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always" hidePivotFieldList="1"/>
  <mc:AlternateContent xmlns:mc="http://schemas.openxmlformats.org/markup-compatibility/2006">
    <mc:Choice Requires="x15">
      <x15ac:absPath xmlns:x15ac="http://schemas.microsoft.com/office/spreadsheetml/2010/11/ac" url="C:\Users\kmoker\Documents\"/>
    </mc:Choice>
  </mc:AlternateContent>
  <bookViews>
    <workbookView xWindow="0" yWindow="0" windowWidth="19200" windowHeight="8250" tabRatio="869" activeTab="2"/>
  </bookViews>
  <sheets>
    <sheet name="DASHBOARD" sheetId="5" r:id="rId1"/>
    <sheet name="Sheet5" sheetId="16" state="hidden" r:id="rId2"/>
    <sheet name="NIST CSF 2.0 ASSESSMENT" sheetId="2" r:id="rId3"/>
    <sheet name="SCORING METRICS" sheetId="4" r:id="rId4"/>
    <sheet name="Observations" sheetId="6" r:id="rId5"/>
    <sheet name="HNE Policy Review" sheetId="27" r:id="rId6"/>
    <sheet name="ANSWER KEY" sheetId="3" r:id="rId7"/>
    <sheet name="NIST CSF HIPAA Xwalk" sheetId="29" r:id="rId8"/>
    <sheet name="InfoSec Metrics Templates" sheetId="23" r:id="rId9"/>
    <sheet name="Metrics Collection and Dashboar" sheetId="28" r:id="rId10"/>
    <sheet name="HNE BCP" sheetId="26" r:id="rId11"/>
    <sheet name="Anti-Ransomware Controls" sheetId="9" r:id="rId12"/>
    <sheet name="Ransomware Kill Chain" sheetId="24" r:id="rId13"/>
    <sheet name="Application Assessments" sheetId="10" r:id="rId14"/>
    <sheet name="Security Tech Stack" sheetId="12" r:id="rId15"/>
    <sheet name="Business Tech Stack" sheetId="25" r:id="rId16"/>
    <sheet name="Web Apps" sheetId="18" r:id="rId17"/>
    <sheet name="Audit Plan" sheetId="19" r:id="rId18"/>
    <sheet name="Team" sheetId="17" r:id="rId19"/>
    <sheet name="Informative References" sheetId="21" r:id="rId20"/>
    <sheet name="All Business Processes Template" sheetId="8" r:id="rId21"/>
    <sheet name="NIST SP 800-221A" sheetId="11" r:id="rId22"/>
  </sheets>
  <externalReferences>
    <externalReference r:id="rId23"/>
  </externalReferences>
  <definedNames>
    <definedName name="_xlnm._FilterDatabase" localSheetId="20" hidden="1">'All Business Processes Template'!$B$2:$D$81</definedName>
    <definedName name="_xlnm._FilterDatabase" localSheetId="10" hidden="1">'HNE BCP'!$B$2:$C$81</definedName>
    <definedName name="_xlnm._FilterDatabase" localSheetId="5" hidden="1">'HNE Policy Review'!$A$1:$B$38</definedName>
    <definedName name="_xlnm._FilterDatabase" localSheetId="2" hidden="1">'NIST CSF 2.0 ASSESSMENT'!$A$2:$AG$109</definedName>
    <definedName name="_xlnm._FilterDatabase" localSheetId="18" hidden="1">Team!$A$1:$D$44</definedName>
    <definedName name="_xlnm._FilterDatabase" localSheetId="16" hidden="1">'Web Apps'!$E$1:$F$65</definedName>
    <definedName name="_xlchart.v1.0" hidden="1">'Metrics Collection and Dashboar'!$A$14</definedName>
    <definedName name="_xlchart.v1.1" hidden="1">('Metrics Collection and Dashboar'!$B$13,'Metrics Collection and Dashboar'!$D$13)</definedName>
    <definedName name="_xlchart.v1.2" hidden="1">('Metrics Collection and Dashboar'!$B$14,'Metrics Collection and Dashboar'!$D$14)</definedName>
    <definedName name="ISMS" localSheetId="10">#REF!</definedName>
    <definedName name="ISMS">#REF!</definedName>
    <definedName name="ISMS_working" localSheetId="10">#REF!</definedName>
    <definedName name="ISMS_working">#REF!</definedName>
    <definedName name="_xlnm.Print_Area" localSheetId="2">'NIST CSF 2.0 ASSESSMENT'!$B$1:$G$109</definedName>
    <definedName name="_xlnm.Print_Titles" localSheetId="2">'NIST CSF 2.0 ASSESSMENT'!$2:$2</definedName>
    <definedName name="PriorityValues" localSheetId="10">#REF!</definedName>
    <definedName name="PriorityValues">#REF!</definedName>
    <definedName name="UrgencyValues" localSheetId="10">#REF!</definedName>
    <definedName name="UrgencyValues">#REF!</definedName>
  </definedNames>
  <calcPr calcId="162913"/>
  <pivotCaches>
    <pivotCache cacheId="0" r:id="rId2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5" i="4" l="1"/>
  <c r="S13" i="2" l="1"/>
  <c r="P13" i="2"/>
  <c r="O13" i="2" s="1"/>
  <c r="M13" i="2"/>
  <c r="P16" i="2"/>
  <c r="O16" i="2" s="1"/>
  <c r="N13" i="2" l="1"/>
  <c r="Q13" i="2" s="1"/>
  <c r="N16" i="2"/>
  <c r="Q16" i="2" s="1"/>
  <c r="P5" i="2"/>
  <c r="N5" i="2" s="1"/>
  <c r="P6" i="2"/>
  <c r="O6" i="2" s="1"/>
  <c r="P7" i="2"/>
  <c r="N7" i="2" s="1"/>
  <c r="P8" i="2"/>
  <c r="O8" i="2" s="1"/>
  <c r="P9" i="2"/>
  <c r="O9" i="2" s="1"/>
  <c r="P10" i="2"/>
  <c r="O10" i="2" s="1"/>
  <c r="P11" i="2"/>
  <c r="O11" i="2" s="1"/>
  <c r="P12" i="2"/>
  <c r="O12" i="2" s="1"/>
  <c r="P14" i="2"/>
  <c r="O14" i="2" s="1"/>
  <c r="P15" i="2"/>
  <c r="O15" i="2" s="1"/>
  <c r="P17" i="2"/>
  <c r="O17" i="2" s="1"/>
  <c r="P18" i="2"/>
  <c r="O18" i="2" s="1"/>
  <c r="P19" i="2"/>
  <c r="O19" i="2" s="1"/>
  <c r="P20" i="2"/>
  <c r="O20" i="2" s="1"/>
  <c r="P21" i="2"/>
  <c r="N21" i="2" s="1"/>
  <c r="P22" i="2"/>
  <c r="O22" i="2" s="1"/>
  <c r="P23" i="2"/>
  <c r="O23" i="2" s="1"/>
  <c r="P24" i="2"/>
  <c r="O24" i="2" s="1"/>
  <c r="P25" i="2"/>
  <c r="O25" i="2" s="1"/>
  <c r="P26" i="2"/>
  <c r="O26" i="2" s="1"/>
  <c r="P27" i="2"/>
  <c r="O27" i="2" s="1"/>
  <c r="P28" i="2"/>
  <c r="N28" i="2" s="1"/>
  <c r="P29" i="2"/>
  <c r="O29" i="2" s="1"/>
  <c r="P30" i="2"/>
  <c r="O30" i="2" s="1"/>
  <c r="P31" i="2"/>
  <c r="O31" i="2" s="1"/>
  <c r="P32" i="2"/>
  <c r="O32" i="2" s="1"/>
  <c r="P33" i="2"/>
  <c r="N33" i="2" s="1"/>
  <c r="P34" i="2"/>
  <c r="O34" i="2" s="1"/>
  <c r="P35" i="2"/>
  <c r="O35" i="2" s="1"/>
  <c r="P36" i="2"/>
  <c r="O36" i="2" s="1"/>
  <c r="P37" i="2"/>
  <c r="N37" i="2" s="1"/>
  <c r="P38" i="2"/>
  <c r="O38" i="2" s="1"/>
  <c r="P39" i="2"/>
  <c r="O39" i="2" s="1"/>
  <c r="P40" i="2"/>
  <c r="N40" i="2" s="1"/>
  <c r="P41" i="2"/>
  <c r="N41" i="2" s="1"/>
  <c r="P42" i="2"/>
  <c r="O42" i="2" s="1"/>
  <c r="P43" i="2"/>
  <c r="N43" i="2" s="1"/>
  <c r="P44" i="2"/>
  <c r="O44" i="2" s="1"/>
  <c r="P45" i="2"/>
  <c r="O45" i="2" s="1"/>
  <c r="P46" i="2"/>
  <c r="O46" i="2" s="1"/>
  <c r="P47" i="2"/>
  <c r="O47" i="2" s="1"/>
  <c r="P48" i="2"/>
  <c r="O48" i="2" s="1"/>
  <c r="P49" i="2"/>
  <c r="O49" i="2" s="1"/>
  <c r="P50" i="2"/>
  <c r="O50" i="2" s="1"/>
  <c r="P51" i="2"/>
  <c r="O51" i="2" s="1"/>
  <c r="P52" i="2"/>
  <c r="N52" i="2" s="1"/>
  <c r="P53" i="2"/>
  <c r="O53" i="2" s="1"/>
  <c r="P54" i="2"/>
  <c r="O54" i="2" s="1"/>
  <c r="P55" i="2"/>
  <c r="N55" i="2" s="1"/>
  <c r="P56" i="2"/>
  <c r="O56" i="2" s="1"/>
  <c r="P57" i="2"/>
  <c r="O57" i="2" s="1"/>
  <c r="P58" i="2"/>
  <c r="O58" i="2" s="1"/>
  <c r="P59" i="2"/>
  <c r="O59" i="2" s="1"/>
  <c r="P60" i="2"/>
  <c r="O60" i="2" s="1"/>
  <c r="P61" i="2"/>
  <c r="O61" i="2" s="1"/>
  <c r="P62" i="2"/>
  <c r="O62" i="2" s="1"/>
  <c r="P63" i="2"/>
  <c r="O63" i="2" s="1"/>
  <c r="P64" i="2"/>
  <c r="N64" i="2" s="1"/>
  <c r="P65" i="2"/>
  <c r="N65" i="2" s="1"/>
  <c r="P66" i="2"/>
  <c r="O66" i="2" s="1"/>
  <c r="P67" i="2"/>
  <c r="N67" i="2" s="1"/>
  <c r="P68" i="2"/>
  <c r="O68" i="2" s="1"/>
  <c r="P69" i="2"/>
  <c r="N69" i="2" s="1"/>
  <c r="P70" i="2"/>
  <c r="O70" i="2" s="1"/>
  <c r="P71" i="2"/>
  <c r="O71" i="2" s="1"/>
  <c r="P72" i="2"/>
  <c r="O72" i="2" s="1"/>
  <c r="P73" i="2"/>
  <c r="O73" i="2" s="1"/>
  <c r="P74" i="2"/>
  <c r="N74" i="2" s="1"/>
  <c r="P75" i="2"/>
  <c r="O75" i="2" s="1"/>
  <c r="P76" i="2"/>
  <c r="O76" i="2" s="1"/>
  <c r="P77" i="2"/>
  <c r="N77" i="2" s="1"/>
  <c r="P78" i="2"/>
  <c r="O78" i="2" s="1"/>
  <c r="P79" i="2"/>
  <c r="N79" i="2" s="1"/>
  <c r="P80" i="2"/>
  <c r="O80" i="2" s="1"/>
  <c r="P81" i="2"/>
  <c r="O81" i="2" s="1"/>
  <c r="P82" i="2"/>
  <c r="O82" i="2" s="1"/>
  <c r="P83" i="2"/>
  <c r="O83" i="2" s="1"/>
  <c r="P84" i="2"/>
  <c r="O84" i="2" s="1"/>
  <c r="P85" i="2"/>
  <c r="O85" i="2" s="1"/>
  <c r="P86" i="2"/>
  <c r="O86" i="2" s="1"/>
  <c r="P87" i="2"/>
  <c r="O87" i="2" s="1"/>
  <c r="P88" i="2"/>
  <c r="N88" i="2" s="1"/>
  <c r="P89" i="2"/>
  <c r="O89" i="2" s="1"/>
  <c r="P90" i="2"/>
  <c r="O90" i="2" s="1"/>
  <c r="P91" i="2"/>
  <c r="N91" i="2" s="1"/>
  <c r="P92" i="2"/>
  <c r="N92" i="2" s="1"/>
  <c r="P93" i="2"/>
  <c r="O93" i="2" s="1"/>
  <c r="P94" i="2"/>
  <c r="O94" i="2" s="1"/>
  <c r="P95" i="2"/>
  <c r="O95" i="2" s="1"/>
  <c r="P96" i="2"/>
  <c r="O96" i="2" s="1"/>
  <c r="P97" i="2"/>
  <c r="N97" i="2" s="1"/>
  <c r="P98" i="2"/>
  <c r="N98" i="2" s="1"/>
  <c r="P99" i="2"/>
  <c r="O99" i="2" s="1"/>
  <c r="P100" i="2"/>
  <c r="N100" i="2" s="1"/>
  <c r="P101" i="2"/>
  <c r="N101" i="2" s="1"/>
  <c r="P102" i="2"/>
  <c r="O102" i="2" s="1"/>
  <c r="P103" i="2"/>
  <c r="N103" i="2" s="1"/>
  <c r="P104" i="2"/>
  <c r="N104" i="2" s="1"/>
  <c r="P105" i="2"/>
  <c r="O105" i="2" s="1"/>
  <c r="P106" i="2"/>
  <c r="O106" i="2" s="1"/>
  <c r="P107" i="2"/>
  <c r="O107" i="2" s="1"/>
  <c r="P108" i="2"/>
  <c r="O108" i="2" s="1"/>
  <c r="P109" i="2"/>
  <c r="O109" i="2" s="1"/>
  <c r="P4" i="2"/>
  <c r="O4" i="2" s="1"/>
  <c r="P3" i="2"/>
  <c r="N3" i="2" s="1"/>
  <c r="O98" i="2"/>
  <c r="M4" i="2"/>
  <c r="M5" i="2"/>
  <c r="M6" i="2"/>
  <c r="M7" i="2"/>
  <c r="M8" i="2"/>
  <c r="M9" i="2"/>
  <c r="M10" i="2"/>
  <c r="N50" i="2" l="1"/>
  <c r="Q50" i="2" s="1"/>
  <c r="N26" i="2"/>
  <c r="Q26" i="2" s="1"/>
  <c r="O37" i="2"/>
  <c r="Q37" i="2" s="1"/>
  <c r="O74" i="2"/>
  <c r="Q74" i="2" s="1"/>
  <c r="N86" i="2"/>
  <c r="Q86" i="2" s="1"/>
  <c r="O97" i="2"/>
  <c r="Q97" i="2" s="1"/>
  <c r="N38" i="2"/>
  <c r="Q38" i="2" s="1"/>
  <c r="N30" i="2"/>
  <c r="Q30" i="2" s="1"/>
  <c r="O104" i="2"/>
  <c r="Q104" i="2" s="1"/>
  <c r="N62" i="2"/>
  <c r="Q62" i="2" s="1"/>
  <c r="N58" i="2"/>
  <c r="Q58" i="2" s="1"/>
  <c r="N14" i="2"/>
  <c r="Q14" i="2" s="1"/>
  <c r="N59" i="2"/>
  <c r="Q59" i="2" s="1"/>
  <c r="O21" i="2"/>
  <c r="Q21" i="2" s="1"/>
  <c r="N66" i="2"/>
  <c r="Q66" i="2" s="1"/>
  <c r="Q98" i="2"/>
  <c r="N8" i="2"/>
  <c r="Q8" i="2" s="1"/>
  <c r="N81" i="2"/>
  <c r="Q81" i="2" s="1"/>
  <c r="N42" i="2"/>
  <c r="Q42" i="2" s="1"/>
  <c r="N9" i="2"/>
  <c r="Q9" i="2" s="1"/>
  <c r="N82" i="2"/>
  <c r="Q82" i="2" s="1"/>
  <c r="N25" i="2"/>
  <c r="Q25" i="2" s="1"/>
  <c r="N61" i="2"/>
  <c r="Q61" i="2" s="1"/>
  <c r="N12" i="2"/>
  <c r="Q12" i="2" s="1"/>
  <c r="N85" i="2"/>
  <c r="Q85" i="2" s="1"/>
  <c r="N47" i="2"/>
  <c r="Q47" i="2" s="1"/>
  <c r="N105" i="2"/>
  <c r="Q105" i="2" s="1"/>
  <c r="N49" i="2"/>
  <c r="Q49" i="2" s="1"/>
  <c r="N19" i="2"/>
  <c r="Q19" i="2" s="1"/>
  <c r="N31" i="2"/>
  <c r="Q31" i="2" s="1"/>
  <c r="O69" i="2"/>
  <c r="Q69" i="2" s="1"/>
  <c r="N109" i="2"/>
  <c r="Q109" i="2" s="1"/>
  <c r="N70" i="2"/>
  <c r="Q70" i="2" s="1"/>
  <c r="O92" i="2"/>
  <c r="Q92" i="2" s="1"/>
  <c r="N20" i="2"/>
  <c r="Q20" i="2" s="1"/>
  <c r="N32" i="2"/>
  <c r="Q32" i="2" s="1"/>
  <c r="N73" i="2"/>
  <c r="Q73" i="2" s="1"/>
  <c r="N93" i="2"/>
  <c r="Q93" i="2" s="1"/>
  <c r="N54" i="2"/>
  <c r="Q54" i="2" s="1"/>
  <c r="O7" i="2"/>
  <c r="Q7" i="2" s="1"/>
  <c r="N10" i="2"/>
  <c r="Q10" i="2" s="1"/>
  <c r="N107" i="2"/>
  <c r="Q107" i="2" s="1"/>
  <c r="N22" i="2"/>
  <c r="Q22" i="2" s="1"/>
  <c r="O43" i="2"/>
  <c r="Q43" i="2" s="1"/>
  <c r="N23" i="2"/>
  <c r="Q23" i="2" s="1"/>
  <c r="N44" i="2"/>
  <c r="Q44" i="2" s="1"/>
  <c r="N78" i="2"/>
  <c r="Q78" i="2" s="1"/>
  <c r="O33" i="2"/>
  <c r="Q33" i="2" s="1"/>
  <c r="N56" i="2"/>
  <c r="Q56" i="2" s="1"/>
  <c r="N90" i="2"/>
  <c r="Q90" i="2" s="1"/>
  <c r="N6" i="2"/>
  <c r="Q6" i="2" s="1"/>
  <c r="N34" i="2"/>
  <c r="Q34" i="2" s="1"/>
  <c r="N45" i="2"/>
  <c r="Q45" i="2" s="1"/>
  <c r="N68" i="2"/>
  <c r="Q68" i="2" s="1"/>
  <c r="N102" i="2"/>
  <c r="Q102" i="2" s="1"/>
  <c r="N18" i="2"/>
  <c r="Q18" i="2" s="1"/>
  <c r="N35" i="2"/>
  <c r="Q35" i="2" s="1"/>
  <c r="N57" i="2"/>
  <c r="Q57" i="2" s="1"/>
  <c r="N80" i="2"/>
  <c r="Q80" i="2" s="1"/>
  <c r="O91" i="2"/>
  <c r="Q91" i="2" s="1"/>
  <c r="O55" i="2"/>
  <c r="Q55" i="2" s="1"/>
  <c r="O67" i="2"/>
  <c r="Q67" i="2" s="1"/>
  <c r="O79" i="2"/>
  <c r="Q79" i="2" s="1"/>
  <c r="N46" i="2"/>
  <c r="Q46" i="2" s="1"/>
  <c r="O103" i="2"/>
  <c r="Q103" i="2" s="1"/>
  <c r="N83" i="2"/>
  <c r="Q83" i="2" s="1"/>
  <c r="N94" i="2"/>
  <c r="Q94" i="2" s="1"/>
  <c r="N95" i="2"/>
  <c r="Q95" i="2" s="1"/>
  <c r="N106" i="2"/>
  <c r="Q106" i="2" s="1"/>
  <c r="N71" i="2"/>
  <c r="Q71" i="2" s="1"/>
  <c r="O5" i="2"/>
  <c r="Q5" i="2" s="1"/>
  <c r="N15" i="2"/>
  <c r="Q15" i="2" s="1"/>
  <c r="N27" i="2"/>
  <c r="Q27" i="2" s="1"/>
  <c r="N63" i="2"/>
  <c r="Q63" i="2" s="1"/>
  <c r="N87" i="2"/>
  <c r="Q87" i="2" s="1"/>
  <c r="N99" i="2"/>
  <c r="Q99" i="2" s="1"/>
  <c r="N39" i="2"/>
  <c r="Q39" i="2" s="1"/>
  <c r="N51" i="2"/>
  <c r="Q51" i="2" s="1"/>
  <c r="N75" i="2"/>
  <c r="Q75" i="2" s="1"/>
  <c r="N76" i="2"/>
  <c r="Q76" i="2" s="1"/>
  <c r="O28" i="2"/>
  <c r="Q28" i="2" s="1"/>
  <c r="O40" i="2"/>
  <c r="Q40" i="2" s="1"/>
  <c r="O52" i="2"/>
  <c r="Q52" i="2" s="1"/>
  <c r="O64" i="2"/>
  <c r="Q64" i="2" s="1"/>
  <c r="O88" i="2"/>
  <c r="Q88" i="2" s="1"/>
  <c r="O100" i="2"/>
  <c r="Q100" i="2" s="1"/>
  <c r="N17" i="2"/>
  <c r="Q17" i="2" s="1"/>
  <c r="N29" i="2"/>
  <c r="Q29" i="2" s="1"/>
  <c r="N53" i="2"/>
  <c r="Q53" i="2" s="1"/>
  <c r="N89" i="2"/>
  <c r="Q89" i="2" s="1"/>
  <c r="O41" i="2"/>
  <c r="Q41" i="2" s="1"/>
  <c r="O65" i="2"/>
  <c r="Q65" i="2" s="1"/>
  <c r="O77" i="2"/>
  <c r="Q77" i="2" s="1"/>
  <c r="O101" i="2"/>
  <c r="Q101" i="2" s="1"/>
  <c r="N24" i="2"/>
  <c r="Q24" i="2" s="1"/>
  <c r="N36" i="2"/>
  <c r="Q36" i="2" s="1"/>
  <c r="N48" i="2"/>
  <c r="Q48" i="2" s="1"/>
  <c r="N60" i="2"/>
  <c r="Q60" i="2" s="1"/>
  <c r="N72" i="2"/>
  <c r="Q72" i="2" s="1"/>
  <c r="N84" i="2"/>
  <c r="Q84" i="2" s="1"/>
  <c r="N96" i="2"/>
  <c r="Q96" i="2" s="1"/>
  <c r="N108" i="2"/>
  <c r="Q108" i="2" s="1"/>
  <c r="N11" i="2"/>
  <c r="Q11" i="2" s="1"/>
  <c r="N4" i="2"/>
  <c r="Q4" i="2" s="1"/>
  <c r="O3" i="2"/>
  <c r="Q3" i="2" s="1"/>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2" i="2"/>
  <c r="M11" i="2"/>
  <c r="M3" i="2" l="1"/>
  <c r="S16" i="2" l="1"/>
  <c r="I48" i="4" l="1"/>
  <c r="J48" i="4" s="1"/>
  <c r="I49" i="4"/>
  <c r="J49" i="4" s="1"/>
  <c r="I50" i="4"/>
  <c r="J50" i="4" s="1"/>
  <c r="I51" i="4"/>
  <c r="J51" i="4" s="1"/>
  <c r="I52" i="4"/>
  <c r="J52" i="4" s="1"/>
  <c r="I53" i="4"/>
  <c r="J53" i="4" s="1"/>
  <c r="I54" i="4"/>
  <c r="J54" i="4" s="1"/>
  <c r="I55" i="4"/>
  <c r="J55" i="4" s="1"/>
  <c r="I56" i="4"/>
  <c r="J56" i="4" s="1"/>
  <c r="I57" i="4"/>
  <c r="J57" i="4" s="1"/>
  <c r="I58" i="4"/>
  <c r="J58" i="4" s="1"/>
  <c r="I59" i="4"/>
  <c r="J59" i="4" s="1"/>
  <c r="I60" i="4"/>
  <c r="J60" i="4" s="1"/>
  <c r="I61" i="4"/>
  <c r="J61" i="4" s="1"/>
  <c r="I62" i="4"/>
  <c r="J62" i="4" s="1"/>
  <c r="I63" i="4"/>
  <c r="J63" i="4" s="1"/>
  <c r="I64" i="4"/>
  <c r="J64" i="4" s="1"/>
  <c r="I65" i="4"/>
  <c r="J65" i="4" s="1"/>
  <c r="I66" i="4"/>
  <c r="J66" i="4" s="1"/>
  <c r="I67" i="4"/>
  <c r="J67" i="4" s="1"/>
  <c r="I68" i="4"/>
  <c r="J68" i="4" s="1"/>
  <c r="I47" i="4"/>
  <c r="J47" i="4" s="1"/>
  <c r="U36" i="4"/>
  <c r="T36" i="4"/>
  <c r="S107" i="2" l="1"/>
  <c r="S92" i="2"/>
  <c r="S93" i="2"/>
  <c r="D47" i="17" l="1"/>
  <c r="D46" i="17"/>
  <c r="D48" i="17" l="1"/>
  <c r="AA67" i="10" l="1"/>
  <c r="AA66" i="10"/>
  <c r="AA65" i="10"/>
  <c r="AA64" i="10"/>
  <c r="AA63" i="10"/>
  <c r="AA62" i="10"/>
  <c r="Z67" i="10"/>
  <c r="Z66" i="10"/>
  <c r="Z65" i="10"/>
  <c r="Z64" i="10"/>
  <c r="Z63" i="10"/>
  <c r="Z62" i="10"/>
  <c r="E62" i="10" l="1"/>
  <c r="F62" i="10"/>
  <c r="G62" i="10"/>
  <c r="H62" i="10"/>
  <c r="I62" i="10"/>
  <c r="J62" i="10"/>
  <c r="K62" i="10"/>
  <c r="L62" i="10"/>
  <c r="M62" i="10"/>
  <c r="N62" i="10"/>
  <c r="O62" i="10"/>
  <c r="P62" i="10"/>
  <c r="Q62" i="10"/>
  <c r="R62" i="10"/>
  <c r="S62" i="10"/>
  <c r="T62" i="10"/>
  <c r="U62" i="10"/>
  <c r="V62" i="10"/>
  <c r="W62" i="10"/>
  <c r="X62" i="10"/>
  <c r="Y62" i="10"/>
  <c r="AB62" i="10"/>
  <c r="E63" i="10"/>
  <c r="F63" i="10"/>
  <c r="G63" i="10"/>
  <c r="H63" i="10"/>
  <c r="I63" i="10"/>
  <c r="J63" i="10"/>
  <c r="K63" i="10"/>
  <c r="L63" i="10"/>
  <c r="M63" i="10"/>
  <c r="N63" i="10"/>
  <c r="O63" i="10"/>
  <c r="P63" i="10"/>
  <c r="Q63" i="10"/>
  <c r="R63" i="10"/>
  <c r="S63" i="10"/>
  <c r="T63" i="10"/>
  <c r="U63" i="10"/>
  <c r="V63" i="10"/>
  <c r="W63" i="10"/>
  <c r="X63" i="10"/>
  <c r="Y63" i="10"/>
  <c r="AB63" i="10"/>
  <c r="E64" i="10"/>
  <c r="F64" i="10"/>
  <c r="G64" i="10"/>
  <c r="H64" i="10"/>
  <c r="I64" i="10"/>
  <c r="J64" i="10"/>
  <c r="K64" i="10"/>
  <c r="L64" i="10"/>
  <c r="M64" i="10"/>
  <c r="N64" i="10"/>
  <c r="O64" i="10"/>
  <c r="P64" i="10"/>
  <c r="Q64" i="10"/>
  <c r="R64" i="10"/>
  <c r="S64" i="10"/>
  <c r="T64" i="10"/>
  <c r="U64" i="10"/>
  <c r="V64" i="10"/>
  <c r="W64" i="10"/>
  <c r="X64" i="10"/>
  <c r="Y64" i="10"/>
  <c r="AB64" i="10"/>
  <c r="E65" i="10"/>
  <c r="F65" i="10"/>
  <c r="G65" i="10"/>
  <c r="H65" i="10"/>
  <c r="I65" i="10"/>
  <c r="J65" i="10"/>
  <c r="K65" i="10"/>
  <c r="L65" i="10"/>
  <c r="M65" i="10"/>
  <c r="N65" i="10"/>
  <c r="O65" i="10"/>
  <c r="P65" i="10"/>
  <c r="Q65" i="10"/>
  <c r="R65" i="10"/>
  <c r="S65" i="10"/>
  <c r="T65" i="10"/>
  <c r="U65" i="10"/>
  <c r="V65" i="10"/>
  <c r="W65" i="10"/>
  <c r="X65" i="10"/>
  <c r="Y65" i="10"/>
  <c r="AB65" i="10"/>
  <c r="E66" i="10"/>
  <c r="F66" i="10"/>
  <c r="G66" i="10"/>
  <c r="H66" i="10"/>
  <c r="I66" i="10"/>
  <c r="J66" i="10"/>
  <c r="K66" i="10"/>
  <c r="L66" i="10"/>
  <c r="M66" i="10"/>
  <c r="N66" i="10"/>
  <c r="O66" i="10"/>
  <c r="P66" i="10"/>
  <c r="Q66" i="10"/>
  <c r="R66" i="10"/>
  <c r="S66" i="10"/>
  <c r="T66" i="10"/>
  <c r="U66" i="10"/>
  <c r="V66" i="10"/>
  <c r="W66" i="10"/>
  <c r="X66" i="10"/>
  <c r="Y66" i="10"/>
  <c r="AB66" i="10"/>
  <c r="E67" i="10"/>
  <c r="F67" i="10"/>
  <c r="G67" i="10"/>
  <c r="H67" i="10"/>
  <c r="I67" i="10"/>
  <c r="J67" i="10"/>
  <c r="K67" i="10"/>
  <c r="L67" i="10"/>
  <c r="M67" i="10"/>
  <c r="N67" i="10"/>
  <c r="O67" i="10"/>
  <c r="P67" i="10"/>
  <c r="Q67" i="10"/>
  <c r="R67" i="10"/>
  <c r="S67" i="10"/>
  <c r="T67" i="10"/>
  <c r="U67" i="10"/>
  <c r="V67" i="10"/>
  <c r="W67" i="10"/>
  <c r="X67" i="10"/>
  <c r="Y67" i="10"/>
  <c r="AB67" i="10"/>
  <c r="D67" i="10"/>
  <c r="D66" i="10"/>
  <c r="D65" i="10"/>
  <c r="D64" i="10"/>
  <c r="D63" i="10"/>
  <c r="C63" i="10"/>
  <c r="C64" i="10"/>
  <c r="C65" i="10"/>
  <c r="C66" i="10"/>
  <c r="C67" i="10"/>
  <c r="C62" i="10"/>
  <c r="D62" i="10"/>
  <c r="AF61" i="10" l="1"/>
  <c r="AM61" i="10" s="1"/>
  <c r="AG61" i="10"/>
  <c r="AN61" i="10" s="1"/>
  <c r="AH61" i="10"/>
  <c r="AO61" i="10" s="1"/>
  <c r="AI61" i="10"/>
  <c r="AP61" i="10" s="1"/>
  <c r="AJ61" i="10"/>
  <c r="AQ61" i="10" s="1"/>
  <c r="AE61" i="10"/>
  <c r="AL61" i="10" s="1"/>
  <c r="AF21" i="10"/>
  <c r="AM21" i="10" s="1"/>
  <c r="AG21" i="10"/>
  <c r="AN21" i="10" s="1"/>
  <c r="AH21" i="10"/>
  <c r="AO21" i="10" s="1"/>
  <c r="AI21" i="10"/>
  <c r="AP21" i="10" s="1"/>
  <c r="AJ21" i="10"/>
  <c r="AQ21" i="10" s="1"/>
  <c r="AF22" i="10"/>
  <c r="AM22" i="10" s="1"/>
  <c r="AG22" i="10"/>
  <c r="AN22" i="10" s="1"/>
  <c r="AH22" i="10"/>
  <c r="AO22" i="10" s="1"/>
  <c r="AI22" i="10"/>
  <c r="AP22" i="10" s="1"/>
  <c r="AJ22" i="10"/>
  <c r="AQ22" i="10" s="1"/>
  <c r="AF23" i="10"/>
  <c r="AM23" i="10" s="1"/>
  <c r="AG23" i="10"/>
  <c r="AN23" i="10" s="1"/>
  <c r="AH23" i="10"/>
  <c r="AO23" i="10" s="1"/>
  <c r="AI23" i="10"/>
  <c r="AP23" i="10" s="1"/>
  <c r="AJ23" i="10"/>
  <c r="AQ23" i="10" s="1"/>
  <c r="AF24" i="10"/>
  <c r="AM24" i="10" s="1"/>
  <c r="AG24" i="10"/>
  <c r="AN24" i="10" s="1"/>
  <c r="AH24" i="10"/>
  <c r="AO24" i="10" s="1"/>
  <c r="AI24" i="10"/>
  <c r="AP24" i="10" s="1"/>
  <c r="AJ24" i="10"/>
  <c r="AQ24" i="10" s="1"/>
  <c r="AF25" i="10"/>
  <c r="AM25" i="10" s="1"/>
  <c r="AG25" i="10"/>
  <c r="AN25" i="10" s="1"/>
  <c r="AH25" i="10"/>
  <c r="AO25" i="10" s="1"/>
  <c r="AI25" i="10"/>
  <c r="AP25" i="10" s="1"/>
  <c r="AJ25" i="10"/>
  <c r="AQ25" i="10" s="1"/>
  <c r="AF26" i="10"/>
  <c r="AM26" i="10" s="1"/>
  <c r="AG26" i="10"/>
  <c r="AN26" i="10" s="1"/>
  <c r="AH26" i="10"/>
  <c r="AO26" i="10" s="1"/>
  <c r="AI26" i="10"/>
  <c r="AP26" i="10" s="1"/>
  <c r="AJ26" i="10"/>
  <c r="AQ26" i="10" s="1"/>
  <c r="AF27" i="10"/>
  <c r="AM27" i="10" s="1"/>
  <c r="AG27" i="10"/>
  <c r="AN27" i="10" s="1"/>
  <c r="AH27" i="10"/>
  <c r="AO27" i="10" s="1"/>
  <c r="AI27" i="10"/>
  <c r="AP27" i="10" s="1"/>
  <c r="AJ27" i="10"/>
  <c r="AQ27" i="10" s="1"/>
  <c r="AF28" i="10"/>
  <c r="AM28" i="10" s="1"/>
  <c r="AG28" i="10"/>
  <c r="AN28" i="10" s="1"/>
  <c r="AH28" i="10"/>
  <c r="AO28" i="10" s="1"/>
  <c r="AI28" i="10"/>
  <c r="AP28" i="10" s="1"/>
  <c r="AJ28" i="10"/>
  <c r="AQ28" i="10" s="1"/>
  <c r="AF29" i="10"/>
  <c r="AM29" i="10" s="1"/>
  <c r="AG29" i="10"/>
  <c r="AN29" i="10" s="1"/>
  <c r="AH29" i="10"/>
  <c r="AO29" i="10" s="1"/>
  <c r="AI29" i="10"/>
  <c r="AP29" i="10" s="1"/>
  <c r="AJ29" i="10"/>
  <c r="AQ29" i="10" s="1"/>
  <c r="AF30" i="10"/>
  <c r="AM30" i="10" s="1"/>
  <c r="AG30" i="10"/>
  <c r="AN30" i="10" s="1"/>
  <c r="AH30" i="10"/>
  <c r="AO30" i="10" s="1"/>
  <c r="AI30" i="10"/>
  <c r="AP30" i="10" s="1"/>
  <c r="AJ30" i="10"/>
  <c r="AQ30" i="10" s="1"/>
  <c r="AF32" i="10"/>
  <c r="AM32" i="10" s="1"/>
  <c r="AG32" i="10"/>
  <c r="AN32" i="10" s="1"/>
  <c r="AH32" i="10"/>
  <c r="AO32" i="10" s="1"/>
  <c r="AI32" i="10"/>
  <c r="AP32" i="10" s="1"/>
  <c r="AJ32" i="10"/>
  <c r="AQ32" i="10" s="1"/>
  <c r="AF33" i="10"/>
  <c r="AM33" i="10" s="1"/>
  <c r="AG33" i="10"/>
  <c r="AN33" i="10" s="1"/>
  <c r="AH33" i="10"/>
  <c r="AO33" i="10" s="1"/>
  <c r="AI33" i="10"/>
  <c r="AP33" i="10" s="1"/>
  <c r="AJ33" i="10"/>
  <c r="AQ33" i="10" s="1"/>
  <c r="AF34" i="10"/>
  <c r="AM34" i="10" s="1"/>
  <c r="AG34" i="10"/>
  <c r="AN34" i="10" s="1"/>
  <c r="AH34" i="10"/>
  <c r="AO34" i="10" s="1"/>
  <c r="AI34" i="10"/>
  <c r="AP34" i="10" s="1"/>
  <c r="AJ34" i="10"/>
  <c r="AQ34" i="10" s="1"/>
  <c r="AF35" i="10"/>
  <c r="AM35" i="10" s="1"/>
  <c r="AG35" i="10"/>
  <c r="AN35" i="10" s="1"/>
  <c r="AH35" i="10"/>
  <c r="AO35" i="10" s="1"/>
  <c r="AI35" i="10"/>
  <c r="AP35" i="10" s="1"/>
  <c r="AJ35" i="10"/>
  <c r="AQ35" i="10" s="1"/>
  <c r="AF36" i="10"/>
  <c r="AM36" i="10" s="1"/>
  <c r="AG36" i="10"/>
  <c r="AN36" i="10" s="1"/>
  <c r="AH36" i="10"/>
  <c r="AO36" i="10" s="1"/>
  <c r="AI36" i="10"/>
  <c r="AP36" i="10" s="1"/>
  <c r="AJ36" i="10"/>
  <c r="AQ36" i="10" s="1"/>
  <c r="AF37" i="10"/>
  <c r="AM37" i="10" s="1"/>
  <c r="AG37" i="10"/>
  <c r="AN37" i="10" s="1"/>
  <c r="AH37" i="10"/>
  <c r="AO37" i="10" s="1"/>
  <c r="AI37" i="10"/>
  <c r="AP37" i="10" s="1"/>
  <c r="AJ37" i="10"/>
  <c r="AQ37" i="10" s="1"/>
  <c r="AF38" i="10"/>
  <c r="AM38" i="10" s="1"/>
  <c r="AG38" i="10"/>
  <c r="AN38" i="10" s="1"/>
  <c r="AH38" i="10"/>
  <c r="AO38" i="10" s="1"/>
  <c r="AI38" i="10"/>
  <c r="AP38" i="10" s="1"/>
  <c r="AJ38" i="10"/>
  <c r="AQ38" i="10" s="1"/>
  <c r="AF40" i="10"/>
  <c r="AM40" i="10" s="1"/>
  <c r="AG40" i="10"/>
  <c r="AN40" i="10" s="1"/>
  <c r="AH40" i="10"/>
  <c r="AO40" i="10" s="1"/>
  <c r="AI40" i="10"/>
  <c r="AP40" i="10" s="1"/>
  <c r="AJ40" i="10"/>
  <c r="AQ40" i="10" s="1"/>
  <c r="AF41" i="10"/>
  <c r="AM41" i="10" s="1"/>
  <c r="AG41" i="10"/>
  <c r="AN41" i="10" s="1"/>
  <c r="AH41" i="10"/>
  <c r="AO41" i="10" s="1"/>
  <c r="AI41" i="10"/>
  <c r="AP41" i="10" s="1"/>
  <c r="AJ41" i="10"/>
  <c r="AQ41" i="10" s="1"/>
  <c r="AF43" i="10"/>
  <c r="AM43" i="10" s="1"/>
  <c r="AG43" i="10"/>
  <c r="AN43" i="10" s="1"/>
  <c r="AH43" i="10"/>
  <c r="AO43" i="10" s="1"/>
  <c r="AI43" i="10"/>
  <c r="AP43" i="10" s="1"/>
  <c r="AJ43" i="10"/>
  <c r="AQ43" i="10" s="1"/>
  <c r="AF44" i="10"/>
  <c r="AM44" i="10" s="1"/>
  <c r="AG44" i="10"/>
  <c r="AN44" i="10" s="1"/>
  <c r="AH44" i="10"/>
  <c r="AO44" i="10" s="1"/>
  <c r="AI44" i="10"/>
  <c r="AP44" i="10" s="1"/>
  <c r="AJ44" i="10"/>
  <c r="AQ44" i="10" s="1"/>
  <c r="AF45" i="10"/>
  <c r="AM45" i="10" s="1"/>
  <c r="AG45" i="10"/>
  <c r="AN45" i="10" s="1"/>
  <c r="AH45" i="10"/>
  <c r="AO45" i="10" s="1"/>
  <c r="AI45" i="10"/>
  <c r="AP45" i="10" s="1"/>
  <c r="AJ45" i="10"/>
  <c r="AQ45" i="10" s="1"/>
  <c r="AF46" i="10"/>
  <c r="AM46" i="10" s="1"/>
  <c r="AG46" i="10"/>
  <c r="AN46" i="10" s="1"/>
  <c r="AH46" i="10"/>
  <c r="AO46" i="10" s="1"/>
  <c r="AI46" i="10"/>
  <c r="AP46" i="10" s="1"/>
  <c r="AJ46" i="10"/>
  <c r="AQ46" i="10" s="1"/>
  <c r="AF47" i="10"/>
  <c r="AM47" i="10" s="1"/>
  <c r="AG47" i="10"/>
  <c r="AN47" i="10" s="1"/>
  <c r="AH47" i="10"/>
  <c r="AO47" i="10" s="1"/>
  <c r="AI47" i="10"/>
  <c r="AP47" i="10" s="1"/>
  <c r="AJ47" i="10"/>
  <c r="AQ47" i="10" s="1"/>
  <c r="AF48" i="10"/>
  <c r="AM48" i="10" s="1"/>
  <c r="AG48" i="10"/>
  <c r="AN48" i="10" s="1"/>
  <c r="AH48" i="10"/>
  <c r="AO48" i="10" s="1"/>
  <c r="AI48" i="10"/>
  <c r="AP48" i="10" s="1"/>
  <c r="AJ48" i="10"/>
  <c r="AQ48" i="10" s="1"/>
  <c r="AF50" i="10"/>
  <c r="AM50" i="10" s="1"/>
  <c r="AG50" i="10"/>
  <c r="AN50" i="10" s="1"/>
  <c r="AH50" i="10"/>
  <c r="AO50" i="10" s="1"/>
  <c r="AI50" i="10"/>
  <c r="AP50" i="10" s="1"/>
  <c r="AJ50" i="10"/>
  <c r="AQ50" i="10" s="1"/>
  <c r="AF51" i="10"/>
  <c r="AM51" i="10" s="1"/>
  <c r="AG51" i="10"/>
  <c r="AN51" i="10" s="1"/>
  <c r="AH51" i="10"/>
  <c r="AO51" i="10" s="1"/>
  <c r="AI51" i="10"/>
  <c r="AP51" i="10" s="1"/>
  <c r="AJ51" i="10"/>
  <c r="AQ51" i="10" s="1"/>
  <c r="AF52" i="10"/>
  <c r="AM52" i="10" s="1"/>
  <c r="AG52" i="10"/>
  <c r="AN52" i="10" s="1"/>
  <c r="AH52" i="10"/>
  <c r="AO52" i="10" s="1"/>
  <c r="AI52" i="10"/>
  <c r="AP52" i="10" s="1"/>
  <c r="AJ52" i="10"/>
  <c r="AQ52" i="10" s="1"/>
  <c r="AF53" i="10"/>
  <c r="AM53" i="10" s="1"/>
  <c r="AG53" i="10"/>
  <c r="AN53" i="10" s="1"/>
  <c r="AH53" i="10"/>
  <c r="AO53" i="10" s="1"/>
  <c r="AI53" i="10"/>
  <c r="AP53" i="10" s="1"/>
  <c r="AJ53" i="10"/>
  <c r="AQ53" i="10" s="1"/>
  <c r="AF54" i="10"/>
  <c r="AM54" i="10" s="1"/>
  <c r="AG54" i="10"/>
  <c r="AN54" i="10" s="1"/>
  <c r="AH54" i="10"/>
  <c r="AO54" i="10" s="1"/>
  <c r="AI54" i="10"/>
  <c r="AP54" i="10" s="1"/>
  <c r="AJ54" i="10"/>
  <c r="AQ54" i="10" s="1"/>
  <c r="AF56" i="10"/>
  <c r="AM56" i="10" s="1"/>
  <c r="AG56" i="10"/>
  <c r="AN56" i="10" s="1"/>
  <c r="AH56" i="10"/>
  <c r="AO56" i="10" s="1"/>
  <c r="AI56" i="10"/>
  <c r="AP56" i="10" s="1"/>
  <c r="AJ56" i="10"/>
  <c r="AQ56" i="10" s="1"/>
  <c r="AF57" i="10"/>
  <c r="AM57" i="10" s="1"/>
  <c r="AG57" i="10"/>
  <c r="AN57" i="10" s="1"/>
  <c r="AH57" i="10"/>
  <c r="AO57" i="10" s="1"/>
  <c r="AI57" i="10"/>
  <c r="AP57" i="10" s="1"/>
  <c r="AJ57" i="10"/>
  <c r="AQ57" i="10" s="1"/>
  <c r="AF58" i="10"/>
  <c r="AM58" i="10" s="1"/>
  <c r="AG58" i="10"/>
  <c r="AN58" i="10" s="1"/>
  <c r="AH58" i="10"/>
  <c r="AO58" i="10" s="1"/>
  <c r="AI58" i="10"/>
  <c r="AP58" i="10" s="1"/>
  <c r="AJ58" i="10"/>
  <c r="AQ58" i="10" s="1"/>
  <c r="AF59" i="10"/>
  <c r="AM59" i="10" s="1"/>
  <c r="AG59" i="10"/>
  <c r="AN59" i="10" s="1"/>
  <c r="AH59" i="10"/>
  <c r="AO59" i="10" s="1"/>
  <c r="AI59" i="10"/>
  <c r="AP59" i="10" s="1"/>
  <c r="AJ59" i="10"/>
  <c r="AQ59" i="10" s="1"/>
  <c r="AF60" i="10"/>
  <c r="AM60" i="10" s="1"/>
  <c r="AG60" i="10"/>
  <c r="AN60" i="10" s="1"/>
  <c r="AH60" i="10"/>
  <c r="AO60" i="10" s="1"/>
  <c r="AI60" i="10"/>
  <c r="AP60" i="10" s="1"/>
  <c r="AJ60" i="10"/>
  <c r="AQ60" i="10" s="1"/>
  <c r="AE60" i="10"/>
  <c r="AL60" i="10" s="1"/>
  <c r="AE59" i="10"/>
  <c r="AL59" i="10" s="1"/>
  <c r="AE58" i="10"/>
  <c r="AL58" i="10" s="1"/>
  <c r="AE57" i="10"/>
  <c r="AL57" i="10" s="1"/>
  <c r="AE56" i="10"/>
  <c r="AL56" i="10" s="1"/>
  <c r="AE54" i="10"/>
  <c r="AL54" i="10" s="1"/>
  <c r="AE53" i="10"/>
  <c r="AL53" i="10" s="1"/>
  <c r="AE52" i="10"/>
  <c r="AL52" i="10" s="1"/>
  <c r="AE51" i="10"/>
  <c r="AL51" i="10" s="1"/>
  <c r="AE50" i="10"/>
  <c r="AL50" i="10" s="1"/>
  <c r="AE48" i="10"/>
  <c r="AL48" i="10" s="1"/>
  <c r="AE47" i="10"/>
  <c r="AL47" i="10" s="1"/>
  <c r="AE46" i="10"/>
  <c r="AL46" i="10" s="1"/>
  <c r="AE45" i="10"/>
  <c r="AL45" i="10" s="1"/>
  <c r="AE44" i="10"/>
  <c r="AL44" i="10" s="1"/>
  <c r="AE43" i="10"/>
  <c r="AL43" i="10" s="1"/>
  <c r="AE41" i="10"/>
  <c r="AL41" i="10" s="1"/>
  <c r="AE40" i="10"/>
  <c r="AL40" i="10" s="1"/>
  <c r="AE38" i="10"/>
  <c r="AL38" i="10" s="1"/>
  <c r="AE37" i="10"/>
  <c r="AL37" i="10" s="1"/>
  <c r="AE36" i="10"/>
  <c r="AL36" i="10" s="1"/>
  <c r="AE35" i="10"/>
  <c r="AL35" i="10" s="1"/>
  <c r="AE34" i="10"/>
  <c r="AL34" i="10" s="1"/>
  <c r="AE33" i="10"/>
  <c r="AL33" i="10" s="1"/>
  <c r="AE32" i="10"/>
  <c r="AL32" i="10" s="1"/>
  <c r="AE30" i="10"/>
  <c r="AL30" i="10" s="1"/>
  <c r="AE29" i="10"/>
  <c r="AL29" i="10" s="1"/>
  <c r="AE28" i="10"/>
  <c r="AL28" i="10" s="1"/>
  <c r="AE27" i="10"/>
  <c r="AL27" i="10" s="1"/>
  <c r="AE26" i="10"/>
  <c r="AL26" i="10" s="1"/>
  <c r="AE25" i="10"/>
  <c r="AL25" i="10" s="1"/>
  <c r="AE24" i="10"/>
  <c r="AL24" i="10" s="1"/>
  <c r="AE23" i="10"/>
  <c r="AL23" i="10" s="1"/>
  <c r="AE22" i="10"/>
  <c r="AL22" i="10" s="1"/>
  <c r="AE21" i="10"/>
  <c r="AL21" i="10" s="1"/>
  <c r="AE18" i="10"/>
  <c r="AL18" i="10" s="1"/>
  <c r="AF6" i="10"/>
  <c r="AM6" i="10" s="1"/>
  <c r="AG6" i="10"/>
  <c r="AN6" i="10" s="1"/>
  <c r="AH6" i="10"/>
  <c r="AO6" i="10" s="1"/>
  <c r="AI6" i="10"/>
  <c r="AP6" i="10" s="1"/>
  <c r="AJ6" i="10"/>
  <c r="AQ6" i="10" s="1"/>
  <c r="AF7" i="10"/>
  <c r="AM7" i="10" s="1"/>
  <c r="AG7" i="10"/>
  <c r="AN7" i="10" s="1"/>
  <c r="AH7" i="10"/>
  <c r="AO7" i="10" s="1"/>
  <c r="AI7" i="10"/>
  <c r="AP7" i="10" s="1"/>
  <c r="AJ7" i="10"/>
  <c r="AQ7" i="10" s="1"/>
  <c r="AF8" i="10"/>
  <c r="AM8" i="10" s="1"/>
  <c r="AG8" i="10"/>
  <c r="AN8" i="10" s="1"/>
  <c r="AH8" i="10"/>
  <c r="AO8" i="10" s="1"/>
  <c r="AI8" i="10"/>
  <c r="AP8" i="10" s="1"/>
  <c r="AJ8" i="10"/>
  <c r="AQ8" i="10" s="1"/>
  <c r="AF9" i="10"/>
  <c r="AM9" i="10" s="1"/>
  <c r="AG9" i="10"/>
  <c r="AN9" i="10" s="1"/>
  <c r="AH9" i="10"/>
  <c r="AO9" i="10" s="1"/>
  <c r="AI9" i="10"/>
  <c r="AP9" i="10" s="1"/>
  <c r="AJ9" i="10"/>
  <c r="AQ9" i="10" s="1"/>
  <c r="AF10" i="10"/>
  <c r="AM10" i="10" s="1"/>
  <c r="AG10" i="10"/>
  <c r="AN10" i="10" s="1"/>
  <c r="AH10" i="10"/>
  <c r="AO10" i="10" s="1"/>
  <c r="AI10" i="10"/>
  <c r="AP10" i="10" s="1"/>
  <c r="AJ10" i="10"/>
  <c r="AQ10" i="10" s="1"/>
  <c r="AF11" i="10"/>
  <c r="AM11" i="10" s="1"/>
  <c r="AG11" i="10"/>
  <c r="AN11" i="10" s="1"/>
  <c r="AH11" i="10"/>
  <c r="AO11" i="10" s="1"/>
  <c r="AI11" i="10"/>
  <c r="AP11" i="10" s="1"/>
  <c r="AJ11" i="10"/>
  <c r="AQ11" i="10" s="1"/>
  <c r="AF12" i="10"/>
  <c r="AG12" i="10"/>
  <c r="AN12" i="10" s="1"/>
  <c r="AF13" i="10"/>
  <c r="AM13" i="10" s="1"/>
  <c r="AG13" i="10"/>
  <c r="AN13" i="10" s="1"/>
  <c r="AH13" i="10"/>
  <c r="AO13" i="10" s="1"/>
  <c r="AI13" i="10"/>
  <c r="AP13" i="10" s="1"/>
  <c r="AJ13" i="10"/>
  <c r="AQ13" i="10" s="1"/>
  <c r="AF14" i="10"/>
  <c r="AM14" i="10" s="1"/>
  <c r="AG14" i="10"/>
  <c r="AN14" i="10" s="1"/>
  <c r="AH14" i="10"/>
  <c r="AO14" i="10" s="1"/>
  <c r="AI14" i="10"/>
  <c r="AP14" i="10" s="1"/>
  <c r="AJ14" i="10"/>
  <c r="AQ14" i="10" s="1"/>
  <c r="AF15" i="10"/>
  <c r="AM15" i="10" s="1"/>
  <c r="AG15" i="10"/>
  <c r="AN15" i="10" s="1"/>
  <c r="AH15" i="10"/>
  <c r="AO15" i="10" s="1"/>
  <c r="AI15" i="10"/>
  <c r="AP15" i="10" s="1"/>
  <c r="AJ15" i="10"/>
  <c r="AQ15" i="10" s="1"/>
  <c r="AF16" i="10"/>
  <c r="AM16" i="10" s="1"/>
  <c r="AG16" i="10"/>
  <c r="AN16" i="10" s="1"/>
  <c r="AH16" i="10"/>
  <c r="AO16" i="10" s="1"/>
  <c r="AI16" i="10"/>
  <c r="AP16" i="10" s="1"/>
  <c r="AJ16" i="10"/>
  <c r="AQ16" i="10" s="1"/>
  <c r="AF17" i="10"/>
  <c r="AM17" i="10" s="1"/>
  <c r="AG17" i="10"/>
  <c r="AN17" i="10" s="1"/>
  <c r="AH17" i="10"/>
  <c r="AO17" i="10" s="1"/>
  <c r="AI17" i="10"/>
  <c r="AP17" i="10" s="1"/>
  <c r="AJ17" i="10"/>
  <c r="AQ17" i="10" s="1"/>
  <c r="AF18" i="10"/>
  <c r="AM18" i="10" s="1"/>
  <c r="AG18" i="10"/>
  <c r="AN18" i="10" s="1"/>
  <c r="AH18" i="10"/>
  <c r="AO18" i="10" s="1"/>
  <c r="AI18" i="10"/>
  <c r="AP18" i="10" s="1"/>
  <c r="AJ18" i="10"/>
  <c r="AQ18" i="10" s="1"/>
  <c r="AE17" i="10"/>
  <c r="AL17" i="10" s="1"/>
  <c r="AE16" i="10"/>
  <c r="AL16" i="10" s="1"/>
  <c r="AE15" i="10"/>
  <c r="AL15" i="10" s="1"/>
  <c r="AE14" i="10"/>
  <c r="AL14" i="10" s="1"/>
  <c r="AE13" i="10"/>
  <c r="AL13" i="10" s="1"/>
  <c r="AE12" i="10"/>
  <c r="AH12" i="10" s="1"/>
  <c r="AO12" i="10" s="1"/>
  <c r="AE11" i="10"/>
  <c r="AL11" i="10" s="1"/>
  <c r="AE10" i="10"/>
  <c r="AL10" i="10" s="1"/>
  <c r="AE9" i="10"/>
  <c r="AL9" i="10" s="1"/>
  <c r="AE8" i="10"/>
  <c r="AL8" i="10" s="1"/>
  <c r="AE7" i="10"/>
  <c r="AL7" i="10" s="1"/>
  <c r="AE6" i="10"/>
  <c r="AL6" i="10" s="1"/>
  <c r="AF5" i="10"/>
  <c r="AG5" i="10"/>
  <c r="AN5" i="10" s="1"/>
  <c r="AE5" i="10"/>
  <c r="AL5" i="10" s="1"/>
  <c r="AF4" i="10"/>
  <c r="AM4" i="10" s="1"/>
  <c r="AG4" i="10"/>
  <c r="AN4" i="10" s="1"/>
  <c r="AH4" i="10"/>
  <c r="AO4" i="10" s="1"/>
  <c r="AI4" i="10"/>
  <c r="AP4" i="10" s="1"/>
  <c r="AJ4" i="10"/>
  <c r="AQ4" i="10" s="1"/>
  <c r="AE4" i="10"/>
  <c r="AL4" i="10" s="1"/>
  <c r="AE3" i="10"/>
  <c r="AF3" i="10"/>
  <c r="AG3" i="10"/>
  <c r="AH3" i="10"/>
  <c r="AI3" i="10"/>
  <c r="AP3" i="10" s="1"/>
  <c r="AJ3" i="10"/>
  <c r="AQ3" i="10" s="1"/>
  <c r="AH5" i="10" l="1"/>
  <c r="AO5" i="10" s="1"/>
  <c r="AI5" i="10"/>
  <c r="AP5" i="10" s="1"/>
  <c r="AL12" i="10"/>
  <c r="AI12" i="10"/>
  <c r="AP12" i="10" s="1"/>
  <c r="AP19" i="10" s="1"/>
  <c r="AH19" i="10"/>
  <c r="AF19" i="10"/>
  <c r="AG19" i="10"/>
  <c r="AE19" i="10"/>
  <c r="AM12" i="10"/>
  <c r="AM5" i="10"/>
  <c r="AJ5" i="10"/>
  <c r="AQ5" i="10" s="1"/>
  <c r="AJ12" i="10"/>
  <c r="AQ12" i="10" s="1"/>
  <c r="AN3" i="10"/>
  <c r="AN19" i="10" s="1"/>
  <c r="AL3" i="10"/>
  <c r="AO3" i="10"/>
  <c r="AM3" i="10"/>
  <c r="Z9" i="4"/>
  <c r="Z8" i="4"/>
  <c r="Z7" i="4"/>
  <c r="Z6" i="4"/>
  <c r="Z5" i="4"/>
  <c r="Z4" i="4"/>
  <c r="AO19" i="10" l="1"/>
  <c r="AL19" i="10"/>
  <c r="AI19" i="10"/>
  <c r="AM19" i="10"/>
  <c r="AJ19" i="10"/>
  <c r="AQ19" i="10" s="1"/>
  <c r="M29" i="4"/>
  <c r="M30" i="4"/>
  <c r="M31" i="4"/>
  <c r="M32" i="4"/>
  <c r="M28" i="4"/>
  <c r="I17" i="4" l="1"/>
  <c r="J17" i="4" s="1"/>
  <c r="I16" i="4"/>
  <c r="J16" i="4" s="1"/>
  <c r="S27" i="2" l="1"/>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3" i="2"/>
  <c r="S4" i="2"/>
  <c r="S5" i="2"/>
  <c r="S6" i="2"/>
  <c r="S7" i="2"/>
  <c r="S8" i="2"/>
  <c r="S9" i="2"/>
  <c r="S10" i="2"/>
  <c r="S11" i="2"/>
  <c r="S12" i="2"/>
  <c r="S14" i="2"/>
  <c r="S15" i="2"/>
  <c r="S17" i="2"/>
  <c r="S18" i="2"/>
  <c r="S19" i="2"/>
  <c r="S20" i="2"/>
  <c r="S21" i="2"/>
  <c r="S22" i="2"/>
  <c r="S23" i="2"/>
  <c r="S24" i="2"/>
  <c r="S25" i="2"/>
  <c r="S78" i="2"/>
  <c r="S79" i="2"/>
  <c r="S80" i="2"/>
  <c r="S81" i="2"/>
  <c r="S82" i="2"/>
  <c r="S83" i="2"/>
  <c r="S84" i="2"/>
  <c r="S85" i="2"/>
  <c r="S86" i="2"/>
  <c r="S87" i="2"/>
  <c r="S88" i="2"/>
  <c r="S89" i="2"/>
  <c r="S90" i="2"/>
  <c r="S91" i="2"/>
  <c r="S94" i="2"/>
  <c r="S95" i="2"/>
  <c r="S96" i="2"/>
  <c r="S97" i="2"/>
  <c r="S98" i="2"/>
  <c r="S99" i="2"/>
  <c r="S100" i="2"/>
  <c r="S101" i="2"/>
  <c r="S102" i="2"/>
  <c r="S103" i="2"/>
  <c r="S104" i="2"/>
  <c r="S105" i="2"/>
  <c r="S106" i="2"/>
  <c r="S108" i="2"/>
  <c r="S109" i="2"/>
  <c r="S26" i="2"/>
  <c r="H66" i="4" l="1"/>
  <c r="H68" i="4"/>
  <c r="H65" i="4"/>
  <c r="H59" i="4"/>
  <c r="H63" i="4"/>
  <c r="H64" i="4"/>
  <c r="H48" i="4"/>
  <c r="H61" i="4"/>
  <c r="H62" i="4"/>
  <c r="H60" i="4"/>
  <c r="H58" i="4"/>
  <c r="H56" i="4"/>
  <c r="H57" i="4"/>
  <c r="H50" i="4"/>
  <c r="H51" i="4"/>
  <c r="H53" i="4"/>
  <c r="H49" i="4"/>
  <c r="K49" i="4" s="1"/>
  <c r="H67" i="4"/>
  <c r="H47" i="4"/>
  <c r="H55" i="4"/>
  <c r="H54" i="4"/>
  <c r="H52" i="4"/>
  <c r="E16" i="4"/>
  <c r="I23" i="4"/>
  <c r="J23" i="4" s="1"/>
  <c r="I24" i="4"/>
  <c r="J24" i="4" s="1"/>
  <c r="I25" i="4"/>
  <c r="J25" i="4" s="1"/>
  <c r="I26" i="4"/>
  <c r="J26" i="4" s="1"/>
  <c r="I22" i="4"/>
  <c r="J22" i="4" s="1"/>
  <c r="I15" i="4"/>
  <c r="J15" i="4" s="1"/>
  <c r="I18" i="4"/>
  <c r="J18" i="4" s="1"/>
  <c r="I14" i="4"/>
  <c r="J14" i="4" s="1"/>
  <c r="I13" i="4"/>
  <c r="J13" i="4" s="1"/>
  <c r="I12" i="4"/>
  <c r="J12" i="4" s="1"/>
  <c r="G52" i="4" l="1"/>
  <c r="K52" i="4"/>
  <c r="G55" i="4"/>
  <c r="K55" i="4"/>
  <c r="D13" i="4" s="1"/>
  <c r="G67" i="4"/>
  <c r="K67" i="4"/>
  <c r="D32" i="4" s="1"/>
  <c r="G51" i="4"/>
  <c r="K51" i="4"/>
  <c r="G57" i="4"/>
  <c r="K57" i="4"/>
  <c r="D14" i="4" s="1"/>
  <c r="G58" i="4"/>
  <c r="K58" i="4"/>
  <c r="D19" i="4" s="1"/>
  <c r="G62" i="4"/>
  <c r="K62" i="4"/>
  <c r="D22" i="4" s="1"/>
  <c r="F22" i="4" s="1"/>
  <c r="G48" i="4"/>
  <c r="K48" i="4"/>
  <c r="D27" i="4" s="1"/>
  <c r="G63" i="4"/>
  <c r="K63" i="4"/>
  <c r="D39" i="4" s="1"/>
  <c r="G65" i="4"/>
  <c r="K65" i="4"/>
  <c r="D34" i="4" s="1"/>
  <c r="G49" i="4"/>
  <c r="G54" i="4"/>
  <c r="K54" i="4"/>
  <c r="G47" i="4"/>
  <c r="K47" i="4"/>
  <c r="D28" i="4" s="1"/>
  <c r="G66" i="4"/>
  <c r="K66" i="4"/>
  <c r="D40" i="4" s="1"/>
  <c r="G53" i="4"/>
  <c r="K53" i="4"/>
  <c r="G50" i="4"/>
  <c r="K50" i="4"/>
  <c r="G56" i="4"/>
  <c r="K56" i="4"/>
  <c r="D15" i="4" s="1"/>
  <c r="G60" i="4"/>
  <c r="K60" i="4"/>
  <c r="D21" i="4" s="1"/>
  <c r="F21" i="4" s="1"/>
  <c r="G61" i="4"/>
  <c r="K61" i="4"/>
  <c r="G64" i="4"/>
  <c r="K64" i="4"/>
  <c r="D33" i="4" s="1"/>
  <c r="G59" i="4"/>
  <c r="K59" i="4"/>
  <c r="D20" i="4" s="1"/>
  <c r="F20" i="4" s="1"/>
  <c r="G68" i="4"/>
  <c r="K68" i="4"/>
  <c r="D35" i="4" s="1"/>
  <c r="G73" i="4" l="1"/>
  <c r="G78" i="4"/>
  <c r="G76" i="4"/>
  <c r="G74" i="4"/>
  <c r="G77" i="4"/>
  <c r="G75" i="4"/>
  <c r="D4" i="4"/>
  <c r="Q4" i="4" s="1"/>
  <c r="D23" i="4"/>
  <c r="F23" i="4" s="1"/>
  <c r="D5" i="4"/>
  <c r="Q5" i="4" s="1"/>
  <c r="D8" i="4"/>
  <c r="Q8" i="4" s="1"/>
  <c r="D9" i="4"/>
  <c r="Q9" i="4" s="1"/>
  <c r="D6" i="4"/>
  <c r="Q6" i="4" s="1"/>
  <c r="D7" i="4"/>
  <c r="Q7" i="4" s="1"/>
  <c r="F32" i="4"/>
  <c r="Q20" i="4"/>
  <c r="F40" i="4"/>
  <c r="Q25" i="4"/>
  <c r="F33" i="4"/>
  <c r="Q21" i="4"/>
  <c r="F35" i="4"/>
  <c r="Q23" i="4"/>
  <c r="F39" i="4"/>
  <c r="Q24" i="4"/>
  <c r="F27" i="4"/>
  <c r="Q18" i="4"/>
  <c r="F15" i="4"/>
  <c r="Q12" i="4"/>
  <c r="F13" i="4"/>
  <c r="Q10" i="4"/>
  <c r="F19" i="4"/>
  <c r="Q13" i="4" a="1"/>
  <c r="Q13" i="4" s="1"/>
  <c r="F34" i="4"/>
  <c r="Q22" i="4"/>
  <c r="F28" i="4"/>
  <c r="Q19" i="4"/>
  <c r="F14" i="4"/>
  <c r="Q11" i="4"/>
  <c r="D29" i="4"/>
  <c r="I7" i="4" s="1"/>
  <c r="D41" i="4"/>
  <c r="I9" i="4" s="1"/>
  <c r="D36" i="4"/>
  <c r="I8" i="4" s="1"/>
  <c r="D16" i="4"/>
  <c r="I5" i="4" s="1"/>
  <c r="G79" i="4" l="1"/>
  <c r="F5" i="4"/>
  <c r="F6" i="4"/>
  <c r="F7" i="4"/>
  <c r="F4" i="4"/>
  <c r="F9" i="4"/>
  <c r="D10" i="4"/>
  <c r="I4" i="4" s="1"/>
  <c r="D24" i="4"/>
  <c r="I6" i="4" s="1"/>
  <c r="F8" i="4"/>
  <c r="F24" i="4"/>
  <c r="F41" i="4"/>
  <c r="F36" i="4"/>
  <c r="F16" i="4"/>
  <c r="F29" i="4"/>
  <c r="J4" i="4" a="1"/>
  <c r="Q17" i="4"/>
  <c r="Q16" i="4"/>
  <c r="Q15" i="4"/>
  <c r="Q14" i="4"/>
  <c r="F10" i="4" l="1"/>
  <c r="J4" i="4"/>
</calcChain>
</file>

<file path=xl/sharedStrings.xml><?xml version="1.0" encoding="utf-8"?>
<sst xmlns="http://schemas.openxmlformats.org/spreadsheetml/2006/main" count="7533" uniqueCount="2582">
  <si>
    <t>Status</t>
  </si>
  <si>
    <t>Count of Technology Implementation Audits in Progress</t>
  </si>
  <si>
    <t>In Progress</t>
  </si>
  <si>
    <t>Not Started</t>
  </si>
  <si>
    <t>CSF Assessment Metrics Dashboard</t>
  </si>
  <si>
    <t>Spider Diagram per Domain</t>
  </si>
  <si>
    <t>Technology Auditing</t>
  </si>
  <si>
    <t>Spider Diagram per Subcategory</t>
  </si>
  <si>
    <t>GOVERNANCE</t>
  </si>
  <si>
    <t>Categories</t>
  </si>
  <si>
    <t>Maturity</t>
  </si>
  <si>
    <t>Domain</t>
  </si>
  <si>
    <t>Category</t>
  </si>
  <si>
    <t>Overall Maturity %</t>
  </si>
  <si>
    <t>Technology Audits in Progress</t>
  </si>
  <si>
    <t>Admin</t>
  </si>
  <si>
    <t>NIST CSF SubCategory</t>
  </si>
  <si>
    <t>Type of Webapp Interfaces</t>
  </si>
  <si>
    <t># of Interfaces</t>
  </si>
  <si>
    <t>GV.OC</t>
  </si>
  <si>
    <t xml:space="preserve">Organizational Context </t>
  </si>
  <si>
    <t>Sailpoint</t>
  </si>
  <si>
    <t># of Internal WebApps</t>
  </si>
  <si>
    <t>GV.OV</t>
  </si>
  <si>
    <t>Oversight</t>
  </si>
  <si>
    <t>IDENTIFY</t>
  </si>
  <si>
    <t>Cyberark</t>
  </si>
  <si>
    <t>External, but does not need testing</t>
  </si>
  <si>
    <t>GV.PO</t>
  </si>
  <si>
    <t>Policy</t>
  </si>
  <si>
    <t>PROTECT</t>
  </si>
  <si>
    <t>IdentityNow</t>
  </si>
  <si>
    <t>Is "turned off", needs deletion</t>
  </si>
  <si>
    <t>GV.RM</t>
  </si>
  <si>
    <t xml:space="preserve">Risk Management Strategy </t>
  </si>
  <si>
    <t>DETECT</t>
  </si>
  <si>
    <t>Microsoft MFA Solution</t>
  </si>
  <si>
    <t>Needs testing</t>
  </si>
  <si>
    <t>GV.RR</t>
  </si>
  <si>
    <t>Roles, Responsibilities, and Authorities</t>
  </si>
  <si>
    <t>RESPOND</t>
  </si>
  <si>
    <t>Zscaler</t>
  </si>
  <si>
    <t>Should be Shutoff</t>
  </si>
  <si>
    <t>GV.SC</t>
  </si>
  <si>
    <t>RECOVER</t>
  </si>
  <si>
    <t>SentinelOne</t>
  </si>
  <si>
    <t>Unknown</t>
  </si>
  <si>
    <t>Total</t>
  </si>
  <si>
    <t>Azure DEV OPS</t>
  </si>
  <si>
    <t>ID.AM</t>
  </si>
  <si>
    <t>Number</t>
  </si>
  <si>
    <t>Percentage</t>
  </si>
  <si>
    <t>Market Prominence</t>
  </si>
  <si>
    <t>ID.RA</t>
  </si>
  <si>
    <t>Note: I'm still investigating these apps</t>
  </si>
  <si>
    <t>IDENTFY</t>
  </si>
  <si>
    <t>Microsoft Intune</t>
  </si>
  <si>
    <t>ID.IM</t>
  </si>
  <si>
    <t>Asset Management</t>
  </si>
  <si>
    <t>Closed</t>
  </si>
  <si>
    <t>BitLocker</t>
  </si>
  <si>
    <t>PR.AA</t>
  </si>
  <si>
    <t>Risk Assessment</t>
  </si>
  <si>
    <t>On Hold</t>
  </si>
  <si>
    <t>Microsoft Defender</t>
  </si>
  <si>
    <t>PR.AT</t>
  </si>
  <si>
    <t>Improvement</t>
  </si>
  <si>
    <t>Past Due</t>
  </si>
  <si>
    <t>Exabeam</t>
  </si>
  <si>
    <t>PR.DS</t>
  </si>
  <si>
    <t>Investigation</t>
  </si>
  <si>
    <t>Ivanti</t>
  </si>
  <si>
    <t>PR.PS</t>
  </si>
  <si>
    <t>Rapid 7 Insight VM</t>
  </si>
  <si>
    <t>PR.IR</t>
  </si>
  <si>
    <t>Select Answer</t>
  </si>
  <si>
    <t>Veritas NetBackup</t>
  </si>
  <si>
    <t>DE.CM</t>
  </si>
  <si>
    <t>Identity Management, Authentication, and Access Control</t>
  </si>
  <si>
    <t>Vmware's VCDR</t>
  </si>
  <si>
    <t>DE.AE</t>
  </si>
  <si>
    <t>Awareness and Training</t>
  </si>
  <si>
    <t>Rapid 7 Vuln Scanning</t>
  </si>
  <si>
    <t>RS.MA</t>
  </si>
  <si>
    <t>Data Security</t>
  </si>
  <si>
    <t>Critical</t>
  </si>
  <si>
    <t>Symantec Messaging Gateway</t>
  </si>
  <si>
    <t>RS.AN</t>
  </si>
  <si>
    <t>Platform Security</t>
  </si>
  <si>
    <t>High</t>
  </si>
  <si>
    <t>Zixcorp Security Messaging Cloud</t>
  </si>
  <si>
    <t>RS.CO</t>
  </si>
  <si>
    <t>Technology Infrastructure Resilience</t>
  </si>
  <si>
    <t>Medium</t>
  </si>
  <si>
    <t>Cisco Firewalls</t>
  </si>
  <si>
    <t>RS.MI</t>
  </si>
  <si>
    <t>Low</t>
  </si>
  <si>
    <t>Citrix VPN</t>
  </si>
  <si>
    <t>RC.RP</t>
  </si>
  <si>
    <t>Insignificant</t>
  </si>
  <si>
    <t>Quest K1000</t>
  </si>
  <si>
    <t>RC.CO</t>
  </si>
  <si>
    <t>KnowBe4</t>
  </si>
  <si>
    <t>Continuous Monitoring</t>
  </si>
  <si>
    <t>Amysis</t>
  </si>
  <si>
    <t>Adverse Event Analysis</t>
  </si>
  <si>
    <t>Findings</t>
  </si>
  <si>
    <t>Yes</t>
  </si>
  <si>
    <t>No</t>
  </si>
  <si>
    <t>Under Investigation</t>
  </si>
  <si>
    <t>Incident Management</t>
  </si>
  <si>
    <t>N/A</t>
  </si>
  <si>
    <t>Incident Analysis</t>
  </si>
  <si>
    <t>Incident Response Reporting and Communication</t>
  </si>
  <si>
    <t>Incident Mitigation</t>
  </si>
  <si>
    <t>Note: For risks identified, they still need verification</t>
  </si>
  <si>
    <t>Technology Audit Functions</t>
  </si>
  <si>
    <t>Audit &amp; Logging Capabilities</t>
  </si>
  <si>
    <t>Incident Recovery Plan Execution</t>
  </si>
  <si>
    <t>Security of Remote Access and Support</t>
  </si>
  <si>
    <t>Communications</t>
  </si>
  <si>
    <t>Protection from Malicious Code</t>
  </si>
  <si>
    <t>Configuraiton Management and Change Control</t>
  </si>
  <si>
    <t>Data Export and Transfer Capabilities</t>
  </si>
  <si>
    <t>Other Capabilities</t>
  </si>
  <si>
    <t>ASSESSMENT</t>
  </si>
  <si>
    <t>POAMs</t>
  </si>
  <si>
    <t>Category Ref</t>
  </si>
  <si>
    <t>Function</t>
  </si>
  <si>
    <t>Subcategory</t>
  </si>
  <si>
    <t>Implementation Examples</t>
  </si>
  <si>
    <t>Assessors Comments</t>
  </si>
  <si>
    <t>Tier</t>
  </si>
  <si>
    <t>Maturity Score</t>
  </si>
  <si>
    <t>Current Policies, Processes, and Procedures</t>
  </si>
  <si>
    <t>Findings?</t>
  </si>
  <si>
    <t>Control Implemented</t>
  </si>
  <si>
    <t>POAM Item ID</t>
  </si>
  <si>
    <t>POAM Acountable</t>
  </si>
  <si>
    <t>POAM Responsible</t>
  </si>
  <si>
    <t>POAM Description</t>
  </si>
  <si>
    <t>Resources Required</t>
  </si>
  <si>
    <t>Scheduled Completion Date</t>
  </si>
  <si>
    <t>Date of Last Update</t>
  </si>
  <si>
    <t>Control Owner Comments</t>
  </si>
  <si>
    <r>
      <rPr>
        <b/>
        <sz val="12"/>
        <color indexed="8"/>
        <rFont val="Calibri"/>
        <family val="2"/>
      </rPr>
      <t>GOVERN (GV)</t>
    </r>
    <r>
      <rPr>
        <sz val="12"/>
        <color indexed="8"/>
        <rFont val="Calibri"/>
        <family val="2"/>
      </rPr>
      <t>: The organization's cybersecurity risk management strategy, expectations, and policy are established, communicated, and monitored</t>
    </r>
  </si>
  <si>
    <r>
      <rPr>
        <b/>
        <sz val="12"/>
        <color indexed="8"/>
        <rFont val="Calibri"/>
        <family val="2"/>
      </rPr>
      <t>Organizational Context (GV.OC)</t>
    </r>
    <r>
      <rPr>
        <sz val="12"/>
        <color indexed="8"/>
        <rFont val="Calibri"/>
        <family val="2"/>
      </rPr>
      <t>: The circumstances - mission, stakeholder expectations, dependencies, and legal, regulatory, and contractual requirements - surrounding the organization's cybersecurity risk management decisions are understood</t>
    </r>
  </si>
  <si>
    <r>
      <rPr>
        <b/>
        <sz val="12"/>
        <color indexed="8"/>
        <rFont val="Calibri"/>
        <family val="2"/>
      </rPr>
      <t>GV.OC-01</t>
    </r>
    <r>
      <rPr>
        <sz val="12"/>
        <color indexed="8"/>
        <rFont val="Calibri"/>
        <family val="2"/>
      </rPr>
      <t>: The organizational mission is understood and informs cybersecurity risk management</t>
    </r>
  </si>
  <si>
    <t>The mission and vision statements are located on the homepage: https://healthnewengland.sharepoint.com/sites/corporate/default.aspx
Mission:
To improve the health and life of the people in our communities by:
Providing Outstanding Service
Delivering Superior Value
Acting As A Leading Corporate Citizen
Vision:
To be the most trusted, equitable, and valued health plan in the communities we serve.</t>
  </si>
  <si>
    <t>Tier 4 - Adaptive</t>
  </si>
  <si>
    <t>POAM 01</t>
  </si>
  <si>
    <r>
      <rPr>
        <b/>
        <sz val="12"/>
        <color indexed="8"/>
        <rFont val="Calibri"/>
        <family val="2"/>
      </rPr>
      <t>GV.OC-02</t>
    </r>
    <r>
      <rPr>
        <sz val="12"/>
        <color indexed="8"/>
        <rFont val="Calibri"/>
        <family val="2"/>
      </rPr>
      <t>: Internal and external stakeholders are understood, and their needs and expectations regarding cybersecurity risk management are understood and considered</t>
    </r>
  </si>
  <si>
    <r>
      <rPr>
        <b/>
        <sz val="12"/>
        <color indexed="8"/>
        <rFont val="Calibri"/>
        <family val="2"/>
      </rPr>
      <t>Ex1</t>
    </r>
    <r>
      <rPr>
        <sz val="12"/>
        <color indexed="8"/>
        <rFont val="Calibri"/>
        <family val="2"/>
      </rPr>
      <t>: Identify relevant internal stakeholders and their cybersecurity-related expectations (e.g., performance and risk expectations of officers, directors, and advisors; cultural expectations of employees)</t>
    </r>
    <r>
      <rPr>
        <sz val="12"/>
        <color indexed="8"/>
        <rFont val="Aptos Narrow"/>
        <family val="2"/>
        <scheme val="minor"/>
      </rPr>
      <t xml:space="preserve">
</t>
    </r>
    <r>
      <rPr>
        <b/>
        <sz val="12"/>
        <color indexed="8"/>
        <rFont val="Calibri"/>
        <family val="2"/>
      </rPr>
      <t>Ex2</t>
    </r>
    <r>
      <rPr>
        <sz val="12"/>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</si>
  <si>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t>Megan is setting up meetings with the ELT to work through this control.</t>
  </si>
  <si>
    <t>POAM 02</t>
  </si>
  <si>
    <r>
      <rPr>
        <b/>
        <sz val="12"/>
        <color indexed="8"/>
        <rFont val="Calibri"/>
        <family val="2"/>
      </rPr>
      <t>GV.OC-03</t>
    </r>
    <r>
      <rPr>
        <sz val="12"/>
        <color indexed="8"/>
        <rFont val="Calibri"/>
        <family val="2"/>
      </rPr>
      <t>: Legal, regulatory, and contractual requirements regarding cybersecurity - including privacy and civil liberties obligations - are understood and managed</t>
    </r>
  </si>
  <si>
    <r>
      <rPr>
        <b/>
        <sz val="12"/>
        <color indexed="8"/>
        <rFont val="Calibri"/>
        <family val="2"/>
      </rPr>
      <t>Ex1</t>
    </r>
    <r>
      <rPr>
        <sz val="12"/>
        <color indexed="8"/>
        <rFont val="Calibri"/>
        <family val="2"/>
      </rPr>
      <t>: Determine a process to track and manage legal and regulatory requirements regarding protection of individuals' information (e.g., Health Insurance Portability and Accountability Act, California Consumer Privacy Act, General Data Protection Regulation)</t>
    </r>
    <r>
      <rPr>
        <sz val="12"/>
        <color indexed="8"/>
        <rFont val="Aptos Narrow"/>
        <family val="2"/>
        <scheme val="minor"/>
      </rPr>
      <t xml:space="preserve">
</t>
    </r>
    <r>
      <rPr>
        <b/>
        <sz val="12"/>
        <color indexed="8"/>
        <rFont val="Calibri"/>
        <family val="2"/>
      </rPr>
      <t>Ex2</t>
    </r>
    <r>
      <rPr>
        <sz val="12"/>
        <color indexed="8"/>
        <rFont val="Calibri"/>
        <family val="2"/>
      </rPr>
      <t>: Determine a process to track and manage contractual requirements for cybersecurity management of supplier, customer, and partner information</t>
    </r>
    <r>
      <rPr>
        <sz val="12"/>
        <color indexed="8"/>
        <rFont val="Aptos Narrow"/>
        <family val="2"/>
        <scheme val="minor"/>
      </rPr>
      <t xml:space="preserve">
</t>
    </r>
    <r>
      <rPr>
        <b/>
        <sz val="12"/>
        <color indexed="8"/>
        <rFont val="Calibri"/>
        <family val="2"/>
      </rPr>
      <t>Ex3</t>
    </r>
    <r>
      <rPr>
        <sz val="12"/>
        <color indexed="8"/>
        <rFont val="Calibri"/>
        <family val="2"/>
      </rPr>
      <t>: Align the organization's cybersecurity strategy with legal, regulatory, and contractual requirements</t>
    </r>
  </si>
  <si>
    <t>POAM 03</t>
  </si>
  <si>
    <r>
      <rPr>
        <b/>
        <sz val="12"/>
        <color indexed="8"/>
        <rFont val="Calibri"/>
        <family val="2"/>
      </rPr>
      <t>GV.OC-04</t>
    </r>
    <r>
      <rPr>
        <sz val="12"/>
        <color indexed="8"/>
        <rFont val="Calibri"/>
        <family val="2"/>
      </rPr>
      <t>: Critical objectives, capabilities, and services that stakeholders depend on or expect from the organization are understood and communicated</t>
    </r>
  </si>
  <si>
    <r>
      <rPr>
        <b/>
        <sz val="12"/>
        <color indexed="8"/>
        <rFont val="Calibri"/>
        <family val="2"/>
      </rPr>
      <t>Ex1</t>
    </r>
    <r>
      <rPr>
        <sz val="12"/>
        <color indexed="8"/>
        <rFont val="Calibri"/>
        <family val="2"/>
      </rPr>
      <t>: Establish criteria for determining the criticality of capabilities and services as viewed by internal and external stakeholders</t>
    </r>
    <r>
      <rPr>
        <sz val="12"/>
        <color indexed="8"/>
        <rFont val="Aptos Narrow"/>
        <family val="2"/>
        <scheme val="minor"/>
      </rPr>
      <t xml:space="preserve">
</t>
    </r>
    <r>
      <rPr>
        <b/>
        <sz val="12"/>
        <color indexed="8"/>
        <rFont val="Calibri"/>
        <family val="2"/>
      </rPr>
      <t>Ex2</t>
    </r>
    <r>
      <rPr>
        <sz val="12"/>
        <color indexed="8"/>
        <rFont val="Calibri"/>
        <family val="2"/>
      </rPr>
      <t>: Determine (e.g., from a business impact analysis) assets and business operations that are vital to achieving mission objectives and the potential impact of a loss (or partial loss) of such operations</t>
    </r>
    <r>
      <rPr>
        <sz val="12"/>
        <color indexed="8"/>
        <rFont val="Aptos Narrow"/>
        <family val="2"/>
        <scheme val="minor"/>
      </rPr>
      <t xml:space="preserve">
</t>
    </r>
    <r>
      <rPr>
        <b/>
        <sz val="12"/>
        <color indexed="8"/>
        <rFont val="Calibri"/>
        <family val="2"/>
      </rPr>
      <t>Ex3</t>
    </r>
    <r>
      <rPr>
        <sz val="12"/>
        <color indexed="8"/>
        <rFont val="Calibri"/>
        <family val="2"/>
      </rPr>
      <t>: Establish and communicate resilience objectives (e.g., recovery time objectives) for delivering critical capabilities and services in various operating states (e.g., under attack, during recovery, normal operation)</t>
    </r>
  </si>
  <si>
    <t>HNE has BCPs and BIAs in PowerDMS. They appear to be comprehensive, but need updates, as it appears most have not been updated since 2020.</t>
  </si>
  <si>
    <t>POAM 04</t>
  </si>
  <si>
    <r>
      <rPr>
        <b/>
        <sz val="12"/>
        <color indexed="8"/>
        <rFont val="Calibri"/>
        <family val="2"/>
      </rPr>
      <t>GV.OC-05</t>
    </r>
    <r>
      <rPr>
        <sz val="12"/>
        <color indexed="8"/>
        <rFont val="Calibri"/>
        <family val="2"/>
      </rPr>
      <t>: Outcomes, capabilities, and services that the organization depends on are understood and communicated</t>
    </r>
  </si>
  <si>
    <r>
      <rPr>
        <b/>
        <sz val="12"/>
        <color indexed="8"/>
        <rFont val="Calibri"/>
        <family val="2"/>
      </rPr>
      <t>Ex1</t>
    </r>
    <r>
      <rPr>
        <sz val="12"/>
        <color indexed="8"/>
        <rFont val="Calibri"/>
        <family val="2"/>
      </rPr>
      <t>: Create an inventory of the organization's dependencies on external resources (e.g., facilities, cloud-based hosting providers) and their relationships to organizational assets and business functions</t>
    </r>
    <r>
      <rPr>
        <sz val="12"/>
        <color indexed="8"/>
        <rFont val="Aptos Narrow"/>
        <family val="2"/>
        <scheme val="minor"/>
      </rPr>
      <t xml:space="preserve">
</t>
    </r>
    <r>
      <rPr>
        <b/>
        <sz val="12"/>
        <color indexed="8"/>
        <rFont val="Calibri"/>
        <family val="2"/>
      </rPr>
      <t>Ex2</t>
    </r>
    <r>
      <rPr>
        <sz val="12"/>
        <color indexed="8"/>
        <rFont val="Calibri"/>
        <family val="2"/>
      </rPr>
      <t>: Identify and document external dependencies that are potential points of failure for the organization's critical capabilities and services, and share that information with appropriate personnel</t>
    </r>
  </si>
  <si>
    <t>Tier 2 - Risk Informed</t>
  </si>
  <si>
    <t>POAM 05</t>
  </si>
  <si>
    <r>
      <rPr>
        <b/>
        <sz val="12"/>
        <color indexed="8"/>
        <rFont val="Calibri"/>
        <family val="2"/>
      </rPr>
      <t>Risk Management Strategy (GV.RM)</t>
    </r>
    <r>
      <rPr>
        <sz val="12"/>
        <color indexed="8"/>
        <rFont val="Calibri"/>
        <family val="2"/>
      </rPr>
      <t>: The organization's priorities, constraints, risk tolerance and appetite statements, and assumptions are established, communicated, and used to support operational risk decisions</t>
    </r>
  </si>
  <si>
    <r>
      <rPr>
        <b/>
        <sz val="12"/>
        <color indexed="8"/>
        <rFont val="Calibri"/>
        <family val="2"/>
      </rPr>
      <t>GV.RM-01</t>
    </r>
    <r>
      <rPr>
        <sz val="12"/>
        <color indexed="8"/>
        <rFont val="Calibri"/>
        <family val="2"/>
      </rPr>
      <t>: Risk management objectives are established and agreed to by organizational stakeholders</t>
    </r>
  </si>
  <si>
    <r>
      <rPr>
        <b/>
        <sz val="12"/>
        <color indexed="8"/>
        <rFont val="Calibri"/>
        <family val="2"/>
      </rPr>
      <t>Ex1</t>
    </r>
    <r>
      <rPr>
        <sz val="12"/>
        <color indexed="8"/>
        <rFont val="Calibri"/>
        <family val="2"/>
      </rPr>
      <t>: Update near-term and long-term cybersecurity risk management objectives as part of annual strategic planning and when major changes occur</t>
    </r>
    <r>
      <rPr>
        <sz val="12"/>
        <color indexed="8"/>
        <rFont val="Aptos Narrow"/>
        <family val="2"/>
        <scheme val="minor"/>
      </rPr>
      <t xml:space="preserve">
</t>
    </r>
    <r>
      <rPr>
        <b/>
        <sz val="12"/>
        <color indexed="8"/>
        <rFont val="Calibri"/>
        <family val="2"/>
      </rPr>
      <t>Ex2</t>
    </r>
    <r>
      <rPr>
        <sz val="12"/>
        <color indexed="8"/>
        <rFont val="Calibri"/>
        <family val="2"/>
      </rPr>
      <t>: Establish measurable objectives for cybersecurity risk management (e.g., manage the quality of user training, ensure adequate risk protection for industrial control systems)</t>
    </r>
    <r>
      <rPr>
        <sz val="12"/>
        <color indexed="8"/>
        <rFont val="Aptos Narrow"/>
        <family val="2"/>
        <scheme val="minor"/>
      </rPr>
      <t xml:space="preserve">
</t>
    </r>
    <r>
      <rPr>
        <b/>
        <sz val="12"/>
        <color indexed="8"/>
        <rFont val="Calibri"/>
        <family val="2"/>
      </rPr>
      <t>Ex3</t>
    </r>
    <r>
      <rPr>
        <sz val="12"/>
        <color indexed="8"/>
        <rFont val="Calibri"/>
        <family val="2"/>
      </rPr>
      <t>: Senior leaders agree about cybersecurity objectives and use them for measuring and managing risk and performance</t>
    </r>
  </si>
  <si>
    <t>Current ORSA Report</t>
  </si>
  <si>
    <t>POAM 06</t>
  </si>
  <si>
    <r>
      <rPr>
        <b/>
        <sz val="12"/>
        <color indexed="8"/>
        <rFont val="Calibri"/>
        <family val="2"/>
      </rPr>
      <t>GV.RM-02</t>
    </r>
    <r>
      <rPr>
        <sz val="12"/>
        <color indexed="8"/>
        <rFont val="Calibri"/>
        <family val="2"/>
      </rPr>
      <t>: Risk appetite and risk tolerance statements are established, communicated, and maintained</t>
    </r>
  </si>
  <si>
    <r>
      <rPr>
        <b/>
        <sz val="12"/>
        <color indexed="8"/>
        <rFont val="Calibri"/>
        <family val="2"/>
      </rPr>
      <t>Ex1</t>
    </r>
    <r>
      <rPr>
        <sz val="12"/>
        <color indexed="8"/>
        <rFont val="Calibri"/>
        <family val="2"/>
      </rPr>
      <t>: Determine and communicate risk appetite statements that convey expectations about the appropriate level of risk for the organization</t>
    </r>
    <r>
      <rPr>
        <sz val="12"/>
        <color indexed="8"/>
        <rFont val="Aptos Narrow"/>
        <family val="2"/>
        <scheme val="minor"/>
      </rPr>
      <t xml:space="preserve">
</t>
    </r>
    <r>
      <rPr>
        <b/>
        <sz val="12"/>
        <color indexed="8"/>
        <rFont val="Calibri"/>
        <family val="2"/>
      </rPr>
      <t>Ex2</t>
    </r>
    <r>
      <rPr>
        <sz val="12"/>
        <color indexed="8"/>
        <rFont val="Calibri"/>
        <family val="2"/>
      </rPr>
      <t>: Translate risk appetite statements into specific, measurable, and broadly understandable risk tolerance statements</t>
    </r>
    <r>
      <rPr>
        <sz val="12"/>
        <color indexed="8"/>
        <rFont val="Aptos Narrow"/>
        <family val="2"/>
        <scheme val="minor"/>
      </rPr>
      <t xml:space="preserve">
</t>
    </r>
    <r>
      <rPr>
        <b/>
        <sz val="12"/>
        <color indexed="8"/>
        <rFont val="Calibri"/>
        <family val="2"/>
      </rPr>
      <t>Ex3</t>
    </r>
    <r>
      <rPr>
        <sz val="12"/>
        <color indexed="8"/>
        <rFont val="Calibri"/>
        <family val="2"/>
      </rPr>
      <t>: Refine organizational objectives and risk appetite periodically based on known risk exposure and residual risk</t>
    </r>
  </si>
  <si>
    <t>POAM 07</t>
  </si>
  <si>
    <r>
      <rPr>
        <b/>
        <sz val="12"/>
        <color indexed="8"/>
        <rFont val="Calibri"/>
        <family val="2"/>
      </rPr>
      <t>GV.RM-03</t>
    </r>
    <r>
      <rPr>
        <sz val="12"/>
        <color indexed="8"/>
        <rFont val="Calibri"/>
        <family val="2"/>
      </rPr>
      <t>: Cybersecurity risk management activities and outcomes are included in enterprise risk management processes</t>
    </r>
  </si>
  <si>
    <r>
      <rPr>
        <b/>
        <sz val="12"/>
        <color indexed="8"/>
        <rFont val="Calibri"/>
        <family val="2"/>
      </rPr>
      <t>Ex1</t>
    </r>
    <r>
      <rPr>
        <sz val="12"/>
        <color indexed="8"/>
        <rFont val="Calibri"/>
        <family val="2"/>
      </rPr>
      <t>: Aggregate and manage cybersecurity risks alongside other enterprise risks (e.g., compliance, financial, operational, regulatory, reputational, safety)</t>
    </r>
    <r>
      <rPr>
        <sz val="12"/>
        <color indexed="8"/>
        <rFont val="Aptos Narrow"/>
        <family val="2"/>
        <scheme val="minor"/>
      </rPr>
      <t xml:space="preserve">
</t>
    </r>
    <r>
      <rPr>
        <b/>
        <sz val="12"/>
        <color indexed="8"/>
        <rFont val="Calibri"/>
        <family val="2"/>
      </rPr>
      <t>Ex2</t>
    </r>
    <r>
      <rPr>
        <sz val="12"/>
        <color indexed="8"/>
        <rFont val="Calibri"/>
        <family val="2"/>
      </rPr>
      <t>: Include cybersecurity risk managers in enterprise risk management planning</t>
    </r>
    <r>
      <rPr>
        <sz val="12"/>
        <color indexed="8"/>
        <rFont val="Aptos Narrow"/>
        <family val="2"/>
        <scheme val="minor"/>
      </rPr>
      <t xml:space="preserve">
</t>
    </r>
    <r>
      <rPr>
        <b/>
        <sz val="12"/>
        <color indexed="8"/>
        <rFont val="Calibri"/>
        <family val="2"/>
      </rPr>
      <t>Ex3</t>
    </r>
    <r>
      <rPr>
        <sz val="12"/>
        <color indexed="8"/>
        <rFont val="Calibri"/>
        <family val="2"/>
      </rPr>
      <t>: Establish criteria for escalating cybersecurity risks within enterprise risk management</t>
    </r>
  </si>
  <si>
    <t>POAM 08</t>
  </si>
  <si>
    <r>
      <rPr>
        <b/>
        <sz val="12"/>
        <color rgb="FF000000"/>
        <rFont val="Calibri"/>
        <family val="2"/>
      </rPr>
      <t>GV.RM-04</t>
    </r>
    <r>
      <rPr>
        <sz val="12"/>
        <color indexed="8"/>
        <rFont val="Calibri"/>
        <family val="2"/>
      </rPr>
      <t>: Strategic direction that describes appropriate risk response options is established and communicated</t>
    </r>
  </si>
  <si>
    <r>
      <rPr>
        <b/>
        <sz val="12"/>
        <color indexed="8"/>
        <rFont val="Calibri"/>
        <family val="2"/>
      </rPr>
      <t>Ex1</t>
    </r>
    <r>
      <rPr>
        <sz val="12"/>
        <color indexed="8"/>
        <rFont val="Calibri"/>
        <family val="2"/>
      </rPr>
      <t>: Specify criteria for accepting and avoiding cybersecurity risk for various classifications of data</t>
    </r>
    <r>
      <rPr>
        <sz val="12"/>
        <color indexed="8"/>
        <rFont val="Aptos Narrow"/>
        <family val="2"/>
        <scheme val="minor"/>
      </rPr>
      <t xml:space="preserve">
</t>
    </r>
    <r>
      <rPr>
        <b/>
        <sz val="12"/>
        <color indexed="8"/>
        <rFont val="Calibri"/>
        <family val="2"/>
      </rPr>
      <t>Ex2</t>
    </r>
    <r>
      <rPr>
        <sz val="12"/>
        <color indexed="8"/>
        <rFont val="Calibri"/>
        <family val="2"/>
      </rPr>
      <t>: Determine whether to purchase cybersecurity insurance</t>
    </r>
    <r>
      <rPr>
        <sz val="12"/>
        <color indexed="8"/>
        <rFont val="Aptos Narrow"/>
        <family val="2"/>
        <scheme val="minor"/>
      </rPr>
      <t xml:space="preserve">
</t>
    </r>
    <r>
      <rPr>
        <b/>
        <sz val="12"/>
        <color indexed="8"/>
        <rFont val="Calibri"/>
        <family val="2"/>
      </rPr>
      <t>Ex3</t>
    </r>
    <r>
      <rPr>
        <sz val="12"/>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</si>
  <si>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t>This is a part of ERM</t>
  </si>
  <si>
    <t>POAM 09</t>
  </si>
  <si>
    <r>
      <rPr>
        <b/>
        <sz val="12"/>
        <color indexed="8"/>
        <rFont val="Calibri"/>
        <family val="2"/>
      </rPr>
      <t>GV.RM-05</t>
    </r>
    <r>
      <rPr>
        <sz val="12"/>
        <color indexed="8"/>
        <rFont val="Calibri"/>
        <family val="2"/>
      </rPr>
      <t>: Lines of communication across the organization are established for cybersecurity risks, including risks from suppliers and other third parties</t>
    </r>
  </si>
  <si>
    <r>
      <rPr>
        <b/>
        <sz val="12"/>
        <color indexed="8"/>
        <rFont val="Calibri"/>
        <family val="2"/>
      </rPr>
      <t>Ex1</t>
    </r>
    <r>
      <rPr>
        <sz val="12"/>
        <color indexed="8"/>
        <rFont val="Calibri"/>
        <family val="2"/>
      </rPr>
      <t>: Determine how to update senior executives, directors, and management on the organization's cybersecurity posture at agreed-upon intervals</t>
    </r>
    <r>
      <rPr>
        <sz val="12"/>
        <color indexed="8"/>
        <rFont val="Aptos Narrow"/>
        <family val="2"/>
        <scheme val="minor"/>
      </rPr>
      <t xml:space="preserve">
</t>
    </r>
    <r>
      <rPr>
        <b/>
        <sz val="12"/>
        <color indexed="8"/>
        <rFont val="Calibri"/>
        <family val="2"/>
      </rPr>
      <t>Ex2</t>
    </r>
    <r>
      <rPr>
        <sz val="12"/>
        <color indexed="8"/>
        <rFont val="Calibri"/>
        <family val="2"/>
      </rPr>
      <t>: Identify how all departments across the organization - such as management, operations, internal auditors, legal, acquisition, physical security, and HR - will communicate with each other about cybersecurity risks</t>
    </r>
  </si>
  <si>
    <t xml:space="preserve">HNE has an ERM. Within the ERM, there is an ITRM that meets monthly. Risks discovered feed up into ERM making ELT/BOD aware of significant material risks. </t>
  </si>
  <si>
    <t>POAM 10</t>
  </si>
  <si>
    <r>
      <rPr>
        <b/>
        <sz val="12"/>
        <color indexed="8"/>
        <rFont val="Calibri"/>
        <family val="2"/>
      </rPr>
      <t>GV.RM-06</t>
    </r>
    <r>
      <rPr>
        <sz val="12"/>
        <color indexed="8"/>
        <rFont val="Calibri"/>
        <family val="2"/>
      </rPr>
      <t>: A standardized method for calculating, documenting, categorizing, and prioritizing cybersecurity risks is established and communicated</t>
    </r>
  </si>
  <si>
    <r>
      <rPr>
        <b/>
        <sz val="12"/>
        <color indexed="8"/>
        <rFont val="Calibri"/>
        <family val="2"/>
      </rPr>
      <t>Ex1</t>
    </r>
    <r>
      <rPr>
        <sz val="12"/>
        <color indexed="8"/>
        <rFont val="Calibri"/>
        <family val="2"/>
      </rPr>
      <t>: Establish criteria for using a quantitative approach to cybersecurity risk analysis, and specify probability and exposure formulas</t>
    </r>
    <r>
      <rPr>
        <sz val="12"/>
        <color indexed="8"/>
        <rFont val="Aptos Narrow"/>
        <family val="2"/>
        <scheme val="minor"/>
      </rPr>
      <t xml:space="preserve">
</t>
    </r>
    <r>
      <rPr>
        <b/>
        <sz val="12"/>
        <color indexed="8"/>
        <rFont val="Calibri"/>
        <family val="2"/>
      </rPr>
      <t>Ex2</t>
    </r>
    <r>
      <rPr>
        <sz val="12"/>
        <color indexed="8"/>
        <rFont val="Calibri"/>
        <family val="2"/>
      </rPr>
      <t>: Create and use templates (e.g., a risk register) to document cybersecurity risk information (e.g., risk description, exposure, treatment, and ownership)</t>
    </r>
    <r>
      <rPr>
        <sz val="12"/>
        <color indexed="8"/>
        <rFont val="Aptos Narrow"/>
        <family val="2"/>
        <scheme val="minor"/>
      </rPr>
      <t xml:space="preserve">
</t>
    </r>
    <r>
      <rPr>
        <b/>
        <sz val="12"/>
        <color indexed="8"/>
        <rFont val="Calibri"/>
        <family val="2"/>
      </rPr>
      <t>Ex3</t>
    </r>
    <r>
      <rPr>
        <sz val="12"/>
        <color indexed="8"/>
        <rFont val="Calibri"/>
        <family val="2"/>
      </rPr>
      <t>: Establish criteria for risk prioritization at the appropriate levels within the enterprise</t>
    </r>
    <r>
      <rPr>
        <sz val="12"/>
        <color indexed="8"/>
        <rFont val="Aptos Narrow"/>
        <family val="2"/>
        <scheme val="minor"/>
      </rPr>
      <t xml:space="preserve">
</t>
    </r>
    <r>
      <rPr>
        <b/>
        <sz val="12"/>
        <color indexed="8"/>
        <rFont val="Calibri"/>
        <family val="2"/>
      </rPr>
      <t>Ex4</t>
    </r>
    <r>
      <rPr>
        <sz val="12"/>
        <color indexed="8"/>
        <rFont val="Calibri"/>
        <family val="2"/>
      </rPr>
      <t>: Use a consistent list of risk categories to support integrating, aggregating, and comparing cybersecurity risks</t>
    </r>
  </si>
  <si>
    <t>POAM 11</t>
  </si>
  <si>
    <r>
      <rPr>
        <b/>
        <sz val="12"/>
        <color indexed="8"/>
        <rFont val="Calibri"/>
        <family val="2"/>
      </rPr>
      <t>GV.RM-07</t>
    </r>
    <r>
      <rPr>
        <sz val="12"/>
        <color indexed="8"/>
        <rFont val="Calibri"/>
        <family val="2"/>
      </rPr>
      <t>: Strategic opportunities (i.e., positive risks) are characterized and are included in organizational cybersecurity risk discussions</t>
    </r>
  </si>
  <si>
    <r>
      <rPr>
        <b/>
        <sz val="12"/>
        <color indexed="8"/>
        <rFont val="Calibri"/>
        <family val="2"/>
      </rPr>
      <t>Ex1</t>
    </r>
    <r>
      <rPr>
        <sz val="12"/>
        <color indexed="8"/>
        <rFont val="Calibri"/>
        <family val="2"/>
      </rPr>
      <t>: Define and communicate guidance and methods for identifying opportunities and including them in risk discussions (e.g., strengths, weaknesses, opportunities, and threats [SWOT] analysis)</t>
    </r>
    <r>
      <rPr>
        <sz val="12"/>
        <color indexed="8"/>
        <rFont val="Aptos Narrow"/>
        <family val="2"/>
        <scheme val="minor"/>
      </rPr>
      <t xml:space="preserve">
</t>
    </r>
    <r>
      <rPr>
        <b/>
        <sz val="12"/>
        <color indexed="8"/>
        <rFont val="Calibri"/>
        <family val="2"/>
      </rPr>
      <t>Ex2</t>
    </r>
    <r>
      <rPr>
        <sz val="12"/>
        <color indexed="8"/>
        <rFont val="Calibri"/>
        <family val="2"/>
      </rPr>
      <t>: Identify stretch goals and document them</t>
    </r>
    <r>
      <rPr>
        <sz val="12"/>
        <color indexed="8"/>
        <rFont val="Aptos Narrow"/>
        <family val="2"/>
        <scheme val="minor"/>
      </rPr>
      <t xml:space="preserve">
</t>
    </r>
    <r>
      <rPr>
        <b/>
        <sz val="12"/>
        <color indexed="8"/>
        <rFont val="Calibri"/>
        <family val="2"/>
      </rPr>
      <t>Ex3</t>
    </r>
    <r>
      <rPr>
        <sz val="12"/>
        <color indexed="8"/>
        <rFont val="Calibri"/>
        <family val="2"/>
      </rPr>
      <t>: Calculate, document, and prioritize positive risks alongside negative risks</t>
    </r>
  </si>
  <si>
    <t>POAM 12</t>
  </si>
  <si>
    <r>
      <rPr>
        <b/>
        <sz val="12"/>
        <color indexed="8"/>
        <rFont val="Calibri"/>
        <family val="2"/>
      </rPr>
      <t>Roles, Responsibilities, and Authorities (GV.RR)</t>
    </r>
    <r>
      <rPr>
        <sz val="12"/>
        <color indexed="8"/>
        <rFont val="Calibri"/>
        <family val="2"/>
      </rPr>
      <t>: Cybersecurity roles, responsibilities, and authorities to foster accountability, performance assessment, and continuous improvement are established and communicated</t>
    </r>
  </si>
  <si>
    <r>
      <rPr>
        <b/>
        <sz val="12"/>
        <color indexed="8"/>
        <rFont val="Calibri"/>
        <family val="2"/>
      </rPr>
      <t>GV.RR-01</t>
    </r>
    <r>
      <rPr>
        <sz val="12"/>
        <color indexed="8"/>
        <rFont val="Calibri"/>
        <family val="2"/>
      </rPr>
      <t>: Organizational leadership is responsible and accountable for cybersecurity risk and fosters a culture that is risk-aware, ethical, and continually improving</t>
    </r>
  </si>
  <si>
    <r>
      <rPr>
        <b/>
        <sz val="12"/>
        <color indexed="8"/>
        <rFont val="Calibri"/>
        <family val="2"/>
      </rPr>
      <t>Ex1</t>
    </r>
    <r>
      <rPr>
        <sz val="12"/>
        <color indexed="8"/>
        <rFont val="Calibri"/>
        <family val="2"/>
      </rPr>
      <t>: Leaders (e.g., directors) agree on their roles and responsibilities in developing, implementing, and assessing the organization's cybersecurity strategy</t>
    </r>
    <r>
      <rPr>
        <sz val="12"/>
        <color indexed="8"/>
        <rFont val="Aptos Narrow"/>
        <family val="2"/>
        <scheme val="minor"/>
      </rPr>
      <t xml:space="preserve">
</t>
    </r>
    <r>
      <rPr>
        <b/>
        <sz val="12"/>
        <color indexed="8"/>
        <rFont val="Calibri"/>
        <family val="2"/>
      </rPr>
      <t>Ex2</t>
    </r>
    <r>
      <rPr>
        <sz val="12"/>
        <color indexed="8"/>
        <rFont val="Calibri"/>
        <family val="2"/>
      </rPr>
      <t>: Share leaders' expectations regarding a secure and ethical culture, especially when current events present the opportunity to highlight positive or negative examples of cybersecurity risk management</t>
    </r>
    <r>
      <rPr>
        <sz val="12"/>
        <color indexed="8"/>
        <rFont val="Aptos Narrow"/>
        <family val="2"/>
        <scheme val="minor"/>
      </rPr>
      <t xml:space="preserve">
</t>
    </r>
    <r>
      <rPr>
        <b/>
        <sz val="12"/>
        <color indexed="8"/>
        <rFont val="Calibri"/>
        <family val="2"/>
      </rPr>
      <t>Ex3</t>
    </r>
    <r>
      <rPr>
        <sz val="12"/>
        <color indexed="8"/>
        <rFont val="Calibri"/>
        <family val="2"/>
      </rPr>
      <t>: Leaders direct the CISO to maintain a comprehensive cybersecurity risk strategy and review and update it at least annually and after major events</t>
    </r>
    <r>
      <rPr>
        <sz val="12"/>
        <color indexed="8"/>
        <rFont val="Aptos Narrow"/>
        <family val="2"/>
        <scheme val="minor"/>
      </rPr>
      <t xml:space="preserve">
</t>
    </r>
    <r>
      <rPr>
        <b/>
        <sz val="12"/>
        <color indexed="8"/>
        <rFont val="Calibri"/>
        <family val="2"/>
      </rPr>
      <t>Ex4</t>
    </r>
    <r>
      <rPr>
        <sz val="12"/>
        <color indexed="8"/>
        <rFont val="Calibri"/>
        <family val="2"/>
      </rPr>
      <t>: Conduct reviews to ensure adequate authority and coordination among those responsible for managing cybersecurity risk</t>
    </r>
  </si>
  <si>
    <t xml:space="preserve">HNE has policies and sops that are implemented and signed by leadership. HHN has a code of conduct policy that all employees must sign to ensure data is protected. </t>
  </si>
  <si>
    <t>POAM 13</t>
  </si>
  <si>
    <r>
      <rPr>
        <b/>
        <sz val="12"/>
        <color indexed="8"/>
        <rFont val="Calibri"/>
        <family val="2"/>
      </rPr>
      <t>GV.RR-02</t>
    </r>
    <r>
      <rPr>
        <sz val="12"/>
        <color indexed="8"/>
        <rFont val="Calibri"/>
        <family val="2"/>
      </rPr>
      <t>: Roles, responsibilities, and authorities related to cybersecurity risk management are established, communicated, understood, and enforced</t>
    </r>
  </si>
  <si>
    <r>
      <rPr>
        <b/>
        <sz val="12"/>
        <color indexed="8"/>
        <rFont val="Calibri"/>
        <family val="2"/>
      </rPr>
      <t>Ex1</t>
    </r>
    <r>
      <rPr>
        <sz val="12"/>
        <color indexed="8"/>
        <rFont val="Calibri"/>
        <family val="2"/>
      </rPr>
      <t>: Document risk management roles and responsibilities in policy</t>
    </r>
    <r>
      <rPr>
        <sz val="12"/>
        <color indexed="8"/>
        <rFont val="Aptos Narrow"/>
        <family val="2"/>
        <scheme val="minor"/>
      </rPr>
      <t xml:space="preserve">
</t>
    </r>
    <r>
      <rPr>
        <b/>
        <sz val="12"/>
        <color indexed="8"/>
        <rFont val="Calibri"/>
        <family val="2"/>
      </rPr>
      <t>Ex2</t>
    </r>
    <r>
      <rPr>
        <sz val="12"/>
        <color indexed="8"/>
        <rFont val="Calibri"/>
        <family val="2"/>
      </rPr>
      <t>: Document who is responsible and accountable for cybersecurity risk management activities and how those teams and individuals are to be consulted and informed</t>
    </r>
    <r>
      <rPr>
        <sz val="12"/>
        <color indexed="8"/>
        <rFont val="Aptos Narrow"/>
        <family val="2"/>
        <scheme val="minor"/>
      </rPr>
      <t xml:space="preserve">
</t>
    </r>
    <r>
      <rPr>
        <b/>
        <sz val="12"/>
        <color indexed="8"/>
        <rFont val="Calibri"/>
        <family val="2"/>
      </rPr>
      <t>Ex3</t>
    </r>
    <r>
      <rPr>
        <sz val="12"/>
        <color indexed="8"/>
        <rFont val="Calibri"/>
        <family val="2"/>
      </rPr>
      <t>: Include cybersecurity responsibilities and performance requirements in personnel descriptions</t>
    </r>
    <r>
      <rPr>
        <sz val="12"/>
        <color indexed="8"/>
        <rFont val="Aptos Narrow"/>
        <family val="2"/>
        <scheme val="minor"/>
      </rPr>
      <t xml:space="preserve">
</t>
    </r>
    <r>
      <rPr>
        <b/>
        <sz val="12"/>
        <color indexed="8"/>
        <rFont val="Calibri"/>
        <family val="2"/>
      </rPr>
      <t>Ex4</t>
    </r>
    <r>
      <rPr>
        <sz val="12"/>
        <color indexed="8"/>
        <rFont val="Calibri"/>
        <family val="2"/>
      </rPr>
      <t>: Document performance goals for personnel with cybersecurity risk management responsibilities, and periodically measure performance to identify areas for improvement</t>
    </r>
    <r>
      <rPr>
        <sz val="12"/>
        <color indexed="8"/>
        <rFont val="Aptos Narrow"/>
        <family val="2"/>
        <scheme val="minor"/>
      </rPr>
      <t xml:space="preserve">
</t>
    </r>
    <r>
      <rPr>
        <b/>
        <sz val="12"/>
        <color indexed="8"/>
        <rFont val="Calibri"/>
        <family val="2"/>
      </rPr>
      <t>Ex5</t>
    </r>
    <r>
      <rPr>
        <sz val="12"/>
        <color indexed="8"/>
        <rFont val="Calibri"/>
        <family val="2"/>
      </rPr>
      <t>: Clearly articulate cybersecurity responsibilities within operations, risk functions, and internal audit functions</t>
    </r>
  </si>
  <si>
    <t xml:space="preserve">
There are detailed charts that clearly outline who is responsible for each aspect of cybersecurity within the organization. For example. the Vendor Management Committee has crosssfunctional roles from IT, Legal, and Complaince.  
There are programs that train employees on cybersecurity, ensuring they understand what is expected of them
</t>
  </si>
  <si>
    <t>POAM 14</t>
  </si>
  <si>
    <r>
      <rPr>
        <b/>
        <sz val="12"/>
        <color indexed="8"/>
        <rFont val="Calibri"/>
        <family val="2"/>
      </rPr>
      <t>GV.RR-03</t>
    </r>
    <r>
      <rPr>
        <sz val="12"/>
        <color indexed="8"/>
        <rFont val="Calibri"/>
        <family val="2"/>
      </rPr>
      <t>: Adequate resources are allocated commensurate with the cybersecurity risk strategy, roles, responsibilities, and policies</t>
    </r>
  </si>
  <si>
    <r>
      <rPr>
        <b/>
        <sz val="12"/>
        <color indexed="8"/>
        <rFont val="Calibri"/>
        <family val="2"/>
      </rPr>
      <t>Ex1</t>
    </r>
    <r>
      <rPr>
        <sz val="12"/>
        <color indexed="8"/>
        <rFont val="Calibri"/>
        <family val="2"/>
      </rPr>
      <t>: Conduct periodic management reviews to ensure that those given cybersecurity risk management responsibilities have the necessary authority</t>
    </r>
    <r>
      <rPr>
        <sz val="12"/>
        <color indexed="8"/>
        <rFont val="Aptos Narrow"/>
        <family val="2"/>
        <scheme val="minor"/>
      </rPr>
      <t xml:space="preserve">
</t>
    </r>
    <r>
      <rPr>
        <b/>
        <sz val="12"/>
        <color indexed="8"/>
        <rFont val="Calibri"/>
        <family val="2"/>
      </rPr>
      <t>Ex2</t>
    </r>
    <r>
      <rPr>
        <sz val="12"/>
        <color indexed="8"/>
        <rFont val="Calibri"/>
        <family val="2"/>
      </rPr>
      <t>: Identify resource allocation and investment in line with risk tolerance and response</t>
    </r>
    <r>
      <rPr>
        <sz val="12"/>
        <color indexed="8"/>
        <rFont val="Aptos Narrow"/>
        <family val="2"/>
        <scheme val="minor"/>
      </rPr>
      <t xml:space="preserve">
</t>
    </r>
    <r>
      <rPr>
        <b/>
        <sz val="12"/>
        <color indexed="8"/>
        <rFont val="Calibri"/>
        <family val="2"/>
      </rPr>
      <t>Ex3</t>
    </r>
    <r>
      <rPr>
        <sz val="12"/>
        <color indexed="8"/>
        <rFont val="Calibri"/>
        <family val="2"/>
      </rPr>
      <t>: Provide adequate and sufficient people, process, and technical resources to support the cybersecurity strategy</t>
    </r>
  </si>
  <si>
    <t>There is section of the annual budget detailing expenditures on cybersecurity. Investments in new technologies, ongoing maintenance costs, and cybersecurity personnel are planned on another document, but are in process</t>
  </si>
  <si>
    <t>POAM 15</t>
  </si>
  <si>
    <r>
      <rPr>
        <b/>
        <sz val="12"/>
        <color indexed="8"/>
        <rFont val="Calibri"/>
        <family val="2"/>
      </rPr>
      <t>GV.RR-04</t>
    </r>
    <r>
      <rPr>
        <sz val="12"/>
        <color indexed="8"/>
        <rFont val="Calibri"/>
        <family val="2"/>
      </rPr>
      <t>: Cybersecurity is included in human resources practices</t>
    </r>
  </si>
  <si>
    <r>
      <rPr>
        <b/>
        <sz val="12"/>
        <color indexed="8"/>
        <rFont val="Calibri"/>
        <family val="2"/>
      </rPr>
      <t>Ex1</t>
    </r>
    <r>
      <rPr>
        <sz val="12"/>
        <color indexed="8"/>
        <rFont val="Calibri"/>
        <family val="2"/>
      </rPr>
      <t>: Integrate cybersecurity risk management considerations into human resources processes (e.g., personnel screening, onboarding, change notification, offboarding)</t>
    </r>
    <r>
      <rPr>
        <sz val="12"/>
        <color indexed="8"/>
        <rFont val="Aptos Narrow"/>
        <family val="2"/>
        <scheme val="minor"/>
      </rPr>
      <t xml:space="preserve">
</t>
    </r>
    <r>
      <rPr>
        <b/>
        <sz val="12"/>
        <color indexed="8"/>
        <rFont val="Calibri"/>
        <family val="2"/>
      </rPr>
      <t>Ex2</t>
    </r>
    <r>
      <rPr>
        <sz val="12"/>
        <color indexed="8"/>
        <rFont val="Calibri"/>
        <family val="2"/>
      </rPr>
      <t>: Consider cybersecurity knowledge to be a positive factor in hiring, training, and retention decisions</t>
    </r>
    <r>
      <rPr>
        <sz val="12"/>
        <color indexed="8"/>
        <rFont val="Aptos Narrow"/>
        <family val="2"/>
        <scheme val="minor"/>
      </rPr>
      <t xml:space="preserve">
</t>
    </r>
    <r>
      <rPr>
        <b/>
        <sz val="12"/>
        <color indexed="8"/>
        <rFont val="Calibri"/>
        <family val="2"/>
      </rPr>
      <t>Ex3</t>
    </r>
    <r>
      <rPr>
        <sz val="12"/>
        <color indexed="8"/>
        <rFont val="Calibri"/>
        <family val="2"/>
      </rPr>
      <t>: Conduct background checks prior to onboarding new personnel for sensitive roles, and periodically repeat background checks for personnel with such roles</t>
    </r>
    <r>
      <rPr>
        <sz val="12"/>
        <color indexed="8"/>
        <rFont val="Aptos Narrow"/>
        <family val="2"/>
        <scheme val="minor"/>
      </rPr>
      <t xml:space="preserve">
</t>
    </r>
    <r>
      <rPr>
        <b/>
        <sz val="12"/>
        <color indexed="8"/>
        <rFont val="Calibri"/>
        <family val="2"/>
      </rPr>
      <t>Ex4</t>
    </r>
    <r>
      <rPr>
        <sz val="12"/>
        <color indexed="8"/>
        <rFont val="Calibri"/>
        <family val="2"/>
      </rPr>
      <t>: Define and enforce obligations for personnel to be aware of, adhere to, and uphold security policies as they relate to their roles</t>
    </r>
  </si>
  <si>
    <t>POAM 16</t>
  </si>
  <si>
    <r>
      <rPr>
        <b/>
        <sz val="12"/>
        <color indexed="8"/>
        <rFont val="Calibri"/>
        <family val="2"/>
      </rPr>
      <t>Policy (GV.PO)</t>
    </r>
    <r>
      <rPr>
        <sz val="12"/>
        <color indexed="8"/>
        <rFont val="Calibri"/>
        <family val="2"/>
      </rPr>
      <t>: Organizational cybersecurity policy is established, communicated, and enforced</t>
    </r>
  </si>
  <si>
    <r>
      <rPr>
        <b/>
        <sz val="12"/>
        <color indexed="8"/>
        <rFont val="Calibri"/>
        <family val="2"/>
      </rPr>
      <t>GV.PO-01</t>
    </r>
    <r>
      <rPr>
        <sz val="12"/>
        <color indexed="8"/>
        <rFont val="Calibri"/>
        <family val="2"/>
      </rPr>
      <t>: Policy for managing cybersecurity risks is established based on organizational context, cybersecurity strategy, and priorities and is communicated and enforced</t>
    </r>
  </si>
  <si>
    <r>
      <rPr>
        <b/>
        <sz val="12"/>
        <color indexed="8"/>
        <rFont val="Calibri"/>
        <family val="2"/>
      </rPr>
      <t>Ex1</t>
    </r>
    <r>
      <rPr>
        <sz val="12"/>
        <color indexed="8"/>
        <rFont val="Calibri"/>
        <family val="2"/>
      </rPr>
      <t>: Create, disseminate, and maintain an understandable, usable risk management policy with statements of management intent, expectations, and direction</t>
    </r>
    <r>
      <rPr>
        <sz val="12"/>
        <color indexed="8"/>
        <rFont val="Aptos Narrow"/>
        <family val="2"/>
        <scheme val="minor"/>
      </rPr>
      <t xml:space="preserve">
</t>
    </r>
    <r>
      <rPr>
        <b/>
        <sz val="12"/>
        <color indexed="8"/>
        <rFont val="Calibri"/>
        <family val="2"/>
      </rPr>
      <t>Ex2</t>
    </r>
    <r>
      <rPr>
        <sz val="12"/>
        <color indexed="8"/>
        <rFont val="Calibri"/>
        <family val="2"/>
      </rPr>
      <t>: Periodically review policy and supporting processes and procedures to ensure that they align with risk management strategy objectives and priorities, as well as the high-level direction of the cybersecurity policy</t>
    </r>
    <r>
      <rPr>
        <sz val="12"/>
        <color indexed="8"/>
        <rFont val="Aptos Narrow"/>
        <family val="2"/>
        <scheme val="minor"/>
      </rPr>
      <t xml:space="preserve">
</t>
    </r>
    <r>
      <rPr>
        <b/>
        <sz val="12"/>
        <color indexed="8"/>
        <rFont val="Calibri"/>
        <family val="2"/>
      </rPr>
      <t>Ex3</t>
    </r>
    <r>
      <rPr>
        <sz val="12"/>
        <color indexed="8"/>
        <rFont val="Calibri"/>
        <family val="2"/>
      </rPr>
      <t>: Require approval from senior management on policy</t>
    </r>
    <r>
      <rPr>
        <sz val="12"/>
        <color indexed="8"/>
        <rFont val="Aptos Narrow"/>
        <family val="2"/>
        <scheme val="minor"/>
      </rPr>
      <t xml:space="preserve">
</t>
    </r>
    <r>
      <rPr>
        <b/>
        <sz val="12"/>
        <color indexed="8"/>
        <rFont val="Calibri"/>
        <family val="2"/>
      </rPr>
      <t>Ex4</t>
    </r>
    <r>
      <rPr>
        <sz val="12"/>
        <color indexed="8"/>
        <rFont val="Calibri"/>
        <family val="2"/>
      </rPr>
      <t>: Communicate cybersecurity risk management policy and supporting processes and procedures across the organization</t>
    </r>
    <r>
      <rPr>
        <sz val="12"/>
        <color indexed="8"/>
        <rFont val="Aptos Narrow"/>
        <family val="2"/>
        <scheme val="minor"/>
      </rPr>
      <t xml:space="preserve">
</t>
    </r>
    <r>
      <rPr>
        <b/>
        <sz val="12"/>
        <color indexed="8"/>
        <rFont val="Calibri"/>
        <family val="2"/>
      </rPr>
      <t>Ex5</t>
    </r>
    <r>
      <rPr>
        <sz val="12"/>
        <color indexed="8"/>
        <rFont val="Calibri"/>
        <family val="2"/>
      </rPr>
      <t>: Require personnel to acknowledge receipt of policy when first hired, annually, and whenever policy is updated</t>
    </r>
  </si>
  <si>
    <t>POAM 17</t>
  </si>
  <si>
    <r>
      <rPr>
        <b/>
        <sz val="12"/>
        <color indexed="8"/>
        <rFont val="Calibri"/>
        <family val="2"/>
      </rPr>
      <t>GV.PO-02</t>
    </r>
    <r>
      <rPr>
        <sz val="12"/>
        <color indexed="8"/>
        <rFont val="Calibri"/>
        <family val="2"/>
      </rPr>
      <t>: Policy for managing cybersecurity risks is reviewed, updated, communicated, and enforced to reflect changes in requirements, threats, technology, and organizational mission</t>
    </r>
  </si>
  <si>
    <r>
      <rPr>
        <b/>
        <sz val="12"/>
        <color indexed="8"/>
        <rFont val="Calibri"/>
        <family val="2"/>
      </rPr>
      <t>Ex1</t>
    </r>
    <r>
      <rPr>
        <sz val="12"/>
        <color indexed="8"/>
        <rFont val="Calibri"/>
        <family val="2"/>
      </rPr>
      <t>: Update policy based on periodic reviews of cybersecurity risk management results to ensure that policy and supporting processes and procedures adequately maintain risk at an acceptable level</t>
    </r>
    <r>
      <rPr>
        <sz val="12"/>
        <color indexed="8"/>
        <rFont val="Aptos Narrow"/>
        <family val="2"/>
        <scheme val="minor"/>
      </rPr>
      <t xml:space="preserve">
</t>
    </r>
    <r>
      <rPr>
        <b/>
        <sz val="12"/>
        <color indexed="8"/>
        <rFont val="Calibri"/>
        <family val="2"/>
      </rPr>
      <t>Ex2</t>
    </r>
    <r>
      <rPr>
        <sz val="12"/>
        <color indexed="8"/>
        <rFont val="Calibri"/>
        <family val="2"/>
      </rPr>
      <t>: Provide a timeline for reviewing changes to the organization's risk environment (e.g., changes in risk or in the organization's mission objectives), and communicate recommended policy updates</t>
    </r>
    <r>
      <rPr>
        <sz val="12"/>
        <color indexed="8"/>
        <rFont val="Aptos Narrow"/>
        <family val="2"/>
        <scheme val="minor"/>
      </rPr>
      <t xml:space="preserve">
</t>
    </r>
    <r>
      <rPr>
        <b/>
        <sz val="12"/>
        <color indexed="8"/>
        <rFont val="Calibri"/>
        <family val="2"/>
      </rPr>
      <t>Ex3</t>
    </r>
    <r>
      <rPr>
        <sz val="12"/>
        <color indexed="8"/>
        <rFont val="Calibri"/>
        <family val="2"/>
      </rPr>
      <t>: Update policy to reflect changes in legal and regulatory requirements</t>
    </r>
    <r>
      <rPr>
        <sz val="12"/>
        <color indexed="8"/>
        <rFont val="Aptos Narrow"/>
        <family val="2"/>
        <scheme val="minor"/>
      </rPr>
      <t xml:space="preserve">
</t>
    </r>
    <r>
      <rPr>
        <b/>
        <sz val="12"/>
        <color indexed="8"/>
        <rFont val="Calibri"/>
        <family val="2"/>
      </rPr>
      <t>Ex4</t>
    </r>
    <r>
      <rPr>
        <sz val="12"/>
        <color indexed="8"/>
        <rFont val="Calibri"/>
        <family val="2"/>
      </rPr>
      <t>: Update policy to reflect changes in technology (e.g., adoption of artificial intelligence) and changes to the business (e.g., acquisition of a new business, new contract requirements)</t>
    </r>
  </si>
  <si>
    <t>POAM 18</t>
  </si>
  <si>
    <r>
      <rPr>
        <b/>
        <sz val="12"/>
        <color indexed="8"/>
        <rFont val="Calibri"/>
        <family val="2"/>
      </rPr>
      <t>Oversight (GV.OV)</t>
    </r>
    <r>
      <rPr>
        <sz val="12"/>
        <color indexed="8"/>
        <rFont val="Calibri"/>
        <family val="2"/>
      </rPr>
      <t>: Results of organization-wide cybersecurity risk management activities and performance are used to inform, improve, and adjust the risk management strategy</t>
    </r>
  </si>
  <si>
    <r>
      <rPr>
        <b/>
        <sz val="12"/>
        <color indexed="8"/>
        <rFont val="Calibri"/>
        <family val="2"/>
      </rPr>
      <t>GV.OV-01</t>
    </r>
    <r>
      <rPr>
        <sz val="12"/>
        <color indexed="8"/>
        <rFont val="Calibri"/>
        <family val="2"/>
      </rPr>
      <t>: Cybersecurity risk management strategy outcomes are reviewed to inform and adjust strategy and direction</t>
    </r>
  </si>
  <si>
    <r>
      <rPr>
        <b/>
        <sz val="12"/>
        <color indexed="8"/>
        <rFont val="Calibri"/>
        <family val="2"/>
      </rPr>
      <t>Ex1</t>
    </r>
    <r>
      <rPr>
        <sz val="12"/>
        <color indexed="8"/>
        <rFont val="Calibri"/>
        <family val="2"/>
      </rPr>
      <t>: Measure how well the risk management strategy and risk results have helped leaders make decisions and achieve organizational objectives</t>
    </r>
    <r>
      <rPr>
        <sz val="12"/>
        <color indexed="8"/>
        <rFont val="Aptos Narrow"/>
        <family val="2"/>
        <scheme val="minor"/>
      </rPr>
      <t xml:space="preserve">
</t>
    </r>
    <r>
      <rPr>
        <b/>
        <sz val="12"/>
        <color indexed="8"/>
        <rFont val="Calibri"/>
        <family val="2"/>
      </rPr>
      <t>Ex2</t>
    </r>
    <r>
      <rPr>
        <sz val="12"/>
        <color indexed="8"/>
        <rFont val="Calibri"/>
        <family val="2"/>
      </rPr>
      <t>: Examine whether cybersecurity risk strategies that impede operations or innovation should be adjusted</t>
    </r>
  </si>
  <si>
    <t>POAM 19</t>
  </si>
  <si>
    <r>
      <rPr>
        <b/>
        <sz val="12"/>
        <color indexed="8"/>
        <rFont val="Calibri"/>
        <family val="2"/>
      </rPr>
      <t>GV.OV-02</t>
    </r>
    <r>
      <rPr>
        <sz val="12"/>
        <color indexed="8"/>
        <rFont val="Calibri"/>
        <family val="2"/>
      </rPr>
      <t>: The cybersecurity risk management strategy is reviewed and adjusted to ensure coverage of organizational requirements and risks</t>
    </r>
  </si>
  <si>
    <r>
      <rPr>
        <b/>
        <sz val="12"/>
        <color indexed="8"/>
        <rFont val="Calibri"/>
        <family val="2"/>
      </rPr>
      <t>Ex1</t>
    </r>
    <r>
      <rPr>
        <sz val="12"/>
        <color indexed="8"/>
        <rFont val="Calibri"/>
        <family val="2"/>
      </rPr>
      <t>: Review audit findings to confirm whether the existing cybersecurity strategy has ensured compliance with internal and external requirements</t>
    </r>
    <r>
      <rPr>
        <sz val="12"/>
        <color indexed="8"/>
        <rFont val="Aptos Narrow"/>
        <family val="2"/>
        <scheme val="minor"/>
      </rPr>
      <t xml:space="preserve">
</t>
    </r>
    <r>
      <rPr>
        <b/>
        <sz val="12"/>
        <color indexed="8"/>
        <rFont val="Calibri"/>
        <family val="2"/>
      </rPr>
      <t>Ex2</t>
    </r>
    <r>
      <rPr>
        <sz val="12"/>
        <color indexed="8"/>
        <rFont val="Calibri"/>
        <family val="2"/>
      </rPr>
      <t>: Review the performance oversight of those in cybersecurity-related roles to determine whether policy changes are necessary</t>
    </r>
    <r>
      <rPr>
        <sz val="12"/>
        <color indexed="8"/>
        <rFont val="Aptos Narrow"/>
        <family val="2"/>
        <scheme val="minor"/>
      </rPr>
      <t xml:space="preserve">
</t>
    </r>
    <r>
      <rPr>
        <b/>
        <sz val="12"/>
        <color indexed="8"/>
        <rFont val="Calibri"/>
        <family val="2"/>
      </rPr>
      <t>Ex3</t>
    </r>
    <r>
      <rPr>
        <sz val="12"/>
        <color indexed="8"/>
        <rFont val="Calibri"/>
        <family val="2"/>
      </rPr>
      <t>: Review strategy in light of cybersecurity incidents</t>
    </r>
  </si>
  <si>
    <t>POAM 20</t>
  </si>
  <si>
    <r>
      <rPr>
        <b/>
        <sz val="12"/>
        <color indexed="8"/>
        <rFont val="Calibri"/>
        <family val="2"/>
      </rPr>
      <t>GV.OV-03</t>
    </r>
    <r>
      <rPr>
        <sz val="12"/>
        <color indexed="8"/>
        <rFont val="Calibri"/>
        <family val="2"/>
      </rPr>
      <t>: Organizational cybersecurity risk management performance is evaluated and reviewed for adjustments needed</t>
    </r>
  </si>
  <si>
    <r>
      <rPr>
        <b/>
        <sz val="12"/>
        <color indexed="8"/>
        <rFont val="Calibri"/>
        <family val="2"/>
      </rPr>
      <t>Ex1</t>
    </r>
    <r>
      <rPr>
        <sz val="12"/>
        <color indexed="8"/>
        <rFont val="Calibri"/>
        <family val="2"/>
      </rPr>
      <t>: Review key performance indicators (KPIs) to ensure that organization-wide policies and procedures achieve objectives</t>
    </r>
    <r>
      <rPr>
        <sz val="12"/>
        <color indexed="8"/>
        <rFont val="Aptos Narrow"/>
        <family val="2"/>
        <scheme val="minor"/>
      </rPr>
      <t xml:space="preserve">
</t>
    </r>
    <r>
      <rPr>
        <b/>
        <sz val="12"/>
        <color indexed="8"/>
        <rFont val="Calibri"/>
        <family val="2"/>
      </rPr>
      <t>Ex2</t>
    </r>
    <r>
      <rPr>
        <sz val="12"/>
        <color indexed="8"/>
        <rFont val="Calibri"/>
        <family val="2"/>
      </rPr>
      <t>: Review key risk indicators (KRIs) to identify risks the organization faces, including likelihood and potential impact</t>
    </r>
    <r>
      <rPr>
        <sz val="12"/>
        <color indexed="8"/>
        <rFont val="Aptos Narrow"/>
        <family val="2"/>
        <scheme val="minor"/>
      </rPr>
      <t xml:space="preserve">
</t>
    </r>
    <r>
      <rPr>
        <b/>
        <sz val="12"/>
        <color indexed="8"/>
        <rFont val="Calibri"/>
        <family val="2"/>
      </rPr>
      <t>Ex3</t>
    </r>
    <r>
      <rPr>
        <sz val="12"/>
        <color indexed="8"/>
        <rFont val="Calibri"/>
        <family val="2"/>
      </rPr>
      <t>: Collect and communicate metrics on cybersecurity risk management with senior leadership</t>
    </r>
  </si>
  <si>
    <t>POAM 21</t>
  </si>
  <si>
    <r>
      <rPr>
        <b/>
        <sz val="12"/>
        <color indexed="8"/>
        <rFont val="Calibri"/>
        <family val="2"/>
      </rPr>
      <t>Cybersecurity Supply Chain Risk Management (GV.SC)</t>
    </r>
    <r>
      <rPr>
        <sz val="12"/>
        <color indexed="8"/>
        <rFont val="Calibri"/>
        <family val="2"/>
      </rPr>
      <t>: Cyber supply chain risk management processes are identified, established, managed, monitored, and improved by organizational stakeholders</t>
    </r>
  </si>
  <si>
    <r>
      <rPr>
        <b/>
        <sz val="12"/>
        <color indexed="8"/>
        <rFont val="Calibri"/>
        <family val="2"/>
      </rPr>
      <t>GV.SC-01</t>
    </r>
    <r>
      <rPr>
        <sz val="12"/>
        <color indexed="8"/>
        <rFont val="Calibri"/>
        <family val="2"/>
      </rPr>
      <t>: A cybersecurity supply chain risk management program, strategy, objectives, policies, and processes are established and agreed to by organizational stakeholders</t>
    </r>
  </si>
  <si>
    <r>
      <rPr>
        <b/>
        <sz val="12"/>
        <color indexed="8"/>
        <rFont val="Calibri"/>
        <family val="2"/>
      </rPr>
      <t>Ex1</t>
    </r>
    <r>
      <rPr>
        <sz val="12"/>
        <color indexed="8"/>
        <rFont val="Calibri"/>
        <family val="2"/>
      </rPr>
      <t>: Establish a strategy that expresses the objectives of the cybersecurity supply chain risk management program</t>
    </r>
    <r>
      <rPr>
        <sz val="12"/>
        <color indexed="8"/>
        <rFont val="Aptos Narrow"/>
        <family val="2"/>
        <scheme val="minor"/>
      </rPr>
      <t xml:space="preserve">
</t>
    </r>
    <r>
      <rPr>
        <b/>
        <sz val="12"/>
        <color indexed="8"/>
        <rFont val="Calibri"/>
        <family val="2"/>
      </rPr>
      <t>Ex2</t>
    </r>
    <r>
      <rPr>
        <sz val="12"/>
        <color indexed="8"/>
        <rFont val="Calibri"/>
        <family val="2"/>
      </rPr>
      <t>: Develop the cybersecurity supply chain risk management program, including a plan (with milestones), policies, and procedures that guide implementation and improvement of the program, and share the policies and procedures with the organizational stakeholders</t>
    </r>
    <r>
      <rPr>
        <sz val="12"/>
        <color indexed="8"/>
        <rFont val="Aptos Narrow"/>
        <family val="2"/>
        <scheme val="minor"/>
      </rPr>
      <t xml:space="preserve">
</t>
    </r>
    <r>
      <rPr>
        <b/>
        <sz val="12"/>
        <color indexed="8"/>
        <rFont val="Calibri"/>
        <family val="2"/>
      </rPr>
      <t>Ex3</t>
    </r>
    <r>
      <rPr>
        <sz val="12"/>
        <color indexed="8"/>
        <rFont val="Calibri"/>
        <family val="2"/>
      </rPr>
      <t>: Develop and implement program processes based on the strategy, objectives, policies, and procedures that are agreed upon and performed by the organizational stakeholders</t>
    </r>
    <r>
      <rPr>
        <sz val="12"/>
        <color indexed="8"/>
        <rFont val="Aptos Narrow"/>
        <family val="2"/>
        <scheme val="minor"/>
      </rPr>
      <t xml:space="preserve">
</t>
    </r>
    <r>
      <rPr>
        <b/>
        <sz val="12"/>
        <color indexed="8"/>
        <rFont val="Calibri"/>
        <family val="2"/>
      </rPr>
      <t>Ex4</t>
    </r>
    <r>
      <rPr>
        <sz val="12"/>
        <color indexed="8"/>
        <rFont val="Calibri"/>
        <family val="2"/>
      </rPr>
      <t>: Establish a cross-organizational mechanism that ensures alignment between functions that contribute to cybersecurity supply chain risk management, such as cybersecurity, IT, operations, legal, human resources, and engineering</t>
    </r>
  </si>
  <si>
    <t>POAM 22</t>
  </si>
  <si>
    <r>
      <rPr>
        <b/>
        <sz val="12"/>
        <color indexed="8"/>
        <rFont val="Calibri"/>
        <family val="2"/>
      </rPr>
      <t>GV.SC-02</t>
    </r>
    <r>
      <rPr>
        <sz val="12"/>
        <color indexed="8"/>
        <rFont val="Calibri"/>
        <family val="2"/>
      </rPr>
      <t>: Cybersecurity roles and responsibilities for suppliers, customers, and partners are established, communicated, and coordinated internally and externally</t>
    </r>
  </si>
  <si>
    <r>
      <rPr>
        <b/>
        <sz val="12"/>
        <color indexed="8"/>
        <rFont val="Calibri"/>
        <family val="2"/>
      </rPr>
      <t>Ex1</t>
    </r>
    <r>
      <rPr>
        <sz val="12"/>
        <color indexed="8"/>
        <rFont val="Calibri"/>
        <family val="2"/>
      </rPr>
      <t>: Identify one or more specific roles or positions that will be responsible and accountable for planning, resourcing, and executing cybersecurity supply chain risk management activities</t>
    </r>
    <r>
      <rPr>
        <sz val="12"/>
        <color indexed="8"/>
        <rFont val="Aptos Narrow"/>
        <family val="2"/>
        <scheme val="minor"/>
      </rPr>
      <t xml:space="preserve">
</t>
    </r>
    <r>
      <rPr>
        <b/>
        <sz val="12"/>
        <color indexed="8"/>
        <rFont val="Calibri"/>
        <family val="2"/>
      </rPr>
      <t>Ex2</t>
    </r>
    <r>
      <rPr>
        <sz val="12"/>
        <color indexed="8"/>
        <rFont val="Calibri"/>
        <family val="2"/>
      </rPr>
      <t>: Document cybersecurity supply chain risk management roles and responsibilities in policy</t>
    </r>
    <r>
      <rPr>
        <sz val="12"/>
        <color indexed="8"/>
        <rFont val="Aptos Narrow"/>
        <family val="2"/>
        <scheme val="minor"/>
      </rPr>
      <t xml:space="preserve">
</t>
    </r>
    <r>
      <rPr>
        <b/>
        <sz val="12"/>
        <color indexed="8"/>
        <rFont val="Calibri"/>
        <family val="2"/>
      </rPr>
      <t>Ex3</t>
    </r>
    <r>
      <rPr>
        <sz val="12"/>
        <color indexed="8"/>
        <rFont val="Calibri"/>
        <family val="2"/>
      </rPr>
      <t>: Create responsibility matrixes to document who will be responsible and accountable for cybersecurity supply chain risk management activities and how those teams and individuals will be consulted and informed</t>
    </r>
    <r>
      <rPr>
        <sz val="12"/>
        <color indexed="8"/>
        <rFont val="Aptos Narrow"/>
        <family val="2"/>
        <scheme val="minor"/>
      </rPr>
      <t xml:space="preserve">
</t>
    </r>
    <r>
      <rPr>
        <b/>
        <sz val="12"/>
        <color indexed="8"/>
        <rFont val="Calibri"/>
        <family val="2"/>
      </rPr>
      <t>Ex4</t>
    </r>
    <r>
      <rPr>
        <sz val="12"/>
        <color indexed="8"/>
        <rFont val="Calibri"/>
        <family val="2"/>
      </rPr>
      <t>: Include cybersecurity supply chain risk management responsibilities and performance requirements in personnel descriptions to ensure clarity and improve accountability</t>
    </r>
    <r>
      <rPr>
        <sz val="12"/>
        <color indexed="8"/>
        <rFont val="Aptos Narrow"/>
        <family val="2"/>
        <scheme val="minor"/>
      </rPr>
      <t xml:space="preserve">
</t>
    </r>
    <r>
      <rPr>
        <b/>
        <sz val="12"/>
        <color indexed="8"/>
        <rFont val="Calibri"/>
        <family val="2"/>
      </rPr>
      <t>Ex5</t>
    </r>
    <r>
      <rPr>
        <sz val="12"/>
        <color indexed="8"/>
        <rFont val="Calibri"/>
        <family val="2"/>
      </rPr>
      <t>: Document performance goals for personnel with cybersecurity risk management-specific responsibilities, and periodically measure them to demonstrate and improve performance</t>
    </r>
    <r>
      <rPr>
        <sz val="12"/>
        <color indexed="8"/>
        <rFont val="Aptos Narrow"/>
        <family val="2"/>
        <scheme val="minor"/>
      </rPr>
      <t xml:space="preserve">
</t>
    </r>
    <r>
      <rPr>
        <b/>
        <sz val="12"/>
        <color indexed="8"/>
        <rFont val="Calibri"/>
        <family val="2"/>
      </rPr>
      <t>Ex6</t>
    </r>
    <r>
      <rPr>
        <sz val="12"/>
        <color indexed="8"/>
        <rFont val="Calibri"/>
        <family val="2"/>
      </rPr>
      <t>: Develop roles and responsibilities for suppliers, customers, and business partners to address shared responsibilities for applicable cybersecurity risks, and integrate them into organizational policies and applicable third-party agreements</t>
    </r>
    <r>
      <rPr>
        <sz val="12"/>
        <color indexed="8"/>
        <rFont val="Aptos Narrow"/>
        <family val="2"/>
        <scheme val="minor"/>
      </rPr>
      <t xml:space="preserve">
</t>
    </r>
    <r>
      <rPr>
        <b/>
        <sz val="12"/>
        <color indexed="8"/>
        <rFont val="Calibri"/>
        <family val="2"/>
      </rPr>
      <t>Ex7</t>
    </r>
    <r>
      <rPr>
        <sz val="12"/>
        <color indexed="8"/>
        <rFont val="Calibri"/>
        <family val="2"/>
      </rPr>
      <t>: Internally communicate cybersecurity supply chain risk management roles and responsibilities for third parties</t>
    </r>
    <r>
      <rPr>
        <sz val="12"/>
        <color indexed="8"/>
        <rFont val="Aptos Narrow"/>
        <family val="2"/>
        <scheme val="minor"/>
      </rPr>
      <t xml:space="preserve">
</t>
    </r>
    <r>
      <rPr>
        <b/>
        <sz val="12"/>
        <color indexed="8"/>
        <rFont val="Calibri"/>
        <family val="2"/>
      </rPr>
      <t>Ex8</t>
    </r>
    <r>
      <rPr>
        <sz val="12"/>
        <color indexed="8"/>
        <rFont val="Calibri"/>
        <family val="2"/>
      </rPr>
      <t>: Establish rules and protocols for information sharing and reporting processes between the organization and its suppliers</t>
    </r>
  </si>
  <si>
    <t>POAM 23</t>
  </si>
  <si>
    <r>
      <rPr>
        <b/>
        <sz val="12"/>
        <color indexed="8"/>
        <rFont val="Calibri"/>
        <family val="2"/>
      </rPr>
      <t>GV.SC-03</t>
    </r>
    <r>
      <rPr>
        <sz val="12"/>
        <color indexed="8"/>
        <rFont val="Calibri"/>
        <family val="2"/>
      </rPr>
      <t>: Cybersecurity supply chain risk management is integrated into cybersecurity and enterprise risk management, risk assessment, and improvement processes</t>
    </r>
  </si>
  <si>
    <r>
      <rPr>
        <b/>
        <sz val="12"/>
        <color indexed="8"/>
        <rFont val="Calibri"/>
        <family val="2"/>
      </rPr>
      <t>Ex1</t>
    </r>
    <r>
      <rPr>
        <sz val="12"/>
        <color indexed="8"/>
        <rFont val="Calibri"/>
        <family val="2"/>
      </rPr>
      <t>: Identify areas of alignment and overlap with cybersecurity and enterprise risk management</t>
    </r>
    <r>
      <rPr>
        <sz val="12"/>
        <color indexed="8"/>
        <rFont val="Aptos Narrow"/>
        <family val="2"/>
        <scheme val="minor"/>
      </rPr>
      <t xml:space="preserve">
</t>
    </r>
    <r>
      <rPr>
        <b/>
        <sz val="12"/>
        <color indexed="8"/>
        <rFont val="Calibri"/>
        <family val="2"/>
      </rPr>
      <t>Ex2</t>
    </r>
    <r>
      <rPr>
        <sz val="12"/>
        <color indexed="8"/>
        <rFont val="Calibri"/>
        <family val="2"/>
      </rPr>
      <t>: Establish integrated control sets for cybersecurity risk management and cybersecurity supply chain risk management</t>
    </r>
    <r>
      <rPr>
        <sz val="12"/>
        <color indexed="8"/>
        <rFont val="Aptos Narrow"/>
        <family val="2"/>
        <scheme val="minor"/>
      </rPr>
      <t xml:space="preserve">
</t>
    </r>
    <r>
      <rPr>
        <b/>
        <sz val="12"/>
        <color indexed="8"/>
        <rFont val="Calibri"/>
        <family val="2"/>
      </rPr>
      <t>Ex3</t>
    </r>
    <r>
      <rPr>
        <sz val="12"/>
        <color indexed="8"/>
        <rFont val="Calibri"/>
        <family val="2"/>
      </rPr>
      <t>: Integrate cybersecurity supply chain risk management into improvement processes</t>
    </r>
    <r>
      <rPr>
        <sz val="12"/>
        <color indexed="8"/>
        <rFont val="Aptos Narrow"/>
        <family val="2"/>
        <scheme val="minor"/>
      </rPr>
      <t xml:space="preserve">
</t>
    </r>
    <r>
      <rPr>
        <b/>
        <sz val="12"/>
        <color indexed="8"/>
        <rFont val="Calibri"/>
        <family val="2"/>
      </rPr>
      <t>Ex4</t>
    </r>
    <r>
      <rPr>
        <sz val="12"/>
        <color indexed="8"/>
        <rFont val="Calibri"/>
        <family val="2"/>
      </rPr>
      <t>: Escalate material cybersecurity risks in supply chains to senior management, and address them at the enterprise risk management level</t>
    </r>
  </si>
  <si>
    <t>POAM 24</t>
  </si>
  <si>
    <r>
      <rPr>
        <b/>
        <sz val="12"/>
        <color indexed="8"/>
        <rFont val="Calibri"/>
        <family val="2"/>
      </rPr>
      <t>GV.SC-04</t>
    </r>
    <r>
      <rPr>
        <sz val="12"/>
        <color indexed="8"/>
        <rFont val="Calibri"/>
        <family val="2"/>
      </rPr>
      <t>: Suppliers are known and prioritized by criticality</t>
    </r>
  </si>
  <si>
    <r>
      <rPr>
        <b/>
        <sz val="12"/>
        <color indexed="8"/>
        <rFont val="Calibri"/>
        <family val="2"/>
      </rPr>
      <t>Ex1</t>
    </r>
    <r>
      <rPr>
        <sz val="12"/>
        <color indexed="8"/>
        <rFont val="Calibri"/>
        <family val="2"/>
      </rPr>
      <t>: Develop criteria for supplier criticality based on, for example, the sensitivity of data processed or possessed by suppliers, the degree of access to the organization's systems, and the importance of the products or services to the organization's mission</t>
    </r>
    <r>
      <rPr>
        <sz val="12"/>
        <color indexed="8"/>
        <rFont val="Aptos Narrow"/>
        <family val="2"/>
        <scheme val="minor"/>
      </rPr>
      <t xml:space="preserve">
</t>
    </r>
    <r>
      <rPr>
        <b/>
        <sz val="12"/>
        <color indexed="8"/>
        <rFont val="Calibri"/>
        <family val="2"/>
      </rPr>
      <t>Ex2</t>
    </r>
    <r>
      <rPr>
        <sz val="12"/>
        <color indexed="8"/>
        <rFont val="Calibri"/>
        <family val="2"/>
      </rPr>
      <t>: Keep a record of all suppliers, and prioritize suppliers based on the criticality criteria</t>
    </r>
  </si>
  <si>
    <t>POAM 25</t>
  </si>
  <si>
    <r>
      <rPr>
        <b/>
        <sz val="12"/>
        <color indexed="8"/>
        <rFont val="Calibri"/>
        <family val="2"/>
      </rPr>
      <t>GV.SC-05</t>
    </r>
    <r>
      <rPr>
        <sz val="12"/>
        <color indexed="8"/>
        <rFont val="Calibri"/>
        <family val="2"/>
      </rPr>
      <t>: Requirements to address cybersecurity risks in supply chains are established, prioritized, and integrated into contracts and other types of agreements with suppliers and other relevant third parties</t>
    </r>
  </si>
  <si>
    <r>
      <rPr>
        <b/>
        <sz val="12"/>
        <color indexed="8"/>
        <rFont val="Calibri"/>
        <family val="2"/>
      </rPr>
      <t>Ex1</t>
    </r>
    <r>
      <rPr>
        <sz val="12"/>
        <color indexed="8"/>
        <rFont val="Calibri"/>
        <family val="2"/>
      </rPr>
      <t>: Establish security requirements for suppliers, products, and services commensurate with their criticality level and potential impact if compromised</t>
    </r>
    <r>
      <rPr>
        <sz val="12"/>
        <color indexed="8"/>
        <rFont val="Aptos Narrow"/>
        <family val="2"/>
        <scheme val="minor"/>
      </rPr>
      <t xml:space="preserve">
</t>
    </r>
    <r>
      <rPr>
        <b/>
        <sz val="12"/>
        <color indexed="8"/>
        <rFont val="Calibri"/>
        <family val="2"/>
      </rPr>
      <t>Ex2</t>
    </r>
    <r>
      <rPr>
        <sz val="12"/>
        <color indexed="8"/>
        <rFont val="Calibri"/>
        <family val="2"/>
      </rPr>
      <t>: Include all cybersecurity and supply chain requirements that third parties must follow and how compliance with the requirements may be verified in default contractual language</t>
    </r>
    <r>
      <rPr>
        <sz val="12"/>
        <color indexed="8"/>
        <rFont val="Aptos Narrow"/>
        <family val="2"/>
        <scheme val="minor"/>
      </rPr>
      <t xml:space="preserve">
</t>
    </r>
    <r>
      <rPr>
        <b/>
        <sz val="12"/>
        <color indexed="8"/>
        <rFont val="Calibri"/>
        <family val="2"/>
      </rPr>
      <t>Ex3</t>
    </r>
    <r>
      <rPr>
        <sz val="12"/>
        <color indexed="8"/>
        <rFont val="Calibri"/>
        <family val="2"/>
      </rPr>
      <t>: Define the rules and protocols for information sharing between the organization and its suppliers and sub-tier suppliers in agreements</t>
    </r>
    <r>
      <rPr>
        <sz val="12"/>
        <color indexed="8"/>
        <rFont val="Aptos Narrow"/>
        <family val="2"/>
        <scheme val="minor"/>
      </rPr>
      <t xml:space="preserve">
</t>
    </r>
    <r>
      <rPr>
        <b/>
        <sz val="12"/>
        <color indexed="8"/>
        <rFont val="Calibri"/>
        <family val="2"/>
      </rPr>
      <t>Ex4</t>
    </r>
    <r>
      <rPr>
        <sz val="12"/>
        <color indexed="8"/>
        <rFont val="Calibri"/>
        <family val="2"/>
      </rPr>
      <t>: Manage risk by including security requirements in agreements based on their criticality and potential impact if compromised</t>
    </r>
    <r>
      <rPr>
        <sz val="12"/>
        <color indexed="8"/>
        <rFont val="Aptos Narrow"/>
        <family val="2"/>
        <scheme val="minor"/>
      </rPr>
      <t xml:space="preserve">
</t>
    </r>
    <r>
      <rPr>
        <b/>
        <sz val="12"/>
        <color indexed="8"/>
        <rFont val="Calibri"/>
        <family val="2"/>
      </rPr>
      <t>Ex5</t>
    </r>
    <r>
      <rPr>
        <sz val="12"/>
        <color indexed="8"/>
        <rFont val="Calibri"/>
        <family val="2"/>
      </rPr>
      <t>: Define security requirements in service-level agreements (SLAs) for monitoring suppliers for acceptable security performance throughout the supplier relationship lifecycle</t>
    </r>
    <r>
      <rPr>
        <sz val="12"/>
        <color indexed="8"/>
        <rFont val="Aptos Narrow"/>
        <family val="2"/>
        <scheme val="minor"/>
      </rPr>
      <t xml:space="preserve">
</t>
    </r>
    <r>
      <rPr>
        <b/>
        <sz val="12"/>
        <color indexed="8"/>
        <rFont val="Calibri"/>
        <family val="2"/>
      </rPr>
      <t>Ex6</t>
    </r>
    <r>
      <rPr>
        <sz val="12"/>
        <color indexed="8"/>
        <rFont val="Calibri"/>
        <family val="2"/>
      </rPr>
      <t>: Contractually require suppliers to disclose cybersecurity features, functions, and vulnerabilities of their products and services for the life of the product or the term of service</t>
    </r>
    <r>
      <rPr>
        <sz val="12"/>
        <color indexed="8"/>
        <rFont val="Aptos Narrow"/>
        <family val="2"/>
        <scheme val="minor"/>
      </rPr>
      <t xml:space="preserve">
</t>
    </r>
    <r>
      <rPr>
        <b/>
        <sz val="12"/>
        <color indexed="8"/>
        <rFont val="Calibri"/>
        <family val="2"/>
      </rPr>
      <t>Ex7</t>
    </r>
    <r>
      <rPr>
        <sz val="12"/>
        <color indexed="8"/>
        <rFont val="Calibri"/>
        <family val="2"/>
      </rPr>
      <t>: Contractually require suppliers to provide and maintain a current component inventory (e.g., software or hardware bill of materials) for critical products</t>
    </r>
    <r>
      <rPr>
        <sz val="12"/>
        <color indexed="8"/>
        <rFont val="Aptos Narrow"/>
        <family val="2"/>
        <scheme val="minor"/>
      </rPr>
      <t xml:space="preserve">
</t>
    </r>
    <r>
      <rPr>
        <b/>
        <sz val="12"/>
        <color indexed="8"/>
        <rFont val="Calibri"/>
        <family val="2"/>
      </rPr>
      <t>Ex8</t>
    </r>
    <r>
      <rPr>
        <sz val="12"/>
        <color indexed="8"/>
        <rFont val="Calibri"/>
        <family val="2"/>
      </rPr>
      <t>: Contractually require suppliers to vet their employees and guard against insider threats</t>
    </r>
    <r>
      <rPr>
        <sz val="12"/>
        <color indexed="8"/>
        <rFont val="Aptos Narrow"/>
        <family val="2"/>
        <scheme val="minor"/>
      </rPr>
      <t xml:space="preserve">
</t>
    </r>
    <r>
      <rPr>
        <b/>
        <sz val="12"/>
        <color indexed="8"/>
        <rFont val="Calibri"/>
        <family val="2"/>
      </rPr>
      <t>Ex9</t>
    </r>
    <r>
      <rPr>
        <sz val="12"/>
        <color indexed="8"/>
        <rFont val="Calibri"/>
        <family val="2"/>
      </rPr>
      <t>: Contractually require suppliers to provide evidence of performing acceptable security practices through, for example, self-attestation, conformance to known standards, certifications, or inspections</t>
    </r>
    <r>
      <rPr>
        <sz val="12"/>
        <color indexed="8"/>
        <rFont val="Aptos Narrow"/>
        <family val="2"/>
        <scheme val="minor"/>
      </rPr>
      <t xml:space="preserve">
</t>
    </r>
    <r>
      <rPr>
        <b/>
        <sz val="12"/>
        <color indexed="8"/>
        <rFont val="Calibri"/>
        <family val="2"/>
      </rPr>
      <t>Ex10</t>
    </r>
    <r>
      <rPr>
        <sz val="12"/>
        <color indexed="8"/>
        <rFont val="Calibri"/>
        <family val="2"/>
      </rPr>
      <t>: Specify in contracts and other agreements the rights and responsibilities of the organization, its suppliers, and their supply chains, with respect to potential cybersecurity risks</t>
    </r>
  </si>
  <si>
    <t>POAM 26</t>
  </si>
  <si>
    <r>
      <rPr>
        <b/>
        <sz val="12"/>
        <color indexed="8"/>
        <rFont val="Calibri"/>
        <family val="2"/>
      </rPr>
      <t>GV.SC-06</t>
    </r>
    <r>
      <rPr>
        <sz val="12"/>
        <color indexed="8"/>
        <rFont val="Calibri"/>
        <family val="2"/>
      </rPr>
      <t>: Planning and due diligence are performed to reduce risks before entering into formal supplier or other third-party relationships</t>
    </r>
  </si>
  <si>
    <r>
      <rPr>
        <b/>
        <sz val="12"/>
        <color indexed="8"/>
        <rFont val="Calibri"/>
        <family val="2"/>
      </rPr>
      <t>Ex1</t>
    </r>
    <r>
      <rPr>
        <sz val="12"/>
        <color indexed="8"/>
        <rFont val="Calibri"/>
        <family val="2"/>
      </rPr>
      <t>: Perform thorough due diligence on prospective suppliers that is consistent with procurement planning and commensurate with the level of risk, criticality, and complexity of each supplier relationship</t>
    </r>
    <r>
      <rPr>
        <sz val="12"/>
        <color indexed="8"/>
        <rFont val="Aptos Narrow"/>
        <family val="2"/>
        <scheme val="minor"/>
      </rPr>
      <t xml:space="preserve">
</t>
    </r>
    <r>
      <rPr>
        <b/>
        <sz val="12"/>
        <color indexed="8"/>
        <rFont val="Calibri"/>
        <family val="2"/>
      </rPr>
      <t>Ex2</t>
    </r>
    <r>
      <rPr>
        <sz val="12"/>
        <color indexed="8"/>
        <rFont val="Calibri"/>
        <family val="2"/>
      </rPr>
      <t>: Assess the suitability of the technology and cybersecurity capabilities and the risk management practices of prospective suppliers</t>
    </r>
    <r>
      <rPr>
        <sz val="12"/>
        <color indexed="8"/>
        <rFont val="Aptos Narrow"/>
        <family val="2"/>
        <scheme val="minor"/>
      </rPr>
      <t xml:space="preserve">
</t>
    </r>
    <r>
      <rPr>
        <b/>
        <sz val="12"/>
        <color indexed="8"/>
        <rFont val="Calibri"/>
        <family val="2"/>
      </rPr>
      <t>Ex3</t>
    </r>
    <r>
      <rPr>
        <sz val="12"/>
        <color indexed="8"/>
        <rFont val="Calibri"/>
        <family val="2"/>
      </rPr>
      <t>: Conduct supplier risk assessments against business and applicable cybersecurity requirements</t>
    </r>
    <r>
      <rPr>
        <sz val="12"/>
        <color indexed="8"/>
        <rFont val="Aptos Narrow"/>
        <family val="2"/>
        <scheme val="minor"/>
      </rPr>
      <t xml:space="preserve">
</t>
    </r>
    <r>
      <rPr>
        <b/>
        <sz val="12"/>
        <color indexed="8"/>
        <rFont val="Calibri"/>
        <family val="2"/>
      </rPr>
      <t>Ex4</t>
    </r>
    <r>
      <rPr>
        <sz val="12"/>
        <color indexed="8"/>
        <rFont val="Calibri"/>
        <family val="2"/>
      </rPr>
      <t>: Assess the authenticity, integrity, and security of critical products prior to acquisition and use</t>
    </r>
  </si>
  <si>
    <t>POAM 27</t>
  </si>
  <si>
    <r>
      <rPr>
        <b/>
        <sz val="12"/>
        <color indexed="8"/>
        <rFont val="Calibri"/>
        <family val="2"/>
      </rPr>
      <t>GV.SC-07</t>
    </r>
    <r>
      <rPr>
        <sz val="12"/>
        <color indexed="8"/>
        <rFont val="Calibri"/>
        <family val="2"/>
      </rPr>
      <t>: The risks posed by a supplier, their products and services, and other third parties are understood, recorded, prioritized, assessed, responded to, and monitored over the course of the relationship</t>
    </r>
  </si>
  <si>
    <r>
      <rPr>
        <b/>
        <sz val="12"/>
        <color indexed="8"/>
        <rFont val="Calibri"/>
        <family val="2"/>
      </rPr>
      <t>Ex1</t>
    </r>
    <r>
      <rPr>
        <sz val="12"/>
        <color indexed="8"/>
        <rFont val="Calibri"/>
        <family val="2"/>
      </rPr>
      <t>: Adjust assessment formats and frequencies based on the third party's reputation and the criticality of the products or services they provide</t>
    </r>
    <r>
      <rPr>
        <sz val="12"/>
        <color indexed="8"/>
        <rFont val="Aptos Narrow"/>
        <family val="2"/>
        <scheme val="minor"/>
      </rPr>
      <t xml:space="preserve">
</t>
    </r>
    <r>
      <rPr>
        <b/>
        <sz val="12"/>
        <color indexed="8"/>
        <rFont val="Calibri"/>
        <family val="2"/>
      </rPr>
      <t>Ex2</t>
    </r>
    <r>
      <rPr>
        <sz val="12"/>
        <color indexed="8"/>
        <rFont val="Calibri"/>
        <family val="2"/>
      </rPr>
      <t>: Evaluate third parties' evidence of compliance with contractual cybersecurity requirements, such as self-attestations, warranties, certifications, and other artifacts</t>
    </r>
    <r>
      <rPr>
        <sz val="12"/>
        <color indexed="8"/>
        <rFont val="Aptos Narrow"/>
        <family val="2"/>
        <scheme val="minor"/>
      </rPr>
      <t xml:space="preserve">
</t>
    </r>
    <r>
      <rPr>
        <b/>
        <sz val="12"/>
        <color indexed="8"/>
        <rFont val="Calibri"/>
        <family val="2"/>
      </rPr>
      <t>Ex3</t>
    </r>
    <r>
      <rPr>
        <sz val="12"/>
        <color indexed="8"/>
        <rFont val="Calibri"/>
        <family val="2"/>
      </rPr>
      <t>: Monitor critical suppliers to ensure that they are fulfilling their security obligations throughout the supplier relationship lifecycle using a variety of methods and techniques, such as inspections, audits, tests, or other forms of evaluation</t>
    </r>
    <r>
      <rPr>
        <sz val="12"/>
        <color indexed="8"/>
        <rFont val="Aptos Narrow"/>
        <family val="2"/>
        <scheme val="minor"/>
      </rPr>
      <t xml:space="preserve">
</t>
    </r>
    <r>
      <rPr>
        <b/>
        <sz val="12"/>
        <color indexed="8"/>
        <rFont val="Calibri"/>
        <family val="2"/>
      </rPr>
      <t>Ex4</t>
    </r>
    <r>
      <rPr>
        <sz val="12"/>
        <color indexed="8"/>
        <rFont val="Calibri"/>
        <family val="2"/>
      </rPr>
      <t>: Monitor critical suppliers, services, and products for changes to their risk profiles, and reevaluate supplier criticality and risk impact accordingly</t>
    </r>
    <r>
      <rPr>
        <sz val="12"/>
        <color indexed="8"/>
        <rFont val="Aptos Narrow"/>
        <family val="2"/>
        <scheme val="minor"/>
      </rPr>
      <t xml:space="preserve">
</t>
    </r>
    <r>
      <rPr>
        <b/>
        <sz val="12"/>
        <color indexed="8"/>
        <rFont val="Calibri"/>
        <family val="2"/>
      </rPr>
      <t>Ex5</t>
    </r>
    <r>
      <rPr>
        <sz val="12"/>
        <color indexed="8"/>
        <rFont val="Calibri"/>
        <family val="2"/>
      </rPr>
      <t>: Plan for unexpected supplier and supply chain-related interruptions to ensure business continuity</t>
    </r>
  </si>
  <si>
    <t>POAM 28</t>
  </si>
  <si>
    <r>
      <rPr>
        <b/>
        <sz val="12"/>
        <color indexed="8"/>
        <rFont val="Calibri"/>
        <family val="2"/>
      </rPr>
      <t>GV.SC-08</t>
    </r>
    <r>
      <rPr>
        <sz val="12"/>
        <color indexed="8"/>
        <rFont val="Calibri"/>
        <family val="2"/>
      </rPr>
      <t>: Relevant suppliers and other third parties are included in incident planning, response, and recovery activities</t>
    </r>
  </si>
  <si>
    <r>
      <rPr>
        <b/>
        <sz val="12"/>
        <color indexed="8"/>
        <rFont val="Calibri"/>
        <family val="2"/>
      </rPr>
      <t>Ex1</t>
    </r>
    <r>
      <rPr>
        <sz val="12"/>
        <color indexed="8"/>
        <rFont val="Calibri"/>
        <family val="2"/>
      </rPr>
      <t>: Define and use rules and protocols for reporting incident response and recovery activities and the status between the organization and its suppliers</t>
    </r>
    <r>
      <rPr>
        <sz val="12"/>
        <color indexed="8"/>
        <rFont val="Aptos Narrow"/>
        <family val="2"/>
        <scheme val="minor"/>
      </rPr>
      <t xml:space="preserve">
</t>
    </r>
    <r>
      <rPr>
        <b/>
        <sz val="12"/>
        <color indexed="8"/>
        <rFont val="Calibri"/>
        <family val="2"/>
      </rPr>
      <t>Ex2</t>
    </r>
    <r>
      <rPr>
        <sz val="12"/>
        <color indexed="8"/>
        <rFont val="Calibri"/>
        <family val="2"/>
      </rPr>
      <t>: Identify and document the roles and responsibilities of the organization and its suppliers for incident response</t>
    </r>
    <r>
      <rPr>
        <sz val="12"/>
        <color indexed="8"/>
        <rFont val="Aptos Narrow"/>
        <family val="2"/>
        <scheme val="minor"/>
      </rPr>
      <t xml:space="preserve">
</t>
    </r>
    <r>
      <rPr>
        <b/>
        <sz val="12"/>
        <color indexed="8"/>
        <rFont val="Calibri"/>
        <family val="2"/>
      </rPr>
      <t>Ex3</t>
    </r>
    <r>
      <rPr>
        <sz val="12"/>
        <color indexed="8"/>
        <rFont val="Calibri"/>
        <family val="2"/>
      </rPr>
      <t>: Include critical suppliers in incident response exercises and simulations</t>
    </r>
    <r>
      <rPr>
        <sz val="12"/>
        <color indexed="8"/>
        <rFont val="Aptos Narrow"/>
        <family val="2"/>
        <scheme val="minor"/>
      </rPr>
      <t xml:space="preserve">
</t>
    </r>
    <r>
      <rPr>
        <b/>
        <sz val="12"/>
        <color indexed="8"/>
        <rFont val="Calibri"/>
        <family val="2"/>
      </rPr>
      <t>Ex4</t>
    </r>
    <r>
      <rPr>
        <sz val="12"/>
        <color indexed="8"/>
        <rFont val="Calibri"/>
        <family val="2"/>
      </rPr>
      <t>: Define and coordinate crisis communication methods and protocols between the organization and its critical suppliers</t>
    </r>
    <r>
      <rPr>
        <sz val="12"/>
        <color indexed="8"/>
        <rFont val="Aptos Narrow"/>
        <family val="2"/>
        <scheme val="minor"/>
      </rPr>
      <t xml:space="preserve">
</t>
    </r>
    <r>
      <rPr>
        <b/>
        <sz val="12"/>
        <color indexed="8"/>
        <rFont val="Calibri"/>
        <family val="2"/>
      </rPr>
      <t>Ex5</t>
    </r>
    <r>
      <rPr>
        <sz val="12"/>
        <color indexed="8"/>
        <rFont val="Calibri"/>
        <family val="2"/>
      </rPr>
      <t>: Conduct collaborative lessons learned sessions with critical suppliers</t>
    </r>
  </si>
  <si>
    <t>POAM 29</t>
  </si>
  <si>
    <r>
      <rPr>
        <b/>
        <sz val="12"/>
        <color indexed="8"/>
        <rFont val="Calibri"/>
        <family val="2"/>
      </rPr>
      <t>GV.SC-09</t>
    </r>
    <r>
      <rPr>
        <sz val="12"/>
        <color indexed="8"/>
        <rFont val="Calibri"/>
        <family val="2"/>
      </rPr>
      <t>: Supply chain security practices are integrated into cybersecurity and enterprise risk management programs, and their performance is monitored throughout the technology product and service life cycle</t>
    </r>
  </si>
  <si>
    <r>
      <rPr>
        <b/>
        <sz val="12"/>
        <color indexed="8"/>
        <rFont val="Calibri"/>
        <family val="2"/>
      </rPr>
      <t>Ex1</t>
    </r>
    <r>
      <rPr>
        <sz val="12"/>
        <color indexed="8"/>
        <rFont val="Calibri"/>
        <family val="2"/>
      </rPr>
      <t>: Policies and procedures require provenance records for all acquired technology products and services</t>
    </r>
    <r>
      <rPr>
        <sz val="12"/>
        <color indexed="8"/>
        <rFont val="Aptos Narrow"/>
        <family val="2"/>
        <scheme val="minor"/>
      </rPr>
      <t xml:space="preserve">
</t>
    </r>
    <r>
      <rPr>
        <b/>
        <sz val="12"/>
        <color indexed="8"/>
        <rFont val="Calibri"/>
        <family val="2"/>
      </rPr>
      <t>Ex2</t>
    </r>
    <r>
      <rPr>
        <sz val="12"/>
        <color indexed="8"/>
        <rFont val="Calibri"/>
        <family val="2"/>
      </rPr>
      <t>: Periodically provide risk reporting to leaders about how acquired components are proven to be untampered and authentic</t>
    </r>
    <r>
      <rPr>
        <sz val="12"/>
        <color indexed="8"/>
        <rFont val="Aptos Narrow"/>
        <family val="2"/>
        <scheme val="minor"/>
      </rPr>
      <t xml:space="preserve">
</t>
    </r>
    <r>
      <rPr>
        <b/>
        <sz val="12"/>
        <color indexed="8"/>
        <rFont val="Calibri"/>
        <family val="2"/>
      </rPr>
      <t>Ex3</t>
    </r>
    <r>
      <rPr>
        <sz val="12"/>
        <color indexed="8"/>
        <rFont val="Calibri"/>
        <family val="2"/>
      </rPr>
      <t>: Communicate regularly among cybersecurity risk managers and operations personnel about the need to acquire software patches, updates, and upgrades only from authenticated and trustworthy software providers</t>
    </r>
    <r>
      <rPr>
        <sz val="12"/>
        <color indexed="8"/>
        <rFont val="Aptos Narrow"/>
        <family val="2"/>
        <scheme val="minor"/>
      </rPr>
      <t xml:space="preserve">
</t>
    </r>
    <r>
      <rPr>
        <b/>
        <sz val="12"/>
        <color indexed="8"/>
        <rFont val="Calibri"/>
        <family val="2"/>
      </rPr>
      <t>Ex4</t>
    </r>
    <r>
      <rPr>
        <sz val="12"/>
        <color indexed="8"/>
        <rFont val="Calibri"/>
        <family val="2"/>
      </rPr>
      <t>: Review policies to ensure that they require approved supplier personnel to perform maintenance on supplier products</t>
    </r>
    <r>
      <rPr>
        <sz val="12"/>
        <color indexed="8"/>
        <rFont val="Aptos Narrow"/>
        <family val="2"/>
        <scheme val="minor"/>
      </rPr>
      <t xml:space="preserve">
</t>
    </r>
    <r>
      <rPr>
        <b/>
        <sz val="12"/>
        <color indexed="8"/>
        <rFont val="Calibri"/>
        <family val="2"/>
      </rPr>
      <t>Ex5</t>
    </r>
    <r>
      <rPr>
        <sz val="12"/>
        <color indexed="8"/>
        <rFont val="Calibri"/>
        <family val="2"/>
      </rPr>
      <t>: Policies and procedure require checking upgrades to critical hardware for unauthorized changes</t>
    </r>
  </si>
  <si>
    <t>POAM 30</t>
  </si>
  <si>
    <r>
      <rPr>
        <b/>
        <sz val="12"/>
        <color indexed="8"/>
        <rFont val="Calibri"/>
        <family val="2"/>
      </rPr>
      <t>GV.SC-10</t>
    </r>
    <r>
      <rPr>
        <sz val="12"/>
        <color indexed="8"/>
        <rFont val="Calibri"/>
        <family val="2"/>
      </rPr>
      <t>: Cybersecurity supply chain risk management plans include provisions for activities that occur after the conclusion of a partnership or service agreement</t>
    </r>
  </si>
  <si>
    <r>
      <rPr>
        <b/>
        <sz val="12"/>
        <color indexed="8"/>
        <rFont val="Calibri"/>
        <family val="2"/>
      </rPr>
      <t>Ex1</t>
    </r>
    <r>
      <rPr>
        <sz val="12"/>
        <color indexed="8"/>
        <rFont val="Calibri"/>
        <family val="2"/>
      </rPr>
      <t>: Establish processes for terminating critical relationships under both normal and adverse circumstances</t>
    </r>
    <r>
      <rPr>
        <sz val="12"/>
        <color indexed="8"/>
        <rFont val="Aptos Narrow"/>
        <family val="2"/>
        <scheme val="minor"/>
      </rPr>
      <t xml:space="preserve">
</t>
    </r>
    <r>
      <rPr>
        <b/>
        <sz val="12"/>
        <color indexed="8"/>
        <rFont val="Calibri"/>
        <family val="2"/>
      </rPr>
      <t>Ex2</t>
    </r>
    <r>
      <rPr>
        <sz val="12"/>
        <color indexed="8"/>
        <rFont val="Calibri"/>
        <family val="2"/>
      </rPr>
      <t>: Define and implement plans for component end-of-life maintenance support and obsolescence</t>
    </r>
    <r>
      <rPr>
        <sz val="12"/>
        <color indexed="8"/>
        <rFont val="Aptos Narrow"/>
        <family val="2"/>
        <scheme val="minor"/>
      </rPr>
      <t xml:space="preserve">
</t>
    </r>
    <r>
      <rPr>
        <b/>
        <sz val="12"/>
        <color indexed="8"/>
        <rFont val="Calibri"/>
        <family val="2"/>
      </rPr>
      <t>Ex3</t>
    </r>
    <r>
      <rPr>
        <sz val="12"/>
        <color indexed="8"/>
        <rFont val="Calibri"/>
        <family val="2"/>
      </rPr>
      <t>: Verify that supplier access to organization resources is deactivated promptly when it is no longer needed</t>
    </r>
    <r>
      <rPr>
        <sz val="12"/>
        <color indexed="8"/>
        <rFont val="Aptos Narrow"/>
        <family val="2"/>
        <scheme val="minor"/>
      </rPr>
      <t xml:space="preserve">
</t>
    </r>
    <r>
      <rPr>
        <b/>
        <sz val="12"/>
        <color indexed="8"/>
        <rFont val="Calibri"/>
        <family val="2"/>
      </rPr>
      <t>Ex4</t>
    </r>
    <r>
      <rPr>
        <sz val="12"/>
        <color indexed="8"/>
        <rFont val="Calibri"/>
        <family val="2"/>
      </rPr>
      <t>: Verify that assets containing the organization's data are returned or properly disposed of in a timely, controlled, and safe manner</t>
    </r>
    <r>
      <rPr>
        <sz val="12"/>
        <color indexed="8"/>
        <rFont val="Aptos Narrow"/>
        <family val="2"/>
        <scheme val="minor"/>
      </rPr>
      <t xml:space="preserve">
</t>
    </r>
    <r>
      <rPr>
        <b/>
        <sz val="12"/>
        <color indexed="8"/>
        <rFont val="Calibri"/>
        <family val="2"/>
      </rPr>
      <t>Ex5</t>
    </r>
    <r>
      <rPr>
        <sz val="12"/>
        <color indexed="8"/>
        <rFont val="Calibri"/>
        <family val="2"/>
      </rPr>
      <t>: Develop and execute a plan for terminating or transitioning supplier relationships that takes supply chain security risk and resiliency into account</t>
    </r>
    <r>
      <rPr>
        <sz val="12"/>
        <color indexed="8"/>
        <rFont val="Aptos Narrow"/>
        <family val="2"/>
        <scheme val="minor"/>
      </rPr>
      <t xml:space="preserve">
</t>
    </r>
    <r>
      <rPr>
        <b/>
        <sz val="12"/>
        <color indexed="8"/>
        <rFont val="Calibri"/>
        <family val="2"/>
      </rPr>
      <t>Ex6</t>
    </r>
    <r>
      <rPr>
        <sz val="12"/>
        <color indexed="8"/>
        <rFont val="Calibri"/>
        <family val="2"/>
      </rPr>
      <t>: Mitigate risks to data and systems created by supplier termination</t>
    </r>
    <r>
      <rPr>
        <sz val="12"/>
        <color indexed="8"/>
        <rFont val="Aptos Narrow"/>
        <family val="2"/>
        <scheme val="minor"/>
      </rPr>
      <t xml:space="preserve">
</t>
    </r>
    <r>
      <rPr>
        <b/>
        <sz val="12"/>
        <color indexed="8"/>
        <rFont val="Calibri"/>
        <family val="2"/>
      </rPr>
      <t>Ex7</t>
    </r>
    <r>
      <rPr>
        <sz val="12"/>
        <color indexed="8"/>
        <rFont val="Calibri"/>
        <family val="2"/>
      </rPr>
      <t>: Manage data leakage risks associated with supplier termination</t>
    </r>
  </si>
  <si>
    <t>POAM 31</t>
  </si>
  <si>
    <r>
      <rPr>
        <b/>
        <sz val="12"/>
        <color indexed="8"/>
        <rFont val="Calibri"/>
        <family val="2"/>
      </rPr>
      <t>IDENTIFY (ID)</t>
    </r>
    <r>
      <rPr>
        <sz val="12"/>
        <color indexed="8"/>
        <rFont val="Calibri"/>
        <family val="2"/>
      </rPr>
      <t>: The organization's current cybersecurity risks are understood</t>
    </r>
  </si>
  <si>
    <r>
      <rPr>
        <b/>
        <sz val="12"/>
        <color indexed="8"/>
        <rFont val="Calibri"/>
        <family val="2"/>
      </rPr>
      <t>Asset Management (ID.AM)</t>
    </r>
    <r>
      <rPr>
        <sz val="12"/>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</si>
  <si>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2"/>
        <color indexed="8"/>
        <rFont val="Calibri"/>
        <family val="2"/>
      </rPr>
      <t>ID.AM-01</t>
    </r>
    <r>
      <rPr>
        <sz val="12"/>
        <color indexed="8"/>
        <rFont val="Calibri"/>
        <family val="2"/>
      </rPr>
      <t>: Inventories of hardware managed by the organization are maintained</t>
    </r>
  </si>
  <si>
    <r>
      <rPr>
        <b/>
        <sz val="12"/>
        <color indexed="8"/>
        <rFont val="Calibri"/>
        <family val="2"/>
      </rPr>
      <t>Ex1</t>
    </r>
    <r>
      <rPr>
        <sz val="12"/>
        <color indexed="8"/>
        <rFont val="Calibri"/>
        <family val="2"/>
      </rPr>
      <t>: Maintain inventories for all types of hardware, including IT, IoT, OT, and mobile devices</t>
    </r>
    <r>
      <rPr>
        <sz val="12"/>
        <color indexed="8"/>
        <rFont val="Aptos Narrow"/>
        <family val="2"/>
        <scheme val="minor"/>
      </rPr>
      <t xml:space="preserve">
</t>
    </r>
    <r>
      <rPr>
        <b/>
        <sz val="12"/>
        <color indexed="8"/>
        <rFont val="Calibri"/>
        <family val="2"/>
      </rPr>
      <t>Ex2</t>
    </r>
    <r>
      <rPr>
        <sz val="12"/>
        <color indexed="8"/>
        <rFont val="Calibri"/>
        <family val="2"/>
      </rPr>
      <t>: Constantly monitor networks to detect new hardware and automatically update inventories</t>
    </r>
  </si>
  <si>
    <t>POAM 32</t>
  </si>
  <si>
    <r>
      <rPr>
        <b/>
        <sz val="12"/>
        <color indexed="8"/>
        <rFont val="Calibri"/>
        <family val="2"/>
      </rPr>
      <t>ID.AM-02</t>
    </r>
    <r>
      <rPr>
        <sz val="12"/>
        <color indexed="8"/>
        <rFont val="Calibri"/>
        <family val="2"/>
      </rPr>
      <t>: Inventories of software, services, and systems managed by the organization are maintained</t>
    </r>
  </si>
  <si>
    <r>
      <rPr>
        <b/>
        <sz val="12"/>
        <color indexed="8"/>
        <rFont val="Calibri"/>
        <family val="2"/>
      </rPr>
      <t>Ex1</t>
    </r>
    <r>
      <rPr>
        <sz val="12"/>
        <color indexed="8"/>
        <rFont val="Calibri"/>
        <family val="2"/>
      </rPr>
      <t>: Maintain inventories for all types of software and services, including commercial-off-the-shelf, open-source, custom applications, API services, and cloud-based applications and services</t>
    </r>
    <r>
      <rPr>
        <sz val="12"/>
        <color indexed="8"/>
        <rFont val="Aptos Narrow"/>
        <family val="2"/>
        <scheme val="minor"/>
      </rPr>
      <t xml:space="preserve">
</t>
    </r>
    <r>
      <rPr>
        <b/>
        <sz val="12"/>
        <color indexed="8"/>
        <rFont val="Calibri"/>
        <family val="2"/>
      </rPr>
      <t>Ex2</t>
    </r>
    <r>
      <rPr>
        <sz val="12"/>
        <color indexed="8"/>
        <rFont val="Calibri"/>
        <family val="2"/>
      </rPr>
      <t>: Constantly monitor all platforms, including containers and virtual machines, for software and service inventory changes</t>
    </r>
    <r>
      <rPr>
        <sz val="12"/>
        <color indexed="8"/>
        <rFont val="Aptos Narrow"/>
        <family val="2"/>
        <scheme val="minor"/>
      </rPr>
      <t xml:space="preserve">
</t>
    </r>
    <r>
      <rPr>
        <b/>
        <sz val="12"/>
        <color indexed="8"/>
        <rFont val="Calibri"/>
        <family val="2"/>
      </rPr>
      <t>Ex3</t>
    </r>
    <r>
      <rPr>
        <sz val="12"/>
        <color indexed="8"/>
        <rFont val="Calibri"/>
        <family val="2"/>
      </rPr>
      <t>: Maintain an inventory of the organization's systems</t>
    </r>
  </si>
  <si>
    <t>POAM 33</t>
  </si>
  <si>
    <r>
      <rPr>
        <b/>
        <sz val="12"/>
        <color indexed="8"/>
        <rFont val="Calibri"/>
        <family val="2"/>
      </rPr>
      <t>ID.AM-03</t>
    </r>
    <r>
      <rPr>
        <sz val="12"/>
        <color indexed="8"/>
        <rFont val="Calibri"/>
        <family val="2"/>
      </rPr>
      <t>: Representations of the organization's authorized network communication and internal and external network data flows are maintained</t>
    </r>
  </si>
  <si>
    <r>
      <rPr>
        <b/>
        <sz val="12"/>
        <color indexed="8"/>
        <rFont val="Calibri"/>
        <family val="2"/>
      </rPr>
      <t>Ex1</t>
    </r>
    <r>
      <rPr>
        <sz val="12"/>
        <color indexed="8"/>
        <rFont val="Calibri"/>
        <family val="2"/>
      </rPr>
      <t>: Maintain baselines of communication and data flows within the organization's wired and wireless networks</t>
    </r>
    <r>
      <rPr>
        <sz val="12"/>
        <color indexed="8"/>
        <rFont val="Aptos Narrow"/>
        <family val="2"/>
        <scheme val="minor"/>
      </rPr>
      <t xml:space="preserve">
</t>
    </r>
    <r>
      <rPr>
        <b/>
        <sz val="12"/>
        <color indexed="8"/>
        <rFont val="Calibri"/>
        <family val="2"/>
      </rPr>
      <t>Ex2</t>
    </r>
    <r>
      <rPr>
        <sz val="12"/>
        <color indexed="8"/>
        <rFont val="Calibri"/>
        <family val="2"/>
      </rPr>
      <t>: Maintain baselines of communication and data flows between the organization and third parties</t>
    </r>
    <r>
      <rPr>
        <sz val="12"/>
        <color indexed="8"/>
        <rFont val="Aptos Narrow"/>
        <family val="2"/>
        <scheme val="minor"/>
      </rPr>
      <t xml:space="preserve">
</t>
    </r>
    <r>
      <rPr>
        <b/>
        <sz val="12"/>
        <color indexed="8"/>
        <rFont val="Calibri"/>
        <family val="2"/>
      </rPr>
      <t>Ex3</t>
    </r>
    <r>
      <rPr>
        <sz val="12"/>
        <color indexed="8"/>
        <rFont val="Calibri"/>
        <family val="2"/>
      </rPr>
      <t>: Maintain baselines of communication and data flows for the organization's infrastructure-as-a-service (IaaS) usage</t>
    </r>
    <r>
      <rPr>
        <sz val="12"/>
        <color indexed="8"/>
        <rFont val="Aptos Narrow"/>
        <family val="2"/>
        <scheme val="minor"/>
      </rPr>
      <t xml:space="preserve">
</t>
    </r>
    <r>
      <rPr>
        <b/>
        <sz val="12"/>
        <color indexed="8"/>
        <rFont val="Calibri"/>
        <family val="2"/>
      </rPr>
      <t>Ex4</t>
    </r>
    <r>
      <rPr>
        <sz val="12"/>
        <color indexed="8"/>
        <rFont val="Calibri"/>
        <family val="2"/>
      </rPr>
      <t>: Maintain documentation of expected network ports, protocols, and services that are typically used among authorized systems</t>
    </r>
  </si>
  <si>
    <t>POAM 34</t>
  </si>
  <si>
    <r>
      <rPr>
        <b/>
        <sz val="12"/>
        <color indexed="8"/>
        <rFont val="Calibri"/>
        <family val="2"/>
      </rPr>
      <t>ID.AM-04</t>
    </r>
    <r>
      <rPr>
        <sz val="12"/>
        <color indexed="8"/>
        <rFont val="Calibri"/>
        <family val="2"/>
      </rPr>
      <t>: Inventories of services provided by suppliers are maintained</t>
    </r>
  </si>
  <si>
    <r>
      <rPr>
        <b/>
        <sz val="12"/>
        <color indexed="8"/>
        <rFont val="Calibri"/>
        <family val="2"/>
      </rPr>
      <t>Ex1</t>
    </r>
    <r>
      <rPr>
        <sz val="12"/>
        <color indexed="8"/>
        <rFont val="Calibri"/>
        <family val="2"/>
      </rPr>
      <t>: Inventory all external services used by the organization, including third-party infrastructure-as-a-service (IaaS), platform-as-a-service (PaaS), and software-as-a-service (SaaS) offerings; APIs; and other externally hosted application services</t>
    </r>
    <r>
      <rPr>
        <sz val="12"/>
        <color indexed="8"/>
        <rFont val="Aptos Narrow"/>
        <family val="2"/>
        <scheme val="minor"/>
      </rPr>
      <t xml:space="preserve">
</t>
    </r>
    <r>
      <rPr>
        <b/>
        <sz val="12"/>
        <color indexed="8"/>
        <rFont val="Calibri"/>
        <family val="2"/>
      </rPr>
      <t>Ex2</t>
    </r>
    <r>
      <rPr>
        <sz val="12"/>
        <color indexed="8"/>
        <rFont val="Calibri"/>
        <family val="2"/>
      </rPr>
      <t>: Update the inventory when a new external service is going to be utilized to ensure adequate cybersecurity risk management monitoring of the organization's use of that service</t>
    </r>
  </si>
  <si>
    <t>POAM 35</t>
  </si>
  <si>
    <r>
      <rPr>
        <b/>
        <sz val="12"/>
        <color indexed="8"/>
        <rFont val="Calibri"/>
        <family val="2"/>
      </rPr>
      <t>ID.AM-05</t>
    </r>
    <r>
      <rPr>
        <sz val="12"/>
        <color indexed="8"/>
        <rFont val="Calibri"/>
        <family val="2"/>
      </rPr>
      <t>: Assets are prioritized based on classification, criticality, resources, and impact on the mission</t>
    </r>
  </si>
  <si>
    <r>
      <rPr>
        <b/>
        <sz val="12"/>
        <color indexed="8"/>
        <rFont val="Calibri"/>
        <family val="2"/>
      </rPr>
      <t>Ex1</t>
    </r>
    <r>
      <rPr>
        <sz val="12"/>
        <color indexed="8"/>
        <rFont val="Calibri"/>
        <family val="2"/>
      </rPr>
      <t>: Define criteria for prioritizing each class of assets</t>
    </r>
    <r>
      <rPr>
        <sz val="12"/>
        <color indexed="8"/>
        <rFont val="Aptos Narrow"/>
        <family val="2"/>
        <scheme val="minor"/>
      </rPr>
      <t xml:space="preserve">
</t>
    </r>
    <r>
      <rPr>
        <b/>
        <sz val="12"/>
        <color indexed="8"/>
        <rFont val="Calibri"/>
        <family val="2"/>
      </rPr>
      <t>Ex2</t>
    </r>
    <r>
      <rPr>
        <sz val="12"/>
        <color indexed="8"/>
        <rFont val="Calibri"/>
        <family val="2"/>
      </rPr>
      <t>: Apply the prioritization criteria to assets</t>
    </r>
    <r>
      <rPr>
        <sz val="12"/>
        <color indexed="8"/>
        <rFont val="Aptos Narrow"/>
        <family val="2"/>
        <scheme val="minor"/>
      </rPr>
      <t xml:space="preserve">
</t>
    </r>
    <r>
      <rPr>
        <b/>
        <sz val="12"/>
        <color indexed="8"/>
        <rFont val="Calibri"/>
        <family val="2"/>
      </rPr>
      <t>Ex3</t>
    </r>
    <r>
      <rPr>
        <sz val="12"/>
        <color indexed="8"/>
        <rFont val="Calibri"/>
        <family val="2"/>
      </rPr>
      <t>: Track the asset priorities and update them periodically or when significant changes to the organization occur</t>
    </r>
  </si>
  <si>
    <t>POAM 36</t>
  </si>
  <si>
    <r>
      <rPr>
        <b/>
        <sz val="12"/>
        <color indexed="8"/>
        <rFont val="Calibri"/>
        <family val="2"/>
      </rPr>
      <t>ID.AM-07</t>
    </r>
    <r>
      <rPr>
        <sz val="12"/>
        <color indexed="8"/>
        <rFont val="Calibri"/>
        <family val="2"/>
      </rPr>
      <t>: Inventories of data and corresponding metadata for designated data types are maintained</t>
    </r>
  </si>
  <si>
    <r>
      <rPr>
        <b/>
        <sz val="12"/>
        <color indexed="8"/>
        <rFont val="Calibri"/>
        <family val="2"/>
      </rPr>
      <t>Ex1</t>
    </r>
    <r>
      <rPr>
        <sz val="12"/>
        <color indexed="8"/>
        <rFont val="Calibri"/>
        <family val="2"/>
      </rPr>
      <t>: Maintain a list of the designated data types of interest (e.g., personally identifiable information, protected health information, financial account numbers, organization intellectual property, operational technology data)</t>
    </r>
    <r>
      <rPr>
        <sz val="12"/>
        <color indexed="8"/>
        <rFont val="Aptos Narrow"/>
        <family val="2"/>
        <scheme val="minor"/>
      </rPr>
      <t xml:space="preserve">
</t>
    </r>
    <r>
      <rPr>
        <b/>
        <sz val="12"/>
        <color indexed="8"/>
        <rFont val="Calibri"/>
        <family val="2"/>
      </rPr>
      <t>Ex2</t>
    </r>
    <r>
      <rPr>
        <sz val="12"/>
        <color indexed="8"/>
        <rFont val="Calibri"/>
        <family val="2"/>
      </rPr>
      <t>: Continuously discover and analyze ad hoc data to identify new instances of designated data types</t>
    </r>
    <r>
      <rPr>
        <sz val="12"/>
        <color indexed="8"/>
        <rFont val="Aptos Narrow"/>
        <family val="2"/>
        <scheme val="minor"/>
      </rPr>
      <t xml:space="preserve">
</t>
    </r>
    <r>
      <rPr>
        <b/>
        <sz val="12"/>
        <color indexed="8"/>
        <rFont val="Calibri"/>
        <family val="2"/>
      </rPr>
      <t>Ex3</t>
    </r>
    <r>
      <rPr>
        <sz val="12"/>
        <color indexed="8"/>
        <rFont val="Calibri"/>
        <family val="2"/>
      </rPr>
      <t>: Assign data classifications to designated data types through tags or labels</t>
    </r>
    <r>
      <rPr>
        <sz val="12"/>
        <color indexed="8"/>
        <rFont val="Aptos Narrow"/>
        <family val="2"/>
        <scheme val="minor"/>
      </rPr>
      <t xml:space="preserve">
</t>
    </r>
    <r>
      <rPr>
        <b/>
        <sz val="12"/>
        <color indexed="8"/>
        <rFont val="Calibri"/>
        <family val="2"/>
      </rPr>
      <t>Ex4</t>
    </r>
    <r>
      <rPr>
        <sz val="12"/>
        <color indexed="8"/>
        <rFont val="Calibri"/>
        <family val="2"/>
      </rPr>
      <t>: Track the provenance, data owner, and geolocation of each instance of designated data types</t>
    </r>
  </si>
  <si>
    <t>POAM 37</t>
  </si>
  <si>
    <r>
      <rPr>
        <b/>
        <sz val="12"/>
        <color indexed="8"/>
        <rFont val="Calibri"/>
        <family val="2"/>
      </rPr>
      <t>ID.AM-08</t>
    </r>
    <r>
      <rPr>
        <sz val="12"/>
        <color indexed="8"/>
        <rFont val="Calibri"/>
        <family val="2"/>
      </rPr>
      <t>: Systems, hardware, software, services, and data are managed throughout their life cycles</t>
    </r>
  </si>
  <si>
    <r>
      <rPr>
        <b/>
        <sz val="12"/>
        <color indexed="8"/>
        <rFont val="Calibri"/>
        <family val="2"/>
      </rPr>
      <t>Ex1</t>
    </r>
    <r>
      <rPr>
        <sz val="12"/>
        <color indexed="8"/>
        <rFont val="Calibri"/>
        <family val="2"/>
      </rPr>
      <t>: Integrate cybersecurity considerations throughout the life cycles of systems, hardware, software, and services</t>
    </r>
    <r>
      <rPr>
        <sz val="12"/>
        <color indexed="8"/>
        <rFont val="Aptos Narrow"/>
        <family val="2"/>
        <scheme val="minor"/>
      </rPr>
      <t xml:space="preserve">
</t>
    </r>
    <r>
      <rPr>
        <b/>
        <sz val="12"/>
        <color indexed="8"/>
        <rFont val="Calibri"/>
        <family val="2"/>
      </rPr>
      <t>Ex2</t>
    </r>
    <r>
      <rPr>
        <sz val="12"/>
        <color indexed="8"/>
        <rFont val="Calibri"/>
        <family val="2"/>
      </rPr>
      <t>: Integrate cybersecurity considerations into product life cycles</t>
    </r>
    <r>
      <rPr>
        <sz val="12"/>
        <color indexed="8"/>
        <rFont val="Aptos Narrow"/>
        <family val="2"/>
        <scheme val="minor"/>
      </rPr>
      <t xml:space="preserve">
</t>
    </r>
    <r>
      <rPr>
        <b/>
        <sz val="12"/>
        <color indexed="8"/>
        <rFont val="Calibri"/>
        <family val="2"/>
      </rPr>
      <t>Ex3</t>
    </r>
    <r>
      <rPr>
        <sz val="12"/>
        <color indexed="8"/>
        <rFont val="Calibri"/>
        <family val="2"/>
      </rPr>
      <t>: Identify unofficial uses of technology to meet mission objectives (i.e., shadow IT)</t>
    </r>
    <r>
      <rPr>
        <sz val="12"/>
        <color indexed="8"/>
        <rFont val="Aptos Narrow"/>
        <family val="2"/>
        <scheme val="minor"/>
      </rPr>
      <t xml:space="preserve">
</t>
    </r>
    <r>
      <rPr>
        <b/>
        <sz val="12"/>
        <color indexed="8"/>
        <rFont val="Calibri"/>
        <family val="2"/>
      </rPr>
      <t>Ex4</t>
    </r>
    <r>
      <rPr>
        <sz val="12"/>
        <color indexed="8"/>
        <rFont val="Calibri"/>
        <family val="2"/>
      </rPr>
      <t>: Periodically identify redundant systems, hardware, software, and services that unnecessarily increase the organization's attack surface</t>
    </r>
    <r>
      <rPr>
        <sz val="12"/>
        <color indexed="8"/>
        <rFont val="Aptos Narrow"/>
        <family val="2"/>
        <scheme val="minor"/>
      </rPr>
      <t xml:space="preserve">
</t>
    </r>
    <r>
      <rPr>
        <b/>
        <sz val="12"/>
        <color indexed="8"/>
        <rFont val="Calibri"/>
        <family val="2"/>
      </rPr>
      <t>Ex5</t>
    </r>
    <r>
      <rPr>
        <sz val="12"/>
        <color indexed="8"/>
        <rFont val="Calibri"/>
        <family val="2"/>
      </rPr>
      <t>: Properly configure and secure systems, hardware, software, and services prior to their deployment in production</t>
    </r>
    <r>
      <rPr>
        <sz val="12"/>
        <color indexed="8"/>
        <rFont val="Aptos Narrow"/>
        <family val="2"/>
        <scheme val="minor"/>
      </rPr>
      <t xml:space="preserve">
</t>
    </r>
    <r>
      <rPr>
        <b/>
        <sz val="12"/>
        <color indexed="8"/>
        <rFont val="Calibri"/>
        <family val="2"/>
      </rPr>
      <t>Ex6</t>
    </r>
    <r>
      <rPr>
        <sz val="12"/>
        <color indexed="8"/>
        <rFont val="Calibri"/>
        <family val="2"/>
      </rPr>
      <t>: Update inventories when systems, hardware, software, and services are moved or transferred within the organization</t>
    </r>
    <r>
      <rPr>
        <sz val="12"/>
        <color indexed="8"/>
        <rFont val="Aptos Narrow"/>
        <family val="2"/>
        <scheme val="minor"/>
      </rPr>
      <t xml:space="preserve">
</t>
    </r>
    <r>
      <rPr>
        <b/>
        <sz val="12"/>
        <color indexed="8"/>
        <rFont val="Calibri"/>
        <family val="2"/>
      </rPr>
      <t>Ex7</t>
    </r>
    <r>
      <rPr>
        <sz val="12"/>
        <color indexed="8"/>
        <rFont val="Calibri"/>
        <family val="2"/>
      </rPr>
      <t>: Securely destroy stored data based on the organization's data retention policy using the prescribed destruction method, and keep and manage a record of the destructions</t>
    </r>
    <r>
      <rPr>
        <sz val="12"/>
        <color indexed="8"/>
        <rFont val="Aptos Narrow"/>
        <family val="2"/>
        <scheme val="minor"/>
      </rPr>
      <t xml:space="preserve">
</t>
    </r>
    <r>
      <rPr>
        <b/>
        <sz val="12"/>
        <color indexed="8"/>
        <rFont val="Calibri"/>
        <family val="2"/>
      </rPr>
      <t>Ex8</t>
    </r>
    <r>
      <rPr>
        <sz val="12"/>
        <color indexed="8"/>
        <rFont val="Calibri"/>
        <family val="2"/>
      </rPr>
      <t>: Securely sanitize data storage when hardware is being retired, decommissioned, reassigned, or sent for repairs or replacement</t>
    </r>
    <r>
      <rPr>
        <sz val="12"/>
        <color indexed="8"/>
        <rFont val="Aptos Narrow"/>
        <family val="2"/>
        <scheme val="minor"/>
      </rPr>
      <t xml:space="preserve">
</t>
    </r>
    <r>
      <rPr>
        <b/>
        <sz val="12"/>
        <color indexed="8"/>
        <rFont val="Calibri"/>
        <family val="2"/>
      </rPr>
      <t>Ex9</t>
    </r>
    <r>
      <rPr>
        <sz val="12"/>
        <color indexed="8"/>
        <rFont val="Calibri"/>
        <family val="2"/>
      </rPr>
      <t>: Offer methods for destroying paper, storage media, and other physical forms of data storage</t>
    </r>
  </si>
  <si>
    <t>POAM 38</t>
  </si>
  <si>
    <r>
      <rPr>
        <b/>
        <sz val="12"/>
        <color indexed="8"/>
        <rFont val="Calibri"/>
        <family val="2"/>
      </rPr>
      <t>Risk Assessment (ID.RA)</t>
    </r>
    <r>
      <rPr>
        <sz val="12"/>
        <color indexed="8"/>
        <rFont val="Calibri"/>
        <family val="2"/>
      </rPr>
      <t>: The cybersecurity risk to the organization, assets, and individuals is understood by the organization</t>
    </r>
  </si>
  <si>
    <r>
      <rPr>
        <b/>
        <sz val="12"/>
        <color indexed="8"/>
        <rFont val="Calibri"/>
        <family val="2"/>
      </rPr>
      <t>ID.RA-01</t>
    </r>
    <r>
      <rPr>
        <sz val="12"/>
        <color indexed="8"/>
        <rFont val="Calibri"/>
        <family val="2"/>
      </rPr>
      <t>: Vulnerabilities in assets are identified, validated, and recorded</t>
    </r>
  </si>
  <si>
    <r>
      <rPr>
        <b/>
        <sz val="12"/>
        <color indexed="8"/>
        <rFont val="Calibri"/>
        <family val="2"/>
      </rPr>
      <t>Ex1</t>
    </r>
    <r>
      <rPr>
        <sz val="12"/>
        <color indexed="8"/>
        <rFont val="Calibri"/>
        <family val="2"/>
      </rPr>
      <t>: Use vulnerability management technologies to identify unpatched and misconfigured software</t>
    </r>
    <r>
      <rPr>
        <sz val="12"/>
        <color indexed="8"/>
        <rFont val="Aptos Narrow"/>
        <family val="2"/>
        <scheme val="minor"/>
      </rPr>
      <t xml:space="preserve">
</t>
    </r>
    <r>
      <rPr>
        <b/>
        <sz val="12"/>
        <color indexed="8"/>
        <rFont val="Calibri"/>
        <family val="2"/>
      </rPr>
      <t>Ex2</t>
    </r>
    <r>
      <rPr>
        <sz val="12"/>
        <color indexed="8"/>
        <rFont val="Calibri"/>
        <family val="2"/>
      </rPr>
      <t>: Assess network and system architectures for design and implementation weaknesses that affect cybersecurity</t>
    </r>
    <r>
      <rPr>
        <sz val="12"/>
        <color indexed="8"/>
        <rFont val="Aptos Narrow"/>
        <family val="2"/>
        <scheme val="minor"/>
      </rPr>
      <t xml:space="preserve">
</t>
    </r>
    <r>
      <rPr>
        <b/>
        <sz val="12"/>
        <color indexed="8"/>
        <rFont val="Calibri"/>
        <family val="2"/>
      </rPr>
      <t>Ex3</t>
    </r>
    <r>
      <rPr>
        <sz val="12"/>
        <color indexed="8"/>
        <rFont val="Calibri"/>
        <family val="2"/>
      </rPr>
      <t>: Review, analyze, or test organization-developed software to identify design, coding, and default configuration vulnerabilities</t>
    </r>
    <r>
      <rPr>
        <sz val="12"/>
        <color indexed="8"/>
        <rFont val="Aptos Narrow"/>
        <family val="2"/>
        <scheme val="minor"/>
      </rPr>
      <t xml:space="preserve">
</t>
    </r>
    <r>
      <rPr>
        <b/>
        <sz val="12"/>
        <color indexed="8"/>
        <rFont val="Calibri"/>
        <family val="2"/>
      </rPr>
      <t>Ex4</t>
    </r>
    <r>
      <rPr>
        <sz val="12"/>
        <color indexed="8"/>
        <rFont val="Calibri"/>
        <family val="2"/>
      </rPr>
      <t>: Assess facilities that house critical computing assets for physical vulnerabilities and resilience issues</t>
    </r>
    <r>
      <rPr>
        <sz val="12"/>
        <color indexed="8"/>
        <rFont val="Aptos Narrow"/>
        <family val="2"/>
        <scheme val="minor"/>
      </rPr>
      <t xml:space="preserve">
</t>
    </r>
    <r>
      <rPr>
        <b/>
        <sz val="12"/>
        <color indexed="8"/>
        <rFont val="Calibri"/>
        <family val="2"/>
      </rPr>
      <t>Ex5</t>
    </r>
    <r>
      <rPr>
        <sz val="12"/>
        <color indexed="8"/>
        <rFont val="Calibri"/>
        <family val="2"/>
      </rPr>
      <t>: Monitor sources of cyber threat intelligence for information on new vulnerabilities in products and services</t>
    </r>
    <r>
      <rPr>
        <sz val="12"/>
        <color indexed="8"/>
        <rFont val="Aptos Narrow"/>
        <family val="2"/>
        <scheme val="minor"/>
      </rPr>
      <t xml:space="preserve">
</t>
    </r>
    <r>
      <rPr>
        <b/>
        <sz val="12"/>
        <color indexed="8"/>
        <rFont val="Calibri"/>
        <family val="2"/>
      </rPr>
      <t>Ex6</t>
    </r>
    <r>
      <rPr>
        <sz val="12"/>
        <color indexed="8"/>
        <rFont val="Calibri"/>
        <family val="2"/>
      </rPr>
      <t>: Review processes and procedures for weaknesses that could be exploited to affect cybersecurity</t>
    </r>
  </si>
  <si>
    <t>POAM 39</t>
  </si>
  <si>
    <r>
      <rPr>
        <b/>
        <sz val="12"/>
        <color indexed="8"/>
        <rFont val="Calibri"/>
        <family val="2"/>
      </rPr>
      <t>ID.RA-02</t>
    </r>
    <r>
      <rPr>
        <sz val="12"/>
        <color indexed="8"/>
        <rFont val="Calibri"/>
        <family val="2"/>
      </rPr>
      <t>: Cyber threat intelligence is received from information sharing forums and sources</t>
    </r>
  </si>
  <si>
    <r>
      <rPr>
        <b/>
        <sz val="12"/>
        <color indexed="8"/>
        <rFont val="Calibri"/>
        <family val="2"/>
      </rPr>
      <t>Ex1</t>
    </r>
    <r>
      <rPr>
        <sz val="12"/>
        <color indexed="8"/>
        <rFont val="Calibri"/>
        <family val="2"/>
      </rPr>
      <t>: Configure cybersecurity tools and technologies with detection or response capabilities to securely ingest cyber threat intelligence feeds</t>
    </r>
    <r>
      <rPr>
        <sz val="12"/>
        <color indexed="8"/>
        <rFont val="Aptos Narrow"/>
        <family val="2"/>
        <scheme val="minor"/>
      </rPr>
      <t xml:space="preserve">
</t>
    </r>
    <r>
      <rPr>
        <b/>
        <sz val="12"/>
        <color indexed="8"/>
        <rFont val="Calibri"/>
        <family val="2"/>
      </rPr>
      <t>Ex2</t>
    </r>
    <r>
      <rPr>
        <sz val="12"/>
        <color indexed="8"/>
        <rFont val="Calibri"/>
        <family val="2"/>
      </rPr>
      <t>: Receive and review advisories from reputable third parties on current threat actors and their tactics, techniques, and procedures (TTPs)</t>
    </r>
    <r>
      <rPr>
        <sz val="12"/>
        <color indexed="8"/>
        <rFont val="Aptos Narrow"/>
        <family val="2"/>
        <scheme val="minor"/>
      </rPr>
      <t xml:space="preserve">
</t>
    </r>
    <r>
      <rPr>
        <b/>
        <sz val="12"/>
        <color indexed="8"/>
        <rFont val="Calibri"/>
        <family val="2"/>
      </rPr>
      <t>Ex3</t>
    </r>
    <r>
      <rPr>
        <sz val="12"/>
        <color indexed="8"/>
        <rFont val="Calibri"/>
        <family val="2"/>
      </rPr>
      <t>: Monitor sources of cyber threat intelligence for information on the types of vulnerabilities that emerging technologies may have</t>
    </r>
  </si>
  <si>
    <t>POAM 40</t>
  </si>
  <si>
    <r>
      <rPr>
        <b/>
        <sz val="12"/>
        <color indexed="8"/>
        <rFont val="Calibri"/>
        <family val="2"/>
      </rPr>
      <t>ID.RA-03</t>
    </r>
    <r>
      <rPr>
        <sz val="12"/>
        <color indexed="8"/>
        <rFont val="Calibri"/>
        <family val="2"/>
      </rPr>
      <t>: Internal and external threats to the organization are identified and recorded</t>
    </r>
  </si>
  <si>
    <r>
      <rPr>
        <b/>
        <sz val="12"/>
        <color indexed="8"/>
        <rFont val="Calibri"/>
        <family val="2"/>
      </rPr>
      <t>Ex1</t>
    </r>
    <r>
      <rPr>
        <sz val="12"/>
        <color indexed="8"/>
        <rFont val="Calibri"/>
        <family val="2"/>
      </rPr>
      <t>: Use cyber threat intelligence to maintain awareness of the types of threat actors likely to target the organization and the TTPs they are likely to use</t>
    </r>
    <r>
      <rPr>
        <sz val="12"/>
        <color indexed="8"/>
        <rFont val="Aptos Narrow"/>
        <family val="2"/>
        <scheme val="minor"/>
      </rPr>
      <t xml:space="preserve">
</t>
    </r>
    <r>
      <rPr>
        <b/>
        <sz val="12"/>
        <color indexed="8"/>
        <rFont val="Calibri"/>
        <family val="2"/>
      </rPr>
      <t>Ex2</t>
    </r>
    <r>
      <rPr>
        <sz val="12"/>
        <color indexed="8"/>
        <rFont val="Calibri"/>
        <family val="2"/>
      </rPr>
      <t>: Perform threat hunting to look for signs of threat actors within the environment</t>
    </r>
    <r>
      <rPr>
        <sz val="12"/>
        <color indexed="8"/>
        <rFont val="Aptos Narrow"/>
        <family val="2"/>
        <scheme val="minor"/>
      </rPr>
      <t xml:space="preserve">
</t>
    </r>
    <r>
      <rPr>
        <b/>
        <sz val="12"/>
        <color indexed="8"/>
        <rFont val="Calibri"/>
        <family val="2"/>
      </rPr>
      <t>Ex3</t>
    </r>
    <r>
      <rPr>
        <sz val="12"/>
        <color indexed="8"/>
        <rFont val="Calibri"/>
        <family val="2"/>
      </rPr>
      <t>: Implement processes for identifying internal threat actors</t>
    </r>
  </si>
  <si>
    <t>POAM 41</t>
  </si>
  <si>
    <r>
      <rPr>
        <b/>
        <sz val="12"/>
        <color indexed="8"/>
        <rFont val="Calibri"/>
        <family val="2"/>
      </rPr>
      <t>ID.RA-04</t>
    </r>
    <r>
      <rPr>
        <sz val="12"/>
        <color indexed="8"/>
        <rFont val="Calibri"/>
        <family val="2"/>
      </rPr>
      <t>: Potential impacts and likelihoods of threats exploiting vulnerabilities are identified and recorded</t>
    </r>
  </si>
  <si>
    <r>
      <rPr>
        <b/>
        <sz val="12"/>
        <color indexed="8"/>
        <rFont val="Calibri"/>
        <family val="2"/>
      </rPr>
      <t>Ex1</t>
    </r>
    <r>
      <rPr>
        <sz val="12"/>
        <color indexed="8"/>
        <rFont val="Calibri"/>
        <family val="2"/>
      </rPr>
      <t>: Business leaders and cybersecurity risk management practitioners work together to estimate the likelihood and impact of risk scenarios and record them in risk registers</t>
    </r>
    <r>
      <rPr>
        <sz val="12"/>
        <color indexed="8"/>
        <rFont val="Aptos Narrow"/>
        <family val="2"/>
        <scheme val="minor"/>
      </rPr>
      <t xml:space="preserve">
</t>
    </r>
    <r>
      <rPr>
        <b/>
        <sz val="12"/>
        <color indexed="8"/>
        <rFont val="Calibri"/>
        <family val="2"/>
      </rPr>
      <t>Ex2</t>
    </r>
    <r>
      <rPr>
        <sz val="12"/>
        <color indexed="8"/>
        <rFont val="Calibri"/>
        <family val="2"/>
      </rPr>
      <t>: Enumerate the potential business impacts of unauthorized access to the organization's communications, systems, and data processed in or by those systems</t>
    </r>
    <r>
      <rPr>
        <sz val="12"/>
        <color indexed="8"/>
        <rFont val="Aptos Narrow"/>
        <family val="2"/>
        <scheme val="minor"/>
      </rPr>
      <t xml:space="preserve">
</t>
    </r>
    <r>
      <rPr>
        <b/>
        <sz val="12"/>
        <color indexed="8"/>
        <rFont val="Calibri"/>
        <family val="2"/>
      </rPr>
      <t>Ex3</t>
    </r>
    <r>
      <rPr>
        <sz val="12"/>
        <color indexed="8"/>
        <rFont val="Calibri"/>
        <family val="2"/>
      </rPr>
      <t>: Account for the potential impacts of cascading failures for systems of systems</t>
    </r>
  </si>
  <si>
    <t>POAM 42</t>
  </si>
  <si>
    <r>
      <rPr>
        <b/>
        <sz val="12"/>
        <color indexed="8"/>
        <rFont val="Calibri"/>
        <family val="2"/>
      </rPr>
      <t>ID.RA-05</t>
    </r>
    <r>
      <rPr>
        <sz val="12"/>
        <color indexed="8"/>
        <rFont val="Calibri"/>
        <family val="2"/>
      </rPr>
      <t>: Threats, vulnerabilities, likelihoods, and impacts are used to understand inherent risk and inform risk response prioritization</t>
    </r>
  </si>
  <si>
    <r>
      <rPr>
        <b/>
        <sz val="12"/>
        <color indexed="8"/>
        <rFont val="Calibri"/>
        <family val="2"/>
      </rPr>
      <t>Ex1</t>
    </r>
    <r>
      <rPr>
        <sz val="12"/>
        <color indexed="8"/>
        <rFont val="Calibri"/>
        <family val="2"/>
      </rPr>
      <t>: Develop threat models to better understand risks to the data and identify appropriate risk responses</t>
    </r>
    <r>
      <rPr>
        <sz val="12"/>
        <color indexed="8"/>
        <rFont val="Aptos Narrow"/>
        <family val="2"/>
        <scheme val="minor"/>
      </rPr>
      <t xml:space="preserve">
</t>
    </r>
    <r>
      <rPr>
        <b/>
        <sz val="12"/>
        <color indexed="8"/>
        <rFont val="Calibri"/>
        <family val="2"/>
      </rPr>
      <t>Ex2</t>
    </r>
    <r>
      <rPr>
        <sz val="12"/>
        <color indexed="8"/>
        <rFont val="Calibri"/>
        <family val="2"/>
      </rPr>
      <t>: Prioritize cybersecurity resource allocations and investments based on estimated likelihoods and impacts</t>
    </r>
  </si>
  <si>
    <t>POAM 43</t>
  </si>
  <si>
    <r>
      <rPr>
        <b/>
        <sz val="12"/>
        <color indexed="8"/>
        <rFont val="Calibri"/>
        <family val="2"/>
      </rPr>
      <t>ID.RA-06</t>
    </r>
    <r>
      <rPr>
        <sz val="12"/>
        <color indexed="8"/>
        <rFont val="Calibri"/>
        <family val="2"/>
      </rPr>
      <t>: Risk responses are chosen, prioritized, planned, tracked, and communicated</t>
    </r>
  </si>
  <si>
    <r>
      <rPr>
        <b/>
        <sz val="12"/>
        <color indexed="8"/>
        <rFont val="Calibri"/>
        <family val="2"/>
      </rPr>
      <t>Ex1</t>
    </r>
    <r>
      <rPr>
        <sz val="12"/>
        <color indexed="8"/>
        <rFont val="Calibri"/>
        <family val="2"/>
      </rPr>
      <t>: Apply the vulnerability management plan's criteria for deciding whether to accept, transfer, mitigate, or avoid risk</t>
    </r>
    <r>
      <rPr>
        <sz val="12"/>
        <color indexed="8"/>
        <rFont val="Aptos Narrow"/>
        <family val="2"/>
        <scheme val="minor"/>
      </rPr>
      <t xml:space="preserve">
</t>
    </r>
    <r>
      <rPr>
        <b/>
        <sz val="12"/>
        <color indexed="8"/>
        <rFont val="Calibri"/>
        <family val="2"/>
      </rPr>
      <t>Ex2</t>
    </r>
    <r>
      <rPr>
        <sz val="12"/>
        <color indexed="8"/>
        <rFont val="Calibri"/>
        <family val="2"/>
      </rPr>
      <t>: Apply the vulnerability management plan's criteria for selecting compensating controls to mitigate risk</t>
    </r>
    <r>
      <rPr>
        <sz val="12"/>
        <color indexed="8"/>
        <rFont val="Aptos Narrow"/>
        <family val="2"/>
        <scheme val="minor"/>
      </rPr>
      <t xml:space="preserve">
</t>
    </r>
    <r>
      <rPr>
        <b/>
        <sz val="12"/>
        <color indexed="8"/>
        <rFont val="Calibri"/>
        <family val="2"/>
      </rPr>
      <t>Ex3</t>
    </r>
    <r>
      <rPr>
        <sz val="12"/>
        <color indexed="8"/>
        <rFont val="Calibri"/>
        <family val="2"/>
      </rPr>
      <t>: Track the progress of risk response implementation (e.g., plan of action and milestones [POA&amp;M], risk register, risk detail report)</t>
    </r>
    <r>
      <rPr>
        <sz val="12"/>
        <color indexed="8"/>
        <rFont val="Aptos Narrow"/>
        <family val="2"/>
        <scheme val="minor"/>
      </rPr>
      <t xml:space="preserve">
</t>
    </r>
    <r>
      <rPr>
        <b/>
        <sz val="12"/>
        <color indexed="8"/>
        <rFont val="Calibri"/>
        <family val="2"/>
      </rPr>
      <t>Ex4</t>
    </r>
    <r>
      <rPr>
        <sz val="12"/>
        <color indexed="8"/>
        <rFont val="Calibri"/>
        <family val="2"/>
      </rPr>
      <t>: Use risk assessment findings to inform risk response decisions and actions</t>
    </r>
    <r>
      <rPr>
        <sz val="12"/>
        <color indexed="8"/>
        <rFont val="Aptos Narrow"/>
        <family val="2"/>
        <scheme val="minor"/>
      </rPr>
      <t xml:space="preserve">
</t>
    </r>
    <r>
      <rPr>
        <b/>
        <sz val="12"/>
        <color indexed="8"/>
        <rFont val="Calibri"/>
        <family val="2"/>
      </rPr>
      <t>Ex5</t>
    </r>
    <r>
      <rPr>
        <sz val="12"/>
        <color indexed="8"/>
        <rFont val="Calibri"/>
        <family val="2"/>
      </rPr>
      <t>: Communicate planned risk responses to affected stakeholders in priority order</t>
    </r>
  </si>
  <si>
    <t>POAM 44</t>
  </si>
  <si>
    <r>
      <rPr>
        <b/>
        <sz val="12"/>
        <color indexed="8"/>
        <rFont val="Calibri"/>
        <family val="2"/>
      </rPr>
      <t>ID.RA-07</t>
    </r>
    <r>
      <rPr>
        <sz val="12"/>
        <color indexed="8"/>
        <rFont val="Calibri"/>
        <family val="2"/>
      </rPr>
      <t>: Changes and exceptions are managed, assessed for risk impact, recorded, and tracked</t>
    </r>
  </si>
  <si>
    <r>
      <rPr>
        <b/>
        <sz val="12"/>
        <color indexed="8"/>
        <rFont val="Calibri"/>
        <family val="2"/>
      </rPr>
      <t>Ex1</t>
    </r>
    <r>
      <rPr>
        <sz val="12"/>
        <color indexed="8"/>
        <rFont val="Calibri"/>
        <family val="2"/>
      </rPr>
      <t>: Implement and follow procedures for the formal documentation, review, testing, and approval of proposed changes and requested exceptions</t>
    </r>
    <r>
      <rPr>
        <sz val="12"/>
        <color indexed="8"/>
        <rFont val="Aptos Narrow"/>
        <family val="2"/>
        <scheme val="minor"/>
      </rPr>
      <t xml:space="preserve">
</t>
    </r>
    <r>
      <rPr>
        <b/>
        <sz val="12"/>
        <color indexed="8"/>
        <rFont val="Calibri"/>
        <family val="2"/>
      </rPr>
      <t>Ex2</t>
    </r>
    <r>
      <rPr>
        <sz val="12"/>
        <color indexed="8"/>
        <rFont val="Calibri"/>
        <family val="2"/>
      </rPr>
      <t>: Document the possible risks of making or not making each proposed change, and provide guidance on rolling back changes</t>
    </r>
    <r>
      <rPr>
        <sz val="12"/>
        <color indexed="8"/>
        <rFont val="Aptos Narrow"/>
        <family val="2"/>
        <scheme val="minor"/>
      </rPr>
      <t xml:space="preserve">
</t>
    </r>
    <r>
      <rPr>
        <b/>
        <sz val="12"/>
        <color indexed="8"/>
        <rFont val="Calibri"/>
        <family val="2"/>
      </rPr>
      <t>Ex3</t>
    </r>
    <r>
      <rPr>
        <sz val="12"/>
        <color indexed="8"/>
        <rFont val="Calibri"/>
        <family val="2"/>
      </rPr>
      <t>: Document the risks related to each requested exception and the plan for responding to those risks</t>
    </r>
    <r>
      <rPr>
        <sz val="12"/>
        <color indexed="8"/>
        <rFont val="Aptos Narrow"/>
        <family val="2"/>
        <scheme val="minor"/>
      </rPr>
      <t xml:space="preserve">
</t>
    </r>
    <r>
      <rPr>
        <b/>
        <sz val="12"/>
        <color indexed="8"/>
        <rFont val="Calibri"/>
        <family val="2"/>
      </rPr>
      <t>Ex4</t>
    </r>
    <r>
      <rPr>
        <sz val="12"/>
        <color indexed="8"/>
        <rFont val="Calibri"/>
        <family val="2"/>
      </rPr>
      <t>: Periodically review risks that were accepted based upon planned future actions or milestones</t>
    </r>
  </si>
  <si>
    <t>POAM 45</t>
  </si>
  <si>
    <r>
      <rPr>
        <b/>
        <sz val="12"/>
        <color indexed="8"/>
        <rFont val="Calibri"/>
        <family val="2"/>
      </rPr>
      <t>ID.RA-08</t>
    </r>
    <r>
      <rPr>
        <sz val="12"/>
        <color indexed="8"/>
        <rFont val="Calibri"/>
        <family val="2"/>
      </rPr>
      <t>: Processes for receiving, analyzing, and responding to vulnerability disclosures are established</t>
    </r>
  </si>
  <si>
    <r>
      <rPr>
        <b/>
        <sz val="12"/>
        <color indexed="8"/>
        <rFont val="Calibri"/>
        <family val="2"/>
      </rPr>
      <t>Ex1</t>
    </r>
    <r>
      <rPr>
        <sz val="12"/>
        <color indexed="8"/>
        <rFont val="Calibri"/>
        <family val="2"/>
      </rPr>
      <t>: Conduct vulnerability information sharing between the organization and its suppliers following the rules and protocols defined in contracts</t>
    </r>
    <r>
      <rPr>
        <sz val="12"/>
        <color indexed="8"/>
        <rFont val="Aptos Narrow"/>
        <family val="2"/>
        <scheme val="minor"/>
      </rPr>
      <t xml:space="preserve">
</t>
    </r>
    <r>
      <rPr>
        <b/>
        <sz val="12"/>
        <color indexed="8"/>
        <rFont val="Calibri"/>
        <family val="2"/>
      </rPr>
      <t>Ex2</t>
    </r>
    <r>
      <rPr>
        <sz val="12"/>
        <color indexed="8"/>
        <rFont val="Calibri"/>
        <family val="2"/>
      </rPr>
      <t>: Assign responsibilities and verify the execution of procedures for processing, analyzing the impact of, and responding to cybersecurity threat, vulnerability, or incident disclosures by suppliers, customers, partners, and government cybersecurity organizations</t>
    </r>
  </si>
  <si>
    <t>POAM 46</t>
  </si>
  <si>
    <r>
      <rPr>
        <b/>
        <sz val="12"/>
        <color indexed="8"/>
        <rFont val="Calibri"/>
        <family val="2"/>
      </rPr>
      <t>ID.RA-09</t>
    </r>
    <r>
      <rPr>
        <sz val="12"/>
        <color indexed="8"/>
        <rFont val="Calibri"/>
        <family val="2"/>
      </rPr>
      <t>: The authenticity and integrity of hardware and software are assessed prior to acquisition and use</t>
    </r>
  </si>
  <si>
    <r>
      <rPr>
        <b/>
        <sz val="12"/>
        <color indexed="8"/>
        <rFont val="Calibri"/>
        <family val="2"/>
      </rPr>
      <t>Ex1</t>
    </r>
    <r>
      <rPr>
        <sz val="12"/>
        <color indexed="8"/>
        <rFont val="Calibri"/>
        <family val="2"/>
      </rPr>
      <t>: Assess the authenticity and cybersecurity of critical technology products and services prior to acquisition and use</t>
    </r>
  </si>
  <si>
    <t>POAM 47</t>
  </si>
  <si>
    <r>
      <rPr>
        <b/>
        <sz val="12"/>
        <color indexed="8"/>
        <rFont val="Calibri"/>
        <family val="2"/>
      </rPr>
      <t>ID.RA-10</t>
    </r>
    <r>
      <rPr>
        <sz val="12"/>
        <color indexed="8"/>
        <rFont val="Calibri"/>
        <family val="2"/>
      </rPr>
      <t>: Critical suppliers are assessed prior to acquisition</t>
    </r>
  </si>
  <si>
    <r>
      <rPr>
        <b/>
        <sz val="12"/>
        <color indexed="8"/>
        <rFont val="Calibri"/>
        <family val="2"/>
      </rPr>
      <t>Ex1</t>
    </r>
    <r>
      <rPr>
        <sz val="12"/>
        <color indexed="8"/>
        <rFont val="Calibri"/>
        <family val="2"/>
      </rPr>
      <t>: Conduct supplier risk assessments against business and applicable cybersecurity requirements, including the supply chain</t>
    </r>
  </si>
  <si>
    <t>POAM 48</t>
  </si>
  <si>
    <r>
      <rPr>
        <b/>
        <sz val="12"/>
        <color indexed="8"/>
        <rFont val="Calibri"/>
        <family val="2"/>
      </rPr>
      <t>Improvement (ID.IM)</t>
    </r>
    <r>
      <rPr>
        <sz val="12"/>
        <color indexed="8"/>
        <rFont val="Calibri"/>
        <family val="2"/>
      </rPr>
      <t>: Improvements to organizational cybersecurity risk management processes, procedures and activities are identified across all CSF Functions</t>
    </r>
  </si>
  <si>
    <r>
      <rPr>
        <b/>
        <sz val="12"/>
        <color indexed="8"/>
        <rFont val="Calibri"/>
        <family val="2"/>
      </rPr>
      <t>ID.IM-01</t>
    </r>
    <r>
      <rPr>
        <sz val="12"/>
        <color indexed="8"/>
        <rFont val="Calibri"/>
        <family val="2"/>
      </rPr>
      <t>: Improvements are identified from evaluations</t>
    </r>
  </si>
  <si>
    <r>
      <rPr>
        <b/>
        <sz val="12"/>
        <color indexed="8"/>
        <rFont val="Calibri"/>
        <family val="2"/>
      </rPr>
      <t>Ex1</t>
    </r>
    <r>
      <rPr>
        <sz val="12"/>
        <color indexed="8"/>
        <rFont val="Calibri"/>
        <family val="2"/>
      </rPr>
      <t>: Perform self-assessments of critical services that take current threats and TTPs into consideration</t>
    </r>
    <r>
      <rPr>
        <sz val="12"/>
        <color indexed="8"/>
        <rFont val="Aptos Narrow"/>
        <family val="2"/>
        <scheme val="minor"/>
      </rPr>
      <t xml:space="preserve">
</t>
    </r>
    <r>
      <rPr>
        <b/>
        <sz val="12"/>
        <color indexed="8"/>
        <rFont val="Calibri"/>
        <family val="2"/>
      </rPr>
      <t>Ex2</t>
    </r>
    <r>
      <rPr>
        <sz val="12"/>
        <color indexed="8"/>
        <rFont val="Calibri"/>
        <family val="2"/>
      </rPr>
      <t>: Invest in third-party assessments or independent audits of the effectiveness of the organization's cybersecurity program to identify areas that need improvement</t>
    </r>
    <r>
      <rPr>
        <sz val="12"/>
        <color indexed="8"/>
        <rFont val="Aptos Narrow"/>
        <family val="2"/>
        <scheme val="minor"/>
      </rPr>
      <t xml:space="preserve">
</t>
    </r>
    <r>
      <rPr>
        <b/>
        <sz val="12"/>
        <color indexed="8"/>
        <rFont val="Calibri"/>
        <family val="2"/>
      </rPr>
      <t>Ex3</t>
    </r>
    <r>
      <rPr>
        <sz val="12"/>
        <color indexed="8"/>
        <rFont val="Calibri"/>
        <family val="2"/>
      </rPr>
      <t>: Constantly evaluate compliance with selected cybersecurity requirements through automated means</t>
    </r>
  </si>
  <si>
    <t>POAM 49</t>
  </si>
  <si>
    <r>
      <rPr>
        <b/>
        <sz val="12"/>
        <color indexed="8"/>
        <rFont val="Calibri"/>
        <family val="2"/>
      </rPr>
      <t>ID.IM-02</t>
    </r>
    <r>
      <rPr>
        <sz val="12"/>
        <color indexed="8"/>
        <rFont val="Calibri"/>
        <family val="2"/>
      </rPr>
      <t>: Improvements are identified from security tests and exercises, including those done in coordination with suppliers and relevant third parties</t>
    </r>
  </si>
  <si>
    <r>
      <rPr>
        <b/>
        <sz val="12"/>
        <color indexed="8"/>
        <rFont val="Calibri"/>
        <family val="2"/>
      </rPr>
      <t>Ex1</t>
    </r>
    <r>
      <rPr>
        <sz val="12"/>
        <color indexed="8"/>
        <rFont val="Calibri"/>
        <family val="2"/>
      </rPr>
      <t>: Identify improvements for future incident response activities based on findings from incident response assessments (e.g., tabletop exercises and simulations, tests, internal reviews, independent audits)</t>
    </r>
    <r>
      <rPr>
        <sz val="12"/>
        <color indexed="8"/>
        <rFont val="Aptos Narrow"/>
        <family val="2"/>
        <scheme val="minor"/>
      </rPr>
      <t xml:space="preserve">
</t>
    </r>
    <r>
      <rPr>
        <b/>
        <sz val="12"/>
        <color indexed="8"/>
        <rFont val="Calibri"/>
        <family val="2"/>
      </rPr>
      <t>Ex2</t>
    </r>
    <r>
      <rPr>
        <sz val="12"/>
        <color indexed="8"/>
        <rFont val="Calibri"/>
        <family val="2"/>
      </rPr>
      <t>: Identify improvements for future business continuity, disaster recovery, and incident response activities based on exercises performed in coordination with critical service providers and product suppliers</t>
    </r>
    <r>
      <rPr>
        <sz val="12"/>
        <color indexed="8"/>
        <rFont val="Aptos Narrow"/>
        <family val="2"/>
        <scheme val="minor"/>
      </rPr>
      <t xml:space="preserve">
</t>
    </r>
    <r>
      <rPr>
        <b/>
        <sz val="12"/>
        <color indexed="8"/>
        <rFont val="Calibri"/>
        <family val="2"/>
      </rPr>
      <t>Ex3</t>
    </r>
    <r>
      <rPr>
        <sz val="12"/>
        <color indexed="8"/>
        <rFont val="Calibri"/>
        <family val="2"/>
      </rPr>
      <t>: Involve internal stakeholders (e.g., senior executives, legal department, HR) in security tests and exercises as appropriate</t>
    </r>
    <r>
      <rPr>
        <sz val="12"/>
        <color indexed="8"/>
        <rFont val="Aptos Narrow"/>
        <family val="2"/>
        <scheme val="minor"/>
      </rPr>
      <t xml:space="preserve">
</t>
    </r>
    <r>
      <rPr>
        <b/>
        <sz val="12"/>
        <color indexed="8"/>
        <rFont val="Calibri"/>
        <family val="2"/>
      </rPr>
      <t>Ex4</t>
    </r>
    <r>
      <rPr>
        <sz val="12"/>
        <color indexed="8"/>
        <rFont val="Calibri"/>
        <family val="2"/>
      </rPr>
      <t>: Perform penetration testing to identify opportunities to improve the security posture of selected high-risk systems as approved by leadership</t>
    </r>
    <r>
      <rPr>
        <sz val="12"/>
        <color indexed="8"/>
        <rFont val="Aptos Narrow"/>
        <family val="2"/>
        <scheme val="minor"/>
      </rPr>
      <t xml:space="preserve">
</t>
    </r>
    <r>
      <rPr>
        <b/>
        <sz val="12"/>
        <color indexed="8"/>
        <rFont val="Calibri"/>
        <family val="2"/>
      </rPr>
      <t>Ex5</t>
    </r>
    <r>
      <rPr>
        <sz val="12"/>
        <color indexed="8"/>
        <rFont val="Calibri"/>
        <family val="2"/>
      </rPr>
      <t>: Exercise contingency plans for responding to and recovering from the discovery that products or services did not originate with the contracted supplier or partner or were altered before receipt</t>
    </r>
    <r>
      <rPr>
        <sz val="12"/>
        <color indexed="8"/>
        <rFont val="Aptos Narrow"/>
        <family val="2"/>
        <scheme val="minor"/>
      </rPr>
      <t xml:space="preserve">
</t>
    </r>
    <r>
      <rPr>
        <b/>
        <sz val="12"/>
        <color indexed="8"/>
        <rFont val="Calibri"/>
        <family val="2"/>
      </rPr>
      <t>Ex6</t>
    </r>
    <r>
      <rPr>
        <sz val="12"/>
        <color indexed="8"/>
        <rFont val="Calibri"/>
        <family val="2"/>
      </rPr>
      <t>: Collect and analyze performance metrics using security tools and services to inform improvements to the cybersecurity program</t>
    </r>
  </si>
  <si>
    <t>POAM 50</t>
  </si>
  <si>
    <r>
      <rPr>
        <b/>
        <sz val="12"/>
        <color indexed="8"/>
        <rFont val="Calibri"/>
        <family val="2"/>
      </rPr>
      <t>ID.IM-03</t>
    </r>
    <r>
      <rPr>
        <sz val="12"/>
        <color indexed="8"/>
        <rFont val="Calibri"/>
        <family val="2"/>
      </rPr>
      <t>: Improvements are identified from execution of operational processes, procedures, and activities</t>
    </r>
  </si>
  <si>
    <r>
      <rPr>
        <b/>
        <sz val="12"/>
        <color indexed="8"/>
        <rFont val="Calibri"/>
        <family val="2"/>
      </rPr>
      <t>Ex1</t>
    </r>
    <r>
      <rPr>
        <sz val="12"/>
        <color indexed="8"/>
        <rFont val="Calibri"/>
        <family val="2"/>
      </rPr>
      <t>: Conduct collaborative lessons learned sessions with suppliers</t>
    </r>
    <r>
      <rPr>
        <sz val="12"/>
        <color indexed="8"/>
        <rFont val="Aptos Narrow"/>
        <family val="2"/>
        <scheme val="minor"/>
      </rPr>
      <t xml:space="preserve">
</t>
    </r>
    <r>
      <rPr>
        <b/>
        <sz val="12"/>
        <color indexed="8"/>
        <rFont val="Calibri"/>
        <family val="2"/>
      </rPr>
      <t>Ex2</t>
    </r>
    <r>
      <rPr>
        <sz val="12"/>
        <color indexed="8"/>
        <rFont val="Calibri"/>
        <family val="2"/>
      </rPr>
      <t>: Annually review cybersecurity policies, processes, and procedures to take lessons learned into account</t>
    </r>
    <r>
      <rPr>
        <sz val="12"/>
        <color indexed="8"/>
        <rFont val="Aptos Narrow"/>
        <family val="2"/>
        <scheme val="minor"/>
      </rPr>
      <t xml:space="preserve">
</t>
    </r>
    <r>
      <rPr>
        <b/>
        <sz val="12"/>
        <color indexed="8"/>
        <rFont val="Calibri"/>
        <family val="2"/>
      </rPr>
      <t>Ex3</t>
    </r>
    <r>
      <rPr>
        <sz val="12"/>
        <color indexed="8"/>
        <rFont val="Calibri"/>
        <family val="2"/>
      </rPr>
      <t>: Use metrics to assess operational cybersecurity performance over time</t>
    </r>
  </si>
  <si>
    <t>POAM 51</t>
  </si>
  <si>
    <r>
      <rPr>
        <b/>
        <sz val="12"/>
        <color indexed="8"/>
        <rFont val="Calibri"/>
        <family val="2"/>
      </rPr>
      <t>ID.IM-04</t>
    </r>
    <r>
      <rPr>
        <sz val="12"/>
        <color indexed="8"/>
        <rFont val="Calibri"/>
        <family val="2"/>
      </rPr>
      <t>: Incident response plans and other cybersecurity plans that affect operations are established, communicated, maintained, and improved</t>
    </r>
  </si>
  <si>
    <r>
      <rPr>
        <b/>
        <sz val="12"/>
        <color indexed="8"/>
        <rFont val="Calibri"/>
        <family val="2"/>
      </rPr>
      <t>Ex1</t>
    </r>
    <r>
      <rPr>
        <sz val="12"/>
        <color indexed="8"/>
        <rFont val="Calibri"/>
        <family val="2"/>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2"/>
        <color indexed="8"/>
        <rFont val="Aptos Narrow"/>
        <family val="2"/>
        <scheme val="minor"/>
      </rPr>
      <t xml:space="preserve">
</t>
    </r>
    <r>
      <rPr>
        <b/>
        <sz val="12"/>
        <color indexed="8"/>
        <rFont val="Calibri"/>
        <family val="2"/>
      </rPr>
      <t>Ex2</t>
    </r>
    <r>
      <rPr>
        <sz val="12"/>
        <color indexed="8"/>
        <rFont val="Calibri"/>
        <family val="2"/>
      </rPr>
      <t>: Include contact and communication information, processes for handling common scenarios, and criteria for prioritization, escalation, and elevation in all contingency plans</t>
    </r>
    <r>
      <rPr>
        <sz val="12"/>
        <color indexed="8"/>
        <rFont val="Aptos Narrow"/>
        <family val="2"/>
        <scheme val="minor"/>
      </rPr>
      <t xml:space="preserve">
</t>
    </r>
    <r>
      <rPr>
        <b/>
        <sz val="12"/>
        <color indexed="8"/>
        <rFont val="Calibri"/>
        <family val="2"/>
      </rPr>
      <t>Ex3</t>
    </r>
    <r>
      <rPr>
        <sz val="12"/>
        <color indexed="8"/>
        <rFont val="Calibri"/>
        <family val="2"/>
      </rPr>
      <t>: Create a vulnerability management plan to identify and assess all types of vulnerabilities and to prioritize, test, and implement risk responses</t>
    </r>
    <r>
      <rPr>
        <sz val="12"/>
        <color indexed="8"/>
        <rFont val="Aptos Narrow"/>
        <family val="2"/>
        <scheme val="minor"/>
      </rPr>
      <t xml:space="preserve">
</t>
    </r>
    <r>
      <rPr>
        <b/>
        <sz val="12"/>
        <color indexed="8"/>
        <rFont val="Calibri"/>
        <family val="2"/>
      </rPr>
      <t>Ex4</t>
    </r>
    <r>
      <rPr>
        <sz val="12"/>
        <color indexed="8"/>
        <rFont val="Calibri"/>
        <family val="2"/>
      </rPr>
      <t>: Communicate cybersecurity plans (including updates) to those responsible for carrying them out and to affected parties</t>
    </r>
    <r>
      <rPr>
        <sz val="12"/>
        <color indexed="8"/>
        <rFont val="Aptos Narrow"/>
        <family val="2"/>
        <scheme val="minor"/>
      </rPr>
      <t xml:space="preserve">
</t>
    </r>
    <r>
      <rPr>
        <b/>
        <sz val="12"/>
        <color indexed="8"/>
        <rFont val="Calibri"/>
        <family val="2"/>
      </rPr>
      <t>Ex5</t>
    </r>
    <r>
      <rPr>
        <sz val="12"/>
        <color indexed="8"/>
        <rFont val="Calibri"/>
        <family val="2"/>
      </rPr>
      <t>: Review and update all cybersecurity plans annually or when a need for significant improvements is identified</t>
    </r>
  </si>
  <si>
    <t>POAM 52</t>
  </si>
  <si>
    <r>
      <rPr>
        <b/>
        <sz val="12"/>
        <color indexed="8"/>
        <rFont val="Calibri"/>
        <family val="2"/>
      </rPr>
      <t>PROTECT (PR)</t>
    </r>
    <r>
      <rPr>
        <sz val="12"/>
        <color indexed="8"/>
        <rFont val="Calibri"/>
        <family val="2"/>
      </rPr>
      <t>: Safeguards to manage the organization's cybersecurity risks are used</t>
    </r>
  </si>
  <si>
    <r>
      <rPr>
        <b/>
        <sz val="12"/>
        <color indexed="8"/>
        <rFont val="Calibri"/>
        <family val="2"/>
      </rPr>
      <t>Identity Management, Authentication, and Access Control (PR.AA)</t>
    </r>
    <r>
      <rPr>
        <sz val="12"/>
        <color indexed="8"/>
        <rFont val="Calibri"/>
        <family val="2"/>
      </rPr>
      <t>: Access to physical and logical assets is limited to authorized users, services, and hardware and  managed commensurate with the assessed risk of unauthorized access</t>
    </r>
  </si>
  <si>
    <r>
      <rPr>
        <b/>
        <sz val="12"/>
        <color indexed="8"/>
        <rFont val="Calibri"/>
        <family val="2"/>
      </rPr>
      <t>PR.AA-01</t>
    </r>
    <r>
      <rPr>
        <sz val="12"/>
        <color indexed="8"/>
        <rFont val="Calibri"/>
        <family val="2"/>
      </rPr>
      <t>: Identities and credentials for authorized users, services, and hardware are managed by the organization</t>
    </r>
  </si>
  <si>
    <r>
      <rPr>
        <b/>
        <sz val="12"/>
        <color indexed="8"/>
        <rFont val="Calibri"/>
        <family val="2"/>
      </rPr>
      <t>Ex1</t>
    </r>
    <r>
      <rPr>
        <sz val="12"/>
        <color indexed="8"/>
        <rFont val="Calibri"/>
        <family val="2"/>
      </rPr>
      <t>: Initiate requests for new access or additional access for employees, contractors, and others, and track, review, and fulfill the requests, with permission from system or data owners when needed</t>
    </r>
    <r>
      <rPr>
        <sz val="12"/>
        <color indexed="8"/>
        <rFont val="Aptos Narrow"/>
        <family val="2"/>
        <scheme val="minor"/>
      </rPr>
      <t xml:space="preserve">
</t>
    </r>
    <r>
      <rPr>
        <b/>
        <sz val="12"/>
        <color indexed="8"/>
        <rFont val="Calibri"/>
        <family val="2"/>
      </rPr>
      <t>Ex2</t>
    </r>
    <r>
      <rPr>
        <sz val="12"/>
        <color indexed="8"/>
        <rFont val="Calibri"/>
        <family val="2"/>
      </rPr>
      <t>: Issue, manage, and revoke cryptographic certificates and identity tokens, cryptographic keys (i.e., key management), and other credentials</t>
    </r>
    <r>
      <rPr>
        <sz val="12"/>
        <color indexed="8"/>
        <rFont val="Aptos Narrow"/>
        <family val="2"/>
        <scheme val="minor"/>
      </rPr>
      <t xml:space="preserve">
</t>
    </r>
    <r>
      <rPr>
        <b/>
        <sz val="12"/>
        <color indexed="8"/>
        <rFont val="Calibri"/>
        <family val="2"/>
      </rPr>
      <t>Ex3</t>
    </r>
    <r>
      <rPr>
        <sz val="12"/>
        <color indexed="8"/>
        <rFont val="Calibri"/>
        <family val="2"/>
      </rPr>
      <t>: Select a unique identifier for each device from immutable hardware characteristics or an identifier securely provisioned to the device</t>
    </r>
    <r>
      <rPr>
        <sz val="12"/>
        <color indexed="8"/>
        <rFont val="Aptos Narrow"/>
        <family val="2"/>
        <scheme val="minor"/>
      </rPr>
      <t xml:space="preserve">
</t>
    </r>
    <r>
      <rPr>
        <b/>
        <sz val="12"/>
        <color indexed="8"/>
        <rFont val="Calibri"/>
        <family val="2"/>
      </rPr>
      <t>Ex4</t>
    </r>
    <r>
      <rPr>
        <sz val="12"/>
        <color indexed="8"/>
        <rFont val="Calibri"/>
        <family val="2"/>
      </rPr>
      <t>: Physically label authorized hardware with an identifier for inventory and servicing purposes</t>
    </r>
  </si>
  <si>
    <t>POAM 53</t>
  </si>
  <si>
    <r>
      <rPr>
        <b/>
        <sz val="12"/>
        <color indexed="8"/>
        <rFont val="Calibri"/>
        <family val="2"/>
      </rPr>
      <t>PR.AA-02</t>
    </r>
    <r>
      <rPr>
        <sz val="12"/>
        <color indexed="8"/>
        <rFont val="Calibri"/>
        <family val="2"/>
      </rPr>
      <t>: Identities are proofed and bound to credentials based on the context of interactions</t>
    </r>
  </si>
  <si>
    <r>
      <rPr>
        <b/>
        <sz val="12"/>
        <color indexed="8"/>
        <rFont val="Calibri"/>
        <family val="2"/>
      </rPr>
      <t>Ex1</t>
    </r>
    <r>
      <rPr>
        <sz val="12"/>
        <color indexed="8"/>
        <rFont val="Calibri"/>
        <family val="2"/>
      </rPr>
      <t>: Verify a person's claimed identity at enrollment time using government-issued identity credentials (e.g., passport, visa, driver's license)</t>
    </r>
    <r>
      <rPr>
        <sz val="12"/>
        <color indexed="8"/>
        <rFont val="Aptos Narrow"/>
        <family val="2"/>
        <scheme val="minor"/>
      </rPr>
      <t xml:space="preserve">
</t>
    </r>
    <r>
      <rPr>
        <b/>
        <sz val="12"/>
        <color indexed="8"/>
        <rFont val="Calibri"/>
        <family val="2"/>
      </rPr>
      <t>Ex2</t>
    </r>
    <r>
      <rPr>
        <sz val="12"/>
        <color indexed="8"/>
        <rFont val="Calibri"/>
        <family val="2"/>
      </rPr>
      <t>: Issue a different credential for each person (i.e., no credential sharing)</t>
    </r>
  </si>
  <si>
    <t>POAM 54</t>
  </si>
  <si>
    <r>
      <rPr>
        <b/>
        <sz val="12"/>
        <color indexed="8"/>
        <rFont val="Calibri"/>
        <family val="2"/>
      </rPr>
      <t>PR.AA-03</t>
    </r>
    <r>
      <rPr>
        <sz val="12"/>
        <color indexed="8"/>
        <rFont val="Calibri"/>
        <family val="2"/>
      </rPr>
      <t>: Users, services, and hardware are authenticated</t>
    </r>
  </si>
  <si>
    <r>
      <rPr>
        <b/>
        <sz val="12"/>
        <color indexed="8"/>
        <rFont val="Calibri"/>
        <family val="2"/>
      </rPr>
      <t>Ex1</t>
    </r>
    <r>
      <rPr>
        <sz val="12"/>
        <color indexed="8"/>
        <rFont val="Calibri"/>
        <family val="2"/>
      </rPr>
      <t>: Require multifactor authentication</t>
    </r>
    <r>
      <rPr>
        <sz val="12"/>
        <color indexed="8"/>
        <rFont val="Aptos Narrow"/>
        <family val="2"/>
        <scheme val="minor"/>
      </rPr>
      <t xml:space="preserve">
</t>
    </r>
    <r>
      <rPr>
        <b/>
        <sz val="12"/>
        <color indexed="8"/>
        <rFont val="Calibri"/>
        <family val="2"/>
      </rPr>
      <t>Ex2</t>
    </r>
    <r>
      <rPr>
        <sz val="12"/>
        <color indexed="8"/>
        <rFont val="Calibri"/>
        <family val="2"/>
      </rPr>
      <t>: Enforce policies for the minimum strength of passwords, PINs, and similar authenticators</t>
    </r>
    <r>
      <rPr>
        <sz val="12"/>
        <color indexed="8"/>
        <rFont val="Aptos Narrow"/>
        <family val="2"/>
        <scheme val="minor"/>
      </rPr>
      <t xml:space="preserve">
</t>
    </r>
    <r>
      <rPr>
        <b/>
        <sz val="12"/>
        <color indexed="8"/>
        <rFont val="Calibri"/>
        <family val="2"/>
      </rPr>
      <t>Ex3</t>
    </r>
    <r>
      <rPr>
        <sz val="12"/>
        <color indexed="8"/>
        <rFont val="Calibri"/>
        <family val="2"/>
      </rPr>
      <t>: Periodically reauthenticate users, services, and hardware based on risk (e.g., in zero trust architectures)</t>
    </r>
    <r>
      <rPr>
        <sz val="12"/>
        <color indexed="8"/>
        <rFont val="Aptos Narrow"/>
        <family val="2"/>
        <scheme val="minor"/>
      </rPr>
      <t xml:space="preserve">
</t>
    </r>
    <r>
      <rPr>
        <b/>
        <sz val="12"/>
        <color indexed="8"/>
        <rFont val="Calibri"/>
        <family val="2"/>
      </rPr>
      <t>Ex4</t>
    </r>
    <r>
      <rPr>
        <sz val="12"/>
        <color indexed="8"/>
        <rFont val="Calibri"/>
        <family val="2"/>
      </rPr>
      <t>: Ensure that authorized personnel can access accounts essential for protecting safety under emergency conditions</t>
    </r>
  </si>
  <si>
    <t>POAM 55</t>
  </si>
  <si>
    <r>
      <rPr>
        <b/>
        <sz val="12"/>
        <color indexed="8"/>
        <rFont val="Calibri"/>
        <family val="2"/>
      </rPr>
      <t>PR.AA-04</t>
    </r>
    <r>
      <rPr>
        <sz val="12"/>
        <color indexed="8"/>
        <rFont val="Calibri"/>
        <family val="2"/>
      </rPr>
      <t>: Identity assertions are protected, conveyed, and verified</t>
    </r>
  </si>
  <si>
    <r>
      <rPr>
        <b/>
        <sz val="12"/>
        <color indexed="8"/>
        <rFont val="Calibri"/>
        <family val="2"/>
      </rPr>
      <t>Ex1</t>
    </r>
    <r>
      <rPr>
        <sz val="12"/>
        <color indexed="8"/>
        <rFont val="Calibri"/>
        <family val="2"/>
      </rPr>
      <t>: Protect identity assertions that are used to convey authentication and user information through single sign-on systems</t>
    </r>
    <r>
      <rPr>
        <sz val="12"/>
        <color indexed="8"/>
        <rFont val="Aptos Narrow"/>
        <family val="2"/>
        <scheme val="minor"/>
      </rPr>
      <t xml:space="preserve">
</t>
    </r>
    <r>
      <rPr>
        <b/>
        <sz val="12"/>
        <color indexed="8"/>
        <rFont val="Calibri"/>
        <family val="2"/>
      </rPr>
      <t>Ex2</t>
    </r>
    <r>
      <rPr>
        <sz val="12"/>
        <color indexed="8"/>
        <rFont val="Calibri"/>
        <family val="2"/>
      </rPr>
      <t>: Protect identity assertions that are used to convey authentication and user information between federated systems</t>
    </r>
    <r>
      <rPr>
        <sz val="12"/>
        <color indexed="8"/>
        <rFont val="Aptos Narrow"/>
        <family val="2"/>
        <scheme val="minor"/>
      </rPr>
      <t xml:space="preserve">
</t>
    </r>
    <r>
      <rPr>
        <b/>
        <sz val="12"/>
        <color indexed="8"/>
        <rFont val="Calibri"/>
        <family val="2"/>
      </rPr>
      <t>Ex3</t>
    </r>
    <r>
      <rPr>
        <sz val="12"/>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</si>
  <si>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t>POAM 56</t>
  </si>
  <si>
    <r>
      <rPr>
        <b/>
        <sz val="12"/>
        <color indexed="8"/>
        <rFont val="Calibri"/>
        <family val="2"/>
      </rPr>
      <t>PR.AA-05</t>
    </r>
    <r>
      <rPr>
        <sz val="12"/>
        <color indexed="8"/>
        <rFont val="Calibri"/>
        <family val="2"/>
      </rPr>
      <t>: Access permissions, entitlements, and authorizations are defined in a policy, managed, enforced, and reviewed, and incorporate the principles of least privilege and separation of duties</t>
    </r>
  </si>
  <si>
    <r>
      <rPr>
        <b/>
        <sz val="12"/>
        <color indexed="8"/>
        <rFont val="Calibri"/>
        <family val="2"/>
      </rPr>
      <t>Ex1</t>
    </r>
    <r>
      <rPr>
        <sz val="12"/>
        <color indexed="8"/>
        <rFont val="Calibri"/>
        <family val="2"/>
      </rPr>
      <t>: Review logical and physical access privileges periodically and whenever someone changes roles or leaves the organization, and promptly rescind privileges that are no longer needed</t>
    </r>
    <r>
      <rPr>
        <sz val="12"/>
        <color indexed="8"/>
        <rFont val="Aptos Narrow"/>
        <family val="2"/>
        <scheme val="minor"/>
      </rPr>
      <t xml:space="preserve">
</t>
    </r>
    <r>
      <rPr>
        <b/>
        <sz val="12"/>
        <color indexed="8"/>
        <rFont val="Calibri"/>
        <family val="2"/>
      </rPr>
      <t>Ex2</t>
    </r>
    <r>
      <rPr>
        <sz val="12"/>
        <color indexed="8"/>
        <rFont val="Calibri"/>
        <family val="2"/>
      </rPr>
      <t>: Take attributes of the requester and the requested resource into account for authorization decisions (e.g., geolocation, day/time, requester endpoint's cyber health)</t>
    </r>
    <r>
      <rPr>
        <sz val="12"/>
        <color indexed="8"/>
        <rFont val="Aptos Narrow"/>
        <family val="2"/>
        <scheme val="minor"/>
      </rPr>
      <t xml:space="preserve">
</t>
    </r>
    <r>
      <rPr>
        <b/>
        <sz val="12"/>
        <color indexed="8"/>
        <rFont val="Calibri"/>
        <family val="2"/>
      </rPr>
      <t>Ex3</t>
    </r>
    <r>
      <rPr>
        <sz val="12"/>
        <color indexed="8"/>
        <rFont val="Calibri"/>
        <family val="2"/>
      </rPr>
      <t>: Restrict access and privileges to the minimum necessary (e.g., zero trust architecture)</t>
    </r>
    <r>
      <rPr>
        <sz val="12"/>
        <color indexed="8"/>
        <rFont val="Aptos Narrow"/>
        <family val="2"/>
        <scheme val="minor"/>
      </rPr>
      <t xml:space="preserve">
</t>
    </r>
    <r>
      <rPr>
        <b/>
        <sz val="12"/>
        <color indexed="8"/>
        <rFont val="Calibri"/>
        <family val="2"/>
      </rPr>
      <t>Ex4</t>
    </r>
    <r>
      <rPr>
        <sz val="12"/>
        <color indexed="8"/>
        <rFont val="Calibri"/>
        <family val="2"/>
      </rPr>
      <t>: Periodically review the privileges associated with critical business functions to confirm proper separation of duties</t>
    </r>
  </si>
  <si>
    <t>POAM 57</t>
  </si>
  <si>
    <r>
      <rPr>
        <b/>
        <sz val="12"/>
        <color indexed="8"/>
        <rFont val="Calibri"/>
        <family val="2"/>
      </rPr>
      <t>PR.AA-06</t>
    </r>
    <r>
      <rPr>
        <sz val="12"/>
        <color indexed="8"/>
        <rFont val="Calibri"/>
        <family val="2"/>
      </rPr>
      <t>: Physical access to assets is managed, monitored, and enforced commensurate with risk</t>
    </r>
  </si>
  <si>
    <r>
      <rPr>
        <b/>
        <sz val="12"/>
        <color indexed="8"/>
        <rFont val="Calibri"/>
        <family val="2"/>
      </rPr>
      <t>Ex1</t>
    </r>
    <r>
      <rPr>
        <sz val="12"/>
        <color indexed="8"/>
        <rFont val="Calibri"/>
        <family val="2"/>
      </rPr>
      <t>: Use security guards, security cameras, locked entrances, alarm systems, and other physical controls to monitor facilities and restrict access</t>
    </r>
    <r>
      <rPr>
        <sz val="12"/>
        <color indexed="8"/>
        <rFont val="Aptos Narrow"/>
        <family val="2"/>
        <scheme val="minor"/>
      </rPr>
      <t xml:space="preserve">
</t>
    </r>
    <r>
      <rPr>
        <b/>
        <sz val="12"/>
        <color indexed="8"/>
        <rFont val="Calibri"/>
        <family val="2"/>
      </rPr>
      <t>Ex2</t>
    </r>
    <r>
      <rPr>
        <sz val="12"/>
        <color indexed="8"/>
        <rFont val="Calibri"/>
        <family val="2"/>
      </rPr>
      <t>: Employ additional physical security controls for areas that contain high-risk assets</t>
    </r>
    <r>
      <rPr>
        <sz val="12"/>
        <color indexed="8"/>
        <rFont val="Aptos Narrow"/>
        <family val="2"/>
        <scheme val="minor"/>
      </rPr>
      <t xml:space="preserve">
</t>
    </r>
    <r>
      <rPr>
        <b/>
        <sz val="12"/>
        <color indexed="8"/>
        <rFont val="Calibri"/>
        <family val="2"/>
      </rPr>
      <t>Ex3</t>
    </r>
    <r>
      <rPr>
        <sz val="12"/>
        <color indexed="8"/>
        <rFont val="Calibri"/>
        <family val="2"/>
      </rPr>
      <t>: Escort guests, vendors, and other third parties within areas that contain business-critical assets</t>
    </r>
  </si>
  <si>
    <t>POAM 58</t>
  </si>
  <si>
    <r>
      <rPr>
        <b/>
        <sz val="12"/>
        <color indexed="8"/>
        <rFont val="Calibri"/>
        <family val="2"/>
      </rPr>
      <t>Awareness and Training (PR.AT)</t>
    </r>
    <r>
      <rPr>
        <sz val="12"/>
        <color indexed="8"/>
        <rFont val="Calibri"/>
        <family val="2"/>
      </rPr>
      <t>: The organization's personnel are provided with cybersecurity awareness and training so that they can perform their cybersecurity-related tasks</t>
    </r>
  </si>
  <si>
    <r>
      <rPr>
        <b/>
        <sz val="12"/>
        <color indexed="8"/>
        <rFont val="Calibri"/>
        <family val="2"/>
      </rPr>
      <t>PR.AT-01</t>
    </r>
    <r>
      <rPr>
        <sz val="12"/>
        <color indexed="8"/>
        <rFont val="Calibri"/>
        <family val="2"/>
      </rPr>
      <t>: Personnel are provided with awareness and training so that they possess the knowledge and skills to perform general tasks with cybersecurity risks in mind</t>
    </r>
  </si>
  <si>
    <r>
      <rPr>
        <b/>
        <sz val="12"/>
        <color indexed="8"/>
        <rFont val="Calibri"/>
        <family val="2"/>
      </rPr>
      <t>Ex1</t>
    </r>
    <r>
      <rPr>
        <sz val="12"/>
        <color indexed="8"/>
        <rFont val="Calibri"/>
        <family val="2"/>
      </rPr>
      <t>: Provide basic cybersecurity awareness and training to employees, contractors, partners, suppliers, and all other users of the organization's non-public resources</t>
    </r>
    <r>
      <rPr>
        <sz val="12"/>
        <color indexed="8"/>
        <rFont val="Aptos Narrow"/>
        <family val="2"/>
        <scheme val="minor"/>
      </rPr>
      <t xml:space="preserve">
</t>
    </r>
    <r>
      <rPr>
        <b/>
        <sz val="12"/>
        <color indexed="8"/>
        <rFont val="Calibri"/>
        <family val="2"/>
      </rPr>
      <t>Ex2</t>
    </r>
    <r>
      <rPr>
        <sz val="12"/>
        <color indexed="8"/>
        <rFont val="Calibri"/>
        <family val="2"/>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2"/>
        <color indexed="8"/>
        <rFont val="Aptos Narrow"/>
        <family val="2"/>
        <scheme val="minor"/>
      </rPr>
      <t xml:space="preserve">
</t>
    </r>
    <r>
      <rPr>
        <b/>
        <sz val="12"/>
        <color indexed="8"/>
        <rFont val="Calibri"/>
        <family val="2"/>
      </rPr>
      <t>Ex3</t>
    </r>
    <r>
      <rPr>
        <sz val="12"/>
        <color indexed="8"/>
        <rFont val="Calibri"/>
        <family val="2"/>
      </rPr>
      <t>: Explain the consequences of cybersecurity policy violations, both to individual users and the organization as a whole</t>
    </r>
    <r>
      <rPr>
        <sz val="12"/>
        <color indexed="8"/>
        <rFont val="Aptos Narrow"/>
        <family val="2"/>
        <scheme val="minor"/>
      </rPr>
      <t xml:space="preserve">
</t>
    </r>
    <r>
      <rPr>
        <b/>
        <sz val="12"/>
        <color indexed="8"/>
        <rFont val="Calibri"/>
        <family val="2"/>
      </rPr>
      <t>Ex4</t>
    </r>
    <r>
      <rPr>
        <sz val="12"/>
        <color indexed="8"/>
        <rFont val="Calibri"/>
        <family val="2"/>
      </rPr>
      <t>: Periodically assess or test users on their understanding of basic cybersecurity practices</t>
    </r>
    <r>
      <rPr>
        <sz val="12"/>
        <color indexed="8"/>
        <rFont val="Aptos Narrow"/>
        <family val="2"/>
        <scheme val="minor"/>
      </rPr>
      <t xml:space="preserve">
</t>
    </r>
    <r>
      <rPr>
        <b/>
        <sz val="12"/>
        <color indexed="8"/>
        <rFont val="Calibri"/>
        <family val="2"/>
      </rPr>
      <t>Ex5</t>
    </r>
    <r>
      <rPr>
        <sz val="12"/>
        <color indexed="8"/>
        <rFont val="Calibri"/>
        <family val="2"/>
      </rPr>
      <t>: Require annual refreshers to reinforce existing practices and introduce new practices</t>
    </r>
  </si>
  <si>
    <t xml:space="preserve">There is a security awareness and Training Policy. Also, there is an AUP, but I'm not sure if it's signed by all workforce members and signed annually. In addtion, HNE uses KnowBe4 for security awareness training. Some of the policies have a sanctions section. Need to research if there is sanctions policy in HR. 
Training and awareness is conducted by Compliance and security. Training is conducted once a year. Phishing awareness is conducted throughout the year and when a user clicks on a link they will have to conducting training to educate them on anti-phishing. </t>
  </si>
  <si>
    <t>POAM 59</t>
  </si>
  <si>
    <r>
      <rPr>
        <b/>
        <sz val="12"/>
        <color indexed="8"/>
        <rFont val="Calibri"/>
        <family val="2"/>
      </rPr>
      <t>PR.AT-02</t>
    </r>
    <r>
      <rPr>
        <sz val="12"/>
        <color indexed="8"/>
        <rFont val="Calibri"/>
        <family val="2"/>
      </rPr>
      <t>: Individuals in specialized roles are provided with awareness and training so that they possess the knowledge and skills to perform relevant tasks with cybersecurity risks in mind</t>
    </r>
  </si>
  <si>
    <r>
      <rPr>
        <b/>
        <sz val="12"/>
        <color indexed="8"/>
        <rFont val="Calibri"/>
        <family val="2"/>
      </rPr>
      <t>Ex1</t>
    </r>
    <r>
      <rPr>
        <sz val="12"/>
        <color indexed="8"/>
        <rFont val="Calibri"/>
        <family val="2"/>
      </rPr>
      <t>: Identify the specialized roles within the organization that require additional cybersecurity training, such as physical and cybersecurity personnel, finance personnel, senior leadership, and anyone with access to business-critical data</t>
    </r>
    <r>
      <rPr>
        <sz val="12"/>
        <color indexed="8"/>
        <rFont val="Aptos Narrow"/>
        <family val="2"/>
        <scheme val="minor"/>
      </rPr>
      <t xml:space="preserve">
</t>
    </r>
    <r>
      <rPr>
        <b/>
        <sz val="12"/>
        <color indexed="8"/>
        <rFont val="Calibri"/>
        <family val="2"/>
      </rPr>
      <t>Ex2</t>
    </r>
    <r>
      <rPr>
        <sz val="12"/>
        <color indexed="8"/>
        <rFont val="Calibri"/>
        <family val="2"/>
      </rPr>
      <t>: Provide role-based cybersecurity awareness and training to all those in specialized roles, including contractors, partners, suppliers, and other third parties</t>
    </r>
    <r>
      <rPr>
        <sz val="12"/>
        <color indexed="8"/>
        <rFont val="Aptos Narrow"/>
        <family val="2"/>
        <scheme val="minor"/>
      </rPr>
      <t xml:space="preserve">
</t>
    </r>
    <r>
      <rPr>
        <b/>
        <sz val="12"/>
        <color indexed="8"/>
        <rFont val="Calibri"/>
        <family val="2"/>
      </rPr>
      <t>Ex3</t>
    </r>
    <r>
      <rPr>
        <sz val="12"/>
        <color indexed="8"/>
        <rFont val="Calibri"/>
        <family val="2"/>
      </rPr>
      <t>: Periodically assess or test users on their understanding of cybersecurity practices for their specialized roles</t>
    </r>
    <r>
      <rPr>
        <sz val="12"/>
        <color indexed="8"/>
        <rFont val="Aptos Narrow"/>
        <family val="2"/>
        <scheme val="minor"/>
      </rPr>
      <t xml:space="preserve">
</t>
    </r>
    <r>
      <rPr>
        <b/>
        <sz val="12"/>
        <color indexed="8"/>
        <rFont val="Calibri"/>
        <family val="2"/>
      </rPr>
      <t>Ex4</t>
    </r>
    <r>
      <rPr>
        <sz val="12"/>
        <color indexed="8"/>
        <rFont val="Calibri"/>
        <family val="2"/>
      </rPr>
      <t>: Require annual refreshers to reinforce existing practices and introduce new practices</t>
    </r>
  </si>
  <si>
    <t>POAM 60</t>
  </si>
  <si>
    <r>
      <rPr>
        <b/>
        <sz val="12"/>
        <color indexed="8"/>
        <rFont val="Calibri"/>
        <family val="2"/>
      </rPr>
      <t>Data Security (PR.DS)</t>
    </r>
    <r>
      <rPr>
        <sz val="12"/>
        <color indexed="8"/>
        <rFont val="Calibri"/>
        <family val="2"/>
      </rPr>
      <t>: Data are managed consistent with the organization's risk strategy to protect the confidentiality, integrity, and availability of information</t>
    </r>
  </si>
  <si>
    <r>
      <rPr>
        <b/>
        <sz val="12"/>
        <color indexed="8"/>
        <rFont val="Calibri"/>
        <family val="2"/>
      </rPr>
      <t>PR.DS-01</t>
    </r>
    <r>
      <rPr>
        <sz val="12"/>
        <color indexed="8"/>
        <rFont val="Calibri"/>
        <family val="2"/>
      </rPr>
      <t>: The confidentiality, integrity, and availability of data-at-rest are protected</t>
    </r>
  </si>
  <si>
    <r>
      <rPr>
        <b/>
        <sz val="12"/>
        <color indexed="8"/>
        <rFont val="Calibri"/>
        <family val="2"/>
      </rPr>
      <t>Ex1</t>
    </r>
    <r>
      <rPr>
        <sz val="12"/>
        <color indexed="8"/>
        <rFont val="Calibri"/>
        <family val="2"/>
      </rPr>
      <t>: Use encryption, digital signatures, and cryptographic hashes to protect the confidentiality and integrity of stored data in files, databases, virtual machine disk images, container images, and other resources</t>
    </r>
    <r>
      <rPr>
        <sz val="12"/>
        <color indexed="8"/>
        <rFont val="Aptos Narrow"/>
        <family val="2"/>
        <scheme val="minor"/>
      </rPr>
      <t xml:space="preserve">
</t>
    </r>
    <r>
      <rPr>
        <b/>
        <sz val="12"/>
        <color indexed="8"/>
        <rFont val="Calibri"/>
        <family val="2"/>
      </rPr>
      <t>Ex2</t>
    </r>
    <r>
      <rPr>
        <sz val="12"/>
        <color indexed="8"/>
        <rFont val="Calibri"/>
        <family val="2"/>
      </rPr>
      <t>: Use full disk encryption to protect data stored on user endpoints</t>
    </r>
    <r>
      <rPr>
        <sz val="12"/>
        <color indexed="8"/>
        <rFont val="Aptos Narrow"/>
        <family val="2"/>
        <scheme val="minor"/>
      </rPr>
      <t xml:space="preserve">
</t>
    </r>
    <r>
      <rPr>
        <b/>
        <sz val="12"/>
        <color indexed="8"/>
        <rFont val="Calibri"/>
        <family val="2"/>
      </rPr>
      <t>Ex3</t>
    </r>
    <r>
      <rPr>
        <sz val="12"/>
        <color indexed="8"/>
        <rFont val="Calibri"/>
        <family val="2"/>
      </rPr>
      <t>: Confirm the integrity of software by validating signatures</t>
    </r>
    <r>
      <rPr>
        <sz val="12"/>
        <color indexed="8"/>
        <rFont val="Aptos Narrow"/>
        <family val="2"/>
        <scheme val="minor"/>
      </rPr>
      <t xml:space="preserve">
</t>
    </r>
    <r>
      <rPr>
        <b/>
        <sz val="12"/>
        <color indexed="8"/>
        <rFont val="Calibri"/>
        <family val="2"/>
      </rPr>
      <t>Ex4</t>
    </r>
    <r>
      <rPr>
        <sz val="12"/>
        <color indexed="8"/>
        <rFont val="Calibri"/>
        <family val="2"/>
      </rPr>
      <t>: Restrict the use of removable media to prevent data exfiltration</t>
    </r>
    <r>
      <rPr>
        <sz val="12"/>
        <color indexed="8"/>
        <rFont val="Aptos Narrow"/>
        <family val="2"/>
        <scheme val="minor"/>
      </rPr>
      <t xml:space="preserve">
</t>
    </r>
    <r>
      <rPr>
        <b/>
        <sz val="12"/>
        <color indexed="8"/>
        <rFont val="Calibri"/>
        <family val="2"/>
      </rPr>
      <t>Ex5</t>
    </r>
    <r>
      <rPr>
        <sz val="12"/>
        <color indexed="8"/>
        <rFont val="Calibri"/>
        <family val="2"/>
      </rPr>
      <t>: Physically secure removable media containing unencrypted sensitive information, such as within locked offices or file cabinets</t>
    </r>
  </si>
  <si>
    <t>POAM 61</t>
  </si>
  <si>
    <r>
      <rPr>
        <b/>
        <sz val="12"/>
        <color indexed="8"/>
        <rFont val="Calibri"/>
        <family val="2"/>
      </rPr>
      <t>PR.DS-02</t>
    </r>
    <r>
      <rPr>
        <sz val="12"/>
        <color indexed="8"/>
        <rFont val="Calibri"/>
        <family val="2"/>
      </rPr>
      <t>: The confidentiality, integrity, and availability of data-in-transit are protected</t>
    </r>
  </si>
  <si>
    <r>
      <rPr>
        <b/>
        <sz val="12"/>
        <color indexed="8"/>
        <rFont val="Calibri"/>
        <family val="2"/>
      </rPr>
      <t>Ex1</t>
    </r>
    <r>
      <rPr>
        <sz val="12"/>
        <color indexed="8"/>
        <rFont val="Calibri"/>
        <family val="2"/>
      </rPr>
      <t>: Use encryption, digital signatures, and cryptographic hashes to protect the confidentiality and integrity of network communications</t>
    </r>
    <r>
      <rPr>
        <sz val="12"/>
        <color indexed="8"/>
        <rFont val="Aptos Narrow"/>
        <family val="2"/>
        <scheme val="minor"/>
      </rPr>
      <t xml:space="preserve">
</t>
    </r>
    <r>
      <rPr>
        <b/>
        <sz val="12"/>
        <color indexed="8"/>
        <rFont val="Calibri"/>
        <family val="2"/>
      </rPr>
      <t>Ex2</t>
    </r>
    <r>
      <rPr>
        <sz val="12"/>
        <color indexed="8"/>
        <rFont val="Calibri"/>
        <family val="2"/>
      </rPr>
      <t>: Automatically encrypt or block outbound emails and other communications that contain sensitive data, depending on the data classification</t>
    </r>
    <r>
      <rPr>
        <sz val="12"/>
        <color indexed="8"/>
        <rFont val="Aptos Narrow"/>
        <family val="2"/>
        <scheme val="minor"/>
      </rPr>
      <t xml:space="preserve">
</t>
    </r>
    <r>
      <rPr>
        <b/>
        <sz val="12"/>
        <color indexed="8"/>
        <rFont val="Calibri"/>
        <family val="2"/>
      </rPr>
      <t>Ex3</t>
    </r>
    <r>
      <rPr>
        <sz val="12"/>
        <color indexed="8"/>
        <rFont val="Calibri"/>
        <family val="2"/>
      </rPr>
      <t>: Block access to personal email, file sharing, file storage services, and other personal communications applications and services from organizational systems and networks</t>
    </r>
    <r>
      <rPr>
        <sz val="12"/>
        <color indexed="8"/>
        <rFont val="Aptos Narrow"/>
        <family val="2"/>
        <scheme val="minor"/>
      </rPr>
      <t xml:space="preserve">
</t>
    </r>
    <r>
      <rPr>
        <b/>
        <sz val="12"/>
        <color indexed="8"/>
        <rFont val="Calibri"/>
        <family val="2"/>
      </rPr>
      <t>Ex4</t>
    </r>
    <r>
      <rPr>
        <sz val="12"/>
        <color indexed="8"/>
        <rFont val="Calibri"/>
        <family val="2"/>
      </rPr>
      <t>: Prevent reuse of sensitive data from production environments (e.g., customer records) in development, testing, and other non-production environments</t>
    </r>
  </si>
  <si>
    <t>Through a brief discussion with Gary K, there is some production data in test. With a flat network, this could lead to accidental exposure of data from an internal employee.Data is not De-Identified in the test environment</t>
  </si>
  <si>
    <t>POAM 62</t>
  </si>
  <si>
    <r>
      <rPr>
        <b/>
        <sz val="12"/>
        <color indexed="8"/>
        <rFont val="Calibri"/>
        <family val="2"/>
      </rPr>
      <t>PR.DS-10</t>
    </r>
    <r>
      <rPr>
        <sz val="12"/>
        <color indexed="8"/>
        <rFont val="Calibri"/>
        <family val="2"/>
      </rPr>
      <t>: The confidentiality, integrity, and availability of data-in-use are protected</t>
    </r>
  </si>
  <si>
    <r>
      <rPr>
        <b/>
        <sz val="12"/>
        <color indexed="8"/>
        <rFont val="Calibri"/>
        <family val="2"/>
      </rPr>
      <t>Ex1</t>
    </r>
    <r>
      <rPr>
        <sz val="12"/>
        <color indexed="8"/>
        <rFont val="Calibri"/>
        <family val="2"/>
      </rPr>
      <t>: Remove data that must remain confidential (e.g., from processors and memory) as soon as it is no longer needed</t>
    </r>
    <r>
      <rPr>
        <sz val="12"/>
        <color indexed="8"/>
        <rFont val="Aptos Narrow"/>
        <family val="2"/>
        <scheme val="minor"/>
      </rPr>
      <t xml:space="preserve">
</t>
    </r>
    <r>
      <rPr>
        <b/>
        <sz val="12"/>
        <color indexed="8"/>
        <rFont val="Calibri"/>
        <family val="2"/>
      </rPr>
      <t>Ex2</t>
    </r>
    <r>
      <rPr>
        <sz val="12"/>
        <color indexed="8"/>
        <rFont val="Calibri"/>
        <family val="2"/>
      </rPr>
      <t>: Protect data in use from access by other users and processes of the same platform</t>
    </r>
  </si>
  <si>
    <t>POAM 63</t>
  </si>
  <si>
    <r>
      <rPr>
        <b/>
        <sz val="12"/>
        <color indexed="8"/>
        <rFont val="Calibri"/>
        <family val="2"/>
      </rPr>
      <t>PR.DS-11</t>
    </r>
    <r>
      <rPr>
        <sz val="12"/>
        <color indexed="8"/>
        <rFont val="Calibri"/>
        <family val="2"/>
      </rPr>
      <t>: Backups of data are created, protected, maintained, and tested</t>
    </r>
  </si>
  <si>
    <r>
      <rPr>
        <b/>
        <sz val="12"/>
        <color indexed="8"/>
        <rFont val="Calibri"/>
        <family val="2"/>
      </rPr>
      <t>Ex1</t>
    </r>
    <r>
      <rPr>
        <sz val="12"/>
        <color indexed="8"/>
        <rFont val="Calibri"/>
        <family val="2"/>
      </rPr>
      <t>: Continuously back up critical data in near-real-time, and back up other data frequently at agreed-upon schedules</t>
    </r>
    <r>
      <rPr>
        <sz val="12"/>
        <color indexed="8"/>
        <rFont val="Aptos Narrow"/>
        <family val="2"/>
        <scheme val="minor"/>
      </rPr>
      <t xml:space="preserve">
</t>
    </r>
    <r>
      <rPr>
        <b/>
        <sz val="12"/>
        <color indexed="8"/>
        <rFont val="Calibri"/>
        <family val="2"/>
      </rPr>
      <t>Ex2</t>
    </r>
    <r>
      <rPr>
        <sz val="12"/>
        <color indexed="8"/>
        <rFont val="Calibri"/>
        <family val="2"/>
      </rPr>
      <t>: Test backups and restores for all types of data sources at least annually</t>
    </r>
    <r>
      <rPr>
        <sz val="12"/>
        <color indexed="8"/>
        <rFont val="Aptos Narrow"/>
        <family val="2"/>
        <scheme val="minor"/>
      </rPr>
      <t xml:space="preserve">
</t>
    </r>
    <r>
      <rPr>
        <b/>
        <sz val="12"/>
        <color indexed="8"/>
        <rFont val="Calibri"/>
        <family val="2"/>
      </rPr>
      <t>Ex3</t>
    </r>
    <r>
      <rPr>
        <sz val="12"/>
        <color indexed="8"/>
        <rFont val="Calibri"/>
        <family val="2"/>
      </rPr>
      <t>: Securely store some backups offline and offsite so that an incident or disaster will not damage them</t>
    </r>
    <r>
      <rPr>
        <sz val="12"/>
        <color indexed="8"/>
        <rFont val="Aptos Narrow"/>
        <family val="2"/>
        <scheme val="minor"/>
      </rPr>
      <t xml:space="preserve">
</t>
    </r>
    <r>
      <rPr>
        <b/>
        <sz val="12"/>
        <color indexed="8"/>
        <rFont val="Calibri"/>
        <family val="2"/>
      </rPr>
      <t>Ex4</t>
    </r>
    <r>
      <rPr>
        <sz val="12"/>
        <color indexed="8"/>
        <rFont val="Calibri"/>
        <family val="2"/>
      </rPr>
      <t>: Enforce geographic separation and geolocation restrictions for data backup storage</t>
    </r>
  </si>
  <si>
    <t>POAM 64</t>
  </si>
  <si>
    <r>
      <rPr>
        <b/>
        <sz val="12"/>
        <color indexed="8"/>
        <rFont val="Calibri"/>
        <family val="2"/>
      </rPr>
      <t>Platform Security (PR.PS)</t>
    </r>
    <r>
      <rPr>
        <sz val="12"/>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</si>
  <si>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2"/>
        <color indexed="8"/>
        <rFont val="Calibri"/>
        <family val="2"/>
      </rPr>
      <t>PR.PS-01</t>
    </r>
    <r>
      <rPr>
        <sz val="12"/>
        <color indexed="8"/>
        <rFont val="Calibri"/>
        <family val="2"/>
      </rPr>
      <t>: Configuration management practices are established and applied</t>
    </r>
  </si>
  <si>
    <r>
      <rPr>
        <b/>
        <sz val="12"/>
        <color indexed="8"/>
        <rFont val="Calibri"/>
        <family val="2"/>
      </rPr>
      <t>Ex1</t>
    </r>
    <r>
      <rPr>
        <sz val="12"/>
        <color indexed="8"/>
        <rFont val="Calibri"/>
        <family val="2"/>
      </rPr>
      <t>: Establish, test, deploy, and maintain hardened baselines that enforce the organization's cybersecurity policies and provide only essential capabilities (i.e., principle of least functionality)</t>
    </r>
    <r>
      <rPr>
        <sz val="12"/>
        <color indexed="8"/>
        <rFont val="Aptos Narrow"/>
        <family val="2"/>
        <scheme val="minor"/>
      </rPr>
      <t xml:space="preserve">
</t>
    </r>
    <r>
      <rPr>
        <b/>
        <sz val="12"/>
        <color indexed="8"/>
        <rFont val="Calibri"/>
        <family val="2"/>
      </rPr>
      <t>Ex2</t>
    </r>
    <r>
      <rPr>
        <sz val="12"/>
        <color indexed="8"/>
        <rFont val="Calibri"/>
        <family val="2"/>
      </rPr>
      <t>: Review all default configuration settings that may potentially impact cybersecurity when installing or upgrading software</t>
    </r>
    <r>
      <rPr>
        <sz val="12"/>
        <color indexed="8"/>
        <rFont val="Aptos Narrow"/>
        <family val="2"/>
        <scheme val="minor"/>
      </rPr>
      <t xml:space="preserve">
</t>
    </r>
    <r>
      <rPr>
        <b/>
        <sz val="12"/>
        <color indexed="8"/>
        <rFont val="Calibri"/>
        <family val="2"/>
      </rPr>
      <t>Ex3</t>
    </r>
    <r>
      <rPr>
        <sz val="12"/>
        <color indexed="8"/>
        <rFont val="Calibri"/>
        <family val="2"/>
      </rPr>
      <t>: Monitor implemented software for deviations from approved baselines</t>
    </r>
  </si>
  <si>
    <t>POAM 65</t>
  </si>
  <si>
    <r>
      <rPr>
        <b/>
        <sz val="12"/>
        <color indexed="8"/>
        <rFont val="Calibri"/>
        <family val="2"/>
      </rPr>
      <t>PR.PS-02</t>
    </r>
    <r>
      <rPr>
        <sz val="12"/>
        <color indexed="8"/>
        <rFont val="Calibri"/>
        <family val="2"/>
      </rPr>
      <t>: Software is maintained, replaced, and removed commensurate with risk</t>
    </r>
  </si>
  <si>
    <r>
      <rPr>
        <b/>
        <sz val="12"/>
        <color indexed="8"/>
        <rFont val="Calibri"/>
        <family val="2"/>
      </rPr>
      <t>Ex1</t>
    </r>
    <r>
      <rPr>
        <sz val="12"/>
        <color indexed="8"/>
        <rFont val="Calibri"/>
        <family val="2"/>
      </rPr>
      <t>: Perform routine and emergency patching within the timeframes specified in the vulnerability management plan</t>
    </r>
    <r>
      <rPr>
        <sz val="12"/>
        <color indexed="8"/>
        <rFont val="Aptos Narrow"/>
        <family val="2"/>
        <scheme val="minor"/>
      </rPr>
      <t xml:space="preserve">
</t>
    </r>
    <r>
      <rPr>
        <b/>
        <sz val="12"/>
        <color indexed="8"/>
        <rFont val="Calibri"/>
        <family val="2"/>
      </rPr>
      <t>Ex2</t>
    </r>
    <r>
      <rPr>
        <sz val="12"/>
        <color indexed="8"/>
        <rFont val="Calibri"/>
        <family val="2"/>
      </rPr>
      <t>: Update container images, and deploy new container instances to replace rather than update existing instances</t>
    </r>
    <r>
      <rPr>
        <sz val="12"/>
        <color indexed="8"/>
        <rFont val="Aptos Narrow"/>
        <family val="2"/>
        <scheme val="minor"/>
      </rPr>
      <t xml:space="preserve">
</t>
    </r>
    <r>
      <rPr>
        <b/>
        <sz val="12"/>
        <color indexed="8"/>
        <rFont val="Calibri"/>
        <family val="2"/>
      </rPr>
      <t>Ex3</t>
    </r>
    <r>
      <rPr>
        <sz val="12"/>
        <color indexed="8"/>
        <rFont val="Calibri"/>
        <family val="2"/>
      </rPr>
      <t>: Replace end-of-life software and service versions with supported, maintained versions</t>
    </r>
    <r>
      <rPr>
        <sz val="12"/>
        <color indexed="8"/>
        <rFont val="Aptos Narrow"/>
        <family val="2"/>
        <scheme val="minor"/>
      </rPr>
      <t xml:space="preserve">
</t>
    </r>
    <r>
      <rPr>
        <b/>
        <sz val="12"/>
        <color indexed="8"/>
        <rFont val="Calibri"/>
        <family val="2"/>
      </rPr>
      <t>Ex4</t>
    </r>
    <r>
      <rPr>
        <sz val="12"/>
        <color indexed="8"/>
        <rFont val="Calibri"/>
        <family val="2"/>
      </rPr>
      <t>: Uninstall and remove unauthorized software and services that pose undue risks</t>
    </r>
    <r>
      <rPr>
        <sz val="12"/>
        <color indexed="8"/>
        <rFont val="Aptos Narrow"/>
        <family val="2"/>
        <scheme val="minor"/>
      </rPr>
      <t xml:space="preserve">
</t>
    </r>
    <r>
      <rPr>
        <b/>
        <sz val="12"/>
        <color indexed="8"/>
        <rFont val="Calibri"/>
        <family val="2"/>
      </rPr>
      <t>Ex5</t>
    </r>
    <r>
      <rPr>
        <sz val="12"/>
        <color indexed="8"/>
        <rFont val="Calibri"/>
        <family val="2"/>
      </rPr>
      <t>: Uninstall and remove any unnecessary software components (e.g., operating system utilities) that attackers might misuse</t>
    </r>
    <r>
      <rPr>
        <sz val="12"/>
        <color indexed="8"/>
        <rFont val="Aptos Narrow"/>
        <family val="2"/>
        <scheme val="minor"/>
      </rPr>
      <t xml:space="preserve">
</t>
    </r>
    <r>
      <rPr>
        <b/>
        <sz val="12"/>
        <color indexed="8"/>
        <rFont val="Calibri"/>
        <family val="2"/>
      </rPr>
      <t>Ex6</t>
    </r>
    <r>
      <rPr>
        <sz val="12"/>
        <color indexed="8"/>
        <rFont val="Calibri"/>
        <family val="2"/>
      </rPr>
      <t>: Define and implement plans for software and service end-of-life maintenance support and obsolescence</t>
    </r>
  </si>
  <si>
    <t>POAM 66</t>
  </si>
  <si>
    <r>
      <rPr>
        <b/>
        <sz val="12"/>
        <color indexed="8"/>
        <rFont val="Calibri"/>
        <family val="2"/>
      </rPr>
      <t>PR.PS-03</t>
    </r>
    <r>
      <rPr>
        <sz val="12"/>
        <color indexed="8"/>
        <rFont val="Calibri"/>
        <family val="2"/>
      </rPr>
      <t>: Hardware is maintained, replaced, and removed commensurate with risk</t>
    </r>
  </si>
  <si>
    <r>
      <rPr>
        <b/>
        <sz val="12"/>
        <color indexed="8"/>
        <rFont val="Calibri"/>
        <family val="2"/>
      </rPr>
      <t>Ex1</t>
    </r>
    <r>
      <rPr>
        <sz val="12"/>
        <color indexed="8"/>
        <rFont val="Calibri"/>
        <family val="2"/>
      </rPr>
      <t>: Replace hardware when it lacks needed security capabilities or when it cannot support software with needed security capabilities</t>
    </r>
    <r>
      <rPr>
        <sz val="12"/>
        <color indexed="8"/>
        <rFont val="Aptos Narrow"/>
        <family val="2"/>
        <scheme val="minor"/>
      </rPr>
      <t xml:space="preserve">
</t>
    </r>
    <r>
      <rPr>
        <b/>
        <sz val="12"/>
        <color indexed="8"/>
        <rFont val="Calibri"/>
        <family val="2"/>
      </rPr>
      <t>Ex2</t>
    </r>
    <r>
      <rPr>
        <sz val="12"/>
        <color indexed="8"/>
        <rFont val="Calibri"/>
        <family val="2"/>
      </rPr>
      <t>: Define and implement plans for hardware end-of-life maintenance support and obsolescence</t>
    </r>
    <r>
      <rPr>
        <sz val="12"/>
        <color indexed="8"/>
        <rFont val="Aptos Narrow"/>
        <family val="2"/>
        <scheme val="minor"/>
      </rPr>
      <t xml:space="preserve">
</t>
    </r>
    <r>
      <rPr>
        <b/>
        <sz val="12"/>
        <color indexed="8"/>
        <rFont val="Calibri"/>
        <family val="2"/>
      </rPr>
      <t>Ex3</t>
    </r>
    <r>
      <rPr>
        <sz val="12"/>
        <color indexed="8"/>
        <rFont val="Calibri"/>
        <family val="2"/>
      </rPr>
      <t>: Perform hardware disposal in a secure, responsible, and auditable manner</t>
    </r>
  </si>
  <si>
    <t>POAM 67</t>
  </si>
  <si>
    <r>
      <rPr>
        <b/>
        <sz val="12"/>
        <color indexed="8"/>
        <rFont val="Calibri"/>
        <family val="2"/>
      </rPr>
      <t>PR.PS-04</t>
    </r>
    <r>
      <rPr>
        <sz val="12"/>
        <color indexed="8"/>
        <rFont val="Calibri"/>
        <family val="2"/>
      </rPr>
      <t>: Log records are generated and made available for continuous monitoring</t>
    </r>
  </si>
  <si>
    <r>
      <rPr>
        <b/>
        <sz val="12"/>
        <color indexed="8"/>
        <rFont val="Calibri"/>
        <family val="2"/>
      </rPr>
      <t>Ex1</t>
    </r>
    <r>
      <rPr>
        <sz val="12"/>
        <color indexed="8"/>
        <rFont val="Calibri"/>
        <family val="2"/>
      </rPr>
      <t>: Configure all operating systems, applications, and services (including cloud-based services) to generate log records</t>
    </r>
    <r>
      <rPr>
        <sz val="12"/>
        <color indexed="8"/>
        <rFont val="Aptos Narrow"/>
        <family val="2"/>
        <scheme val="minor"/>
      </rPr>
      <t xml:space="preserve">
</t>
    </r>
    <r>
      <rPr>
        <b/>
        <sz val="12"/>
        <color indexed="8"/>
        <rFont val="Calibri"/>
        <family val="2"/>
      </rPr>
      <t>Ex2</t>
    </r>
    <r>
      <rPr>
        <sz val="12"/>
        <color indexed="8"/>
        <rFont val="Calibri"/>
        <family val="2"/>
      </rPr>
      <t>: Configure log generators to securely share their logs with the organization's logging infrastructure systems and services</t>
    </r>
    <r>
      <rPr>
        <sz val="12"/>
        <color indexed="8"/>
        <rFont val="Aptos Narrow"/>
        <family val="2"/>
        <scheme val="minor"/>
      </rPr>
      <t xml:space="preserve">
</t>
    </r>
    <r>
      <rPr>
        <b/>
        <sz val="12"/>
        <color indexed="8"/>
        <rFont val="Calibri"/>
        <family val="2"/>
      </rPr>
      <t>Ex3</t>
    </r>
    <r>
      <rPr>
        <sz val="12"/>
        <color indexed="8"/>
        <rFont val="Calibri"/>
        <family val="2"/>
      </rPr>
      <t>: Configure log generators to record the data needed by zero-trust architectures</t>
    </r>
  </si>
  <si>
    <t>POAM 68</t>
  </si>
  <si>
    <r>
      <rPr>
        <b/>
        <sz val="12"/>
        <color indexed="8"/>
        <rFont val="Calibri"/>
        <family val="2"/>
      </rPr>
      <t>PR.PS-05</t>
    </r>
    <r>
      <rPr>
        <sz val="12"/>
        <color indexed="8"/>
        <rFont val="Calibri"/>
        <family val="2"/>
      </rPr>
      <t>: Installation and execution of unauthorized software are prevented</t>
    </r>
  </si>
  <si>
    <r>
      <rPr>
        <b/>
        <sz val="12"/>
        <color indexed="8"/>
        <rFont val="Calibri"/>
        <family val="2"/>
      </rPr>
      <t>Ex1</t>
    </r>
    <r>
      <rPr>
        <sz val="12"/>
        <color indexed="8"/>
        <rFont val="Calibri"/>
        <family val="2"/>
      </rPr>
      <t>: When risk warrants it, restrict software execution to permitted products only or deny the execution of prohibited and unauthorized software</t>
    </r>
    <r>
      <rPr>
        <sz val="12"/>
        <color indexed="8"/>
        <rFont val="Aptos Narrow"/>
        <family val="2"/>
        <scheme val="minor"/>
      </rPr>
      <t xml:space="preserve">
</t>
    </r>
    <r>
      <rPr>
        <b/>
        <sz val="12"/>
        <color indexed="8"/>
        <rFont val="Calibri"/>
        <family val="2"/>
      </rPr>
      <t>Ex2</t>
    </r>
    <r>
      <rPr>
        <sz val="12"/>
        <color indexed="8"/>
        <rFont val="Calibri"/>
        <family val="2"/>
      </rPr>
      <t>: Verify the source of new software and the software's integrity before installing it</t>
    </r>
    <r>
      <rPr>
        <sz val="12"/>
        <color indexed="8"/>
        <rFont val="Aptos Narrow"/>
        <family val="2"/>
        <scheme val="minor"/>
      </rPr>
      <t xml:space="preserve">
</t>
    </r>
    <r>
      <rPr>
        <b/>
        <sz val="12"/>
        <color indexed="8"/>
        <rFont val="Calibri"/>
        <family val="2"/>
      </rPr>
      <t>Ex3</t>
    </r>
    <r>
      <rPr>
        <sz val="12"/>
        <color indexed="8"/>
        <rFont val="Calibri"/>
        <family val="2"/>
      </rPr>
      <t>: Configure platforms to use only approved DNS services that block access to known malicious domains</t>
    </r>
    <r>
      <rPr>
        <sz val="12"/>
        <color indexed="8"/>
        <rFont val="Aptos Narrow"/>
        <family val="2"/>
        <scheme val="minor"/>
      </rPr>
      <t xml:space="preserve">
</t>
    </r>
    <r>
      <rPr>
        <b/>
        <sz val="12"/>
        <color indexed="8"/>
        <rFont val="Calibri"/>
        <family val="2"/>
      </rPr>
      <t>Ex4</t>
    </r>
    <r>
      <rPr>
        <sz val="12"/>
        <color indexed="8"/>
        <rFont val="Calibri"/>
        <family val="2"/>
      </rPr>
      <t>: Configure platforms to allow the installation of organization-approved software only</t>
    </r>
  </si>
  <si>
    <t>POAM 69</t>
  </si>
  <si>
    <r>
      <rPr>
        <b/>
        <sz val="12"/>
        <color indexed="8"/>
        <rFont val="Calibri"/>
        <family val="2"/>
      </rPr>
      <t>PR.PS-06</t>
    </r>
    <r>
      <rPr>
        <sz val="12"/>
        <color indexed="8"/>
        <rFont val="Calibri"/>
        <family val="2"/>
      </rPr>
      <t>: Secure software development practices are integrated, and their performance is monitored throughout the software development life cycle</t>
    </r>
  </si>
  <si>
    <r>
      <rPr>
        <b/>
        <sz val="12"/>
        <color indexed="8"/>
        <rFont val="Calibri"/>
        <family val="2"/>
      </rPr>
      <t>Ex1</t>
    </r>
    <r>
      <rPr>
        <sz val="12"/>
        <color indexed="8"/>
        <rFont val="Calibri"/>
        <family val="2"/>
      </rPr>
      <t>: Protect all components of organization-developed software from tampering and unauthorized access</t>
    </r>
    <r>
      <rPr>
        <sz val="12"/>
        <color indexed="8"/>
        <rFont val="Aptos Narrow"/>
        <family val="2"/>
        <scheme val="minor"/>
      </rPr>
      <t xml:space="preserve">
</t>
    </r>
    <r>
      <rPr>
        <b/>
        <sz val="12"/>
        <color indexed="8"/>
        <rFont val="Calibri"/>
        <family val="2"/>
      </rPr>
      <t>Ex2</t>
    </r>
    <r>
      <rPr>
        <sz val="12"/>
        <color indexed="8"/>
        <rFont val="Calibri"/>
        <family val="2"/>
      </rPr>
      <t>: Secure all software produced by the organization, with minimal vulnerabilities in their releases</t>
    </r>
    <r>
      <rPr>
        <sz val="12"/>
        <color indexed="8"/>
        <rFont val="Aptos Narrow"/>
        <family val="2"/>
        <scheme val="minor"/>
      </rPr>
      <t xml:space="preserve">
</t>
    </r>
    <r>
      <rPr>
        <b/>
        <sz val="12"/>
        <color indexed="8"/>
        <rFont val="Calibri"/>
        <family val="2"/>
      </rPr>
      <t>Ex3</t>
    </r>
    <r>
      <rPr>
        <sz val="12"/>
        <color indexed="8"/>
        <rFont val="Calibri"/>
        <family val="2"/>
      </rPr>
      <t>: Maintain the software used in production environments, and securely dispose of software once it is no longer needed</t>
    </r>
  </si>
  <si>
    <t>POAM 70</t>
  </si>
  <si>
    <r>
      <rPr>
        <b/>
        <sz val="12"/>
        <color indexed="8"/>
        <rFont val="Calibri"/>
        <family val="2"/>
      </rPr>
      <t>Technology Infrastructure Resilience (PR.IR)</t>
    </r>
    <r>
      <rPr>
        <sz val="12"/>
        <color indexed="8"/>
        <rFont val="Calibri"/>
        <family val="2"/>
      </rPr>
      <t>: Security architectures are managed with the organization's risk strategy to protect asset confidentiality, integrity, and availability, and organizational resilience</t>
    </r>
  </si>
  <si>
    <r>
      <rPr>
        <b/>
        <sz val="12"/>
        <color indexed="8"/>
        <rFont val="Calibri"/>
        <family val="2"/>
      </rPr>
      <t>PR.IR-01</t>
    </r>
    <r>
      <rPr>
        <sz val="12"/>
        <color indexed="8"/>
        <rFont val="Calibri"/>
        <family val="2"/>
      </rPr>
      <t>: Networks and environments are protected from unauthorized logical access and usage</t>
    </r>
  </si>
  <si>
    <r>
      <rPr>
        <b/>
        <sz val="12"/>
        <color indexed="8"/>
        <rFont val="Calibri"/>
        <family val="2"/>
      </rPr>
      <t>Ex1</t>
    </r>
    <r>
      <rPr>
        <sz val="12"/>
        <color indexed="8"/>
        <rFont val="Calibri"/>
        <family val="2"/>
      </rPr>
      <t>: Logically segment organization networks and cloud-based platforms according to trust boundaries and platform types (e.g., IT, IoT, OT, mobile, guests), and permit required communications only between segments</t>
    </r>
    <r>
      <rPr>
        <sz val="12"/>
        <color indexed="8"/>
        <rFont val="Aptos Narrow"/>
        <family val="2"/>
        <scheme val="minor"/>
      </rPr>
      <t xml:space="preserve">
</t>
    </r>
    <r>
      <rPr>
        <b/>
        <sz val="12"/>
        <color indexed="8"/>
        <rFont val="Calibri"/>
        <family val="2"/>
      </rPr>
      <t>Ex2</t>
    </r>
    <r>
      <rPr>
        <sz val="12"/>
        <color indexed="8"/>
        <rFont val="Calibri"/>
        <family val="2"/>
      </rPr>
      <t>: Logically segment organization networks from external networks, and permit only necessary communications to enter the organization's networks from the external networks</t>
    </r>
    <r>
      <rPr>
        <sz val="12"/>
        <color indexed="8"/>
        <rFont val="Aptos Narrow"/>
        <family val="2"/>
        <scheme val="minor"/>
      </rPr>
      <t xml:space="preserve">
</t>
    </r>
    <r>
      <rPr>
        <b/>
        <sz val="12"/>
        <color indexed="8"/>
        <rFont val="Calibri"/>
        <family val="2"/>
      </rPr>
      <t>Ex3</t>
    </r>
    <r>
      <rPr>
        <sz val="12"/>
        <color indexed="8"/>
        <rFont val="Calibri"/>
        <family val="2"/>
      </rPr>
      <t>: Implement zero trust architectures to restrict network access to each resource to the minimum necessary</t>
    </r>
    <r>
      <rPr>
        <sz val="12"/>
        <color indexed="8"/>
        <rFont val="Aptos Narrow"/>
        <family val="2"/>
        <scheme val="minor"/>
      </rPr>
      <t xml:space="preserve">
</t>
    </r>
    <r>
      <rPr>
        <b/>
        <sz val="12"/>
        <color indexed="8"/>
        <rFont val="Calibri"/>
        <family val="2"/>
      </rPr>
      <t>Ex4</t>
    </r>
    <r>
      <rPr>
        <sz val="12"/>
        <color indexed="8"/>
        <rFont val="Calibri"/>
        <family val="2"/>
      </rPr>
      <t>: Check the cyber health of endpoints before allowing them to access and use production resources</t>
    </r>
  </si>
  <si>
    <t xml:space="preserve">Through a converstation with Gary Kellum, The network is a flat network with no segmentation. </t>
  </si>
  <si>
    <t>POAM 71</t>
  </si>
  <si>
    <r>
      <rPr>
        <b/>
        <sz val="12"/>
        <color indexed="8"/>
        <rFont val="Calibri"/>
        <family val="2"/>
      </rPr>
      <t>PR.IR-02</t>
    </r>
    <r>
      <rPr>
        <sz val="12"/>
        <color indexed="8"/>
        <rFont val="Calibri"/>
        <family val="2"/>
      </rPr>
      <t>: The organization's technology assets are protected from environmental threats</t>
    </r>
  </si>
  <si>
    <r>
      <rPr>
        <b/>
        <sz val="12"/>
        <color indexed="8"/>
        <rFont val="Calibri"/>
        <family val="2"/>
      </rPr>
      <t>Ex1</t>
    </r>
    <r>
      <rPr>
        <sz val="12"/>
        <color indexed="8"/>
        <rFont val="Calibri"/>
        <family val="2"/>
      </rPr>
      <t>: Protect organizational equipment from known environmental threats, such as flooding, fire, wind, and excessive heat and humidity</t>
    </r>
    <r>
      <rPr>
        <sz val="12"/>
        <color indexed="8"/>
        <rFont val="Aptos Narrow"/>
        <family val="2"/>
        <scheme val="minor"/>
      </rPr>
      <t xml:space="preserve">
</t>
    </r>
    <r>
      <rPr>
        <b/>
        <sz val="12"/>
        <color indexed="8"/>
        <rFont val="Calibri"/>
        <family val="2"/>
      </rPr>
      <t>Ex2</t>
    </r>
    <r>
      <rPr>
        <sz val="12"/>
        <color indexed="8"/>
        <rFont val="Calibri"/>
        <family val="2"/>
      </rPr>
      <t>: Include protection from environmental threats and provisions for adequate operating infrastructure in requirements for service providers that operate systems on the organization's behalf</t>
    </r>
  </si>
  <si>
    <t>POAM 72</t>
  </si>
  <si>
    <r>
      <rPr>
        <b/>
        <sz val="12"/>
        <color indexed="8"/>
        <rFont val="Calibri"/>
        <family val="2"/>
      </rPr>
      <t>PR.IR-03</t>
    </r>
    <r>
      <rPr>
        <sz val="12"/>
        <color indexed="8"/>
        <rFont val="Calibri"/>
        <family val="2"/>
      </rPr>
      <t>: Mechanisms are implemented to achieve resilience requirements in normal and adverse situations</t>
    </r>
  </si>
  <si>
    <r>
      <rPr>
        <b/>
        <sz val="12"/>
        <color indexed="8"/>
        <rFont val="Calibri"/>
        <family val="2"/>
      </rPr>
      <t>Ex1</t>
    </r>
    <r>
      <rPr>
        <sz val="12"/>
        <color indexed="8"/>
        <rFont val="Calibri"/>
        <family val="2"/>
      </rPr>
      <t>: Avoid single points of failure in systems and infrastructure</t>
    </r>
    <r>
      <rPr>
        <sz val="12"/>
        <color indexed="8"/>
        <rFont val="Aptos Narrow"/>
        <family val="2"/>
        <scheme val="minor"/>
      </rPr>
      <t xml:space="preserve">
</t>
    </r>
    <r>
      <rPr>
        <b/>
        <sz val="12"/>
        <color indexed="8"/>
        <rFont val="Calibri"/>
        <family val="2"/>
      </rPr>
      <t>Ex2</t>
    </r>
    <r>
      <rPr>
        <sz val="12"/>
        <color indexed="8"/>
        <rFont val="Calibri"/>
        <family val="2"/>
      </rPr>
      <t>: Use load balancing to increase capacity and improve reliability</t>
    </r>
    <r>
      <rPr>
        <sz val="12"/>
        <color indexed="8"/>
        <rFont val="Aptos Narrow"/>
        <family val="2"/>
        <scheme val="minor"/>
      </rPr>
      <t xml:space="preserve">
</t>
    </r>
    <r>
      <rPr>
        <b/>
        <sz val="12"/>
        <color indexed="8"/>
        <rFont val="Calibri"/>
        <family val="2"/>
      </rPr>
      <t>Ex3</t>
    </r>
    <r>
      <rPr>
        <sz val="12"/>
        <color indexed="8"/>
        <rFont val="Calibri"/>
        <family val="2"/>
      </rPr>
      <t>: Use high-availability components like redundant storage and power supplies to improve system reliability</t>
    </r>
  </si>
  <si>
    <t>POAM 73</t>
  </si>
  <si>
    <r>
      <rPr>
        <b/>
        <sz val="12"/>
        <color indexed="8"/>
        <rFont val="Calibri"/>
        <family val="2"/>
      </rPr>
      <t>PR.IR-04</t>
    </r>
    <r>
      <rPr>
        <sz val="12"/>
        <color indexed="8"/>
        <rFont val="Calibri"/>
        <family val="2"/>
      </rPr>
      <t>: Adequate resource capacity to ensure availability is maintained</t>
    </r>
  </si>
  <si>
    <r>
      <rPr>
        <b/>
        <sz val="12"/>
        <color indexed="8"/>
        <rFont val="Calibri"/>
        <family val="2"/>
      </rPr>
      <t>Ex1</t>
    </r>
    <r>
      <rPr>
        <sz val="12"/>
        <color indexed="8"/>
        <rFont val="Calibri"/>
        <family val="2"/>
      </rPr>
      <t>: Monitor usage of storage, power, compute, network bandwidth, and other resources</t>
    </r>
    <r>
      <rPr>
        <sz val="12"/>
        <color indexed="8"/>
        <rFont val="Aptos Narrow"/>
        <family val="2"/>
        <scheme val="minor"/>
      </rPr>
      <t xml:space="preserve">
</t>
    </r>
    <r>
      <rPr>
        <b/>
        <sz val="12"/>
        <color indexed="8"/>
        <rFont val="Calibri"/>
        <family val="2"/>
      </rPr>
      <t>Ex2</t>
    </r>
    <r>
      <rPr>
        <sz val="12"/>
        <color indexed="8"/>
        <rFont val="Calibri"/>
        <family val="2"/>
      </rPr>
      <t>: Forecast future needs, and scale resources accordingly</t>
    </r>
  </si>
  <si>
    <t>POAM 74</t>
  </si>
  <si>
    <r>
      <rPr>
        <b/>
        <sz val="12"/>
        <color indexed="8"/>
        <rFont val="Calibri"/>
        <family val="2"/>
      </rPr>
      <t>DETECT (DE)</t>
    </r>
    <r>
      <rPr>
        <sz val="12"/>
        <color indexed="8"/>
        <rFont val="Calibri"/>
        <family val="2"/>
      </rPr>
      <t>: Possible cybersecurity attacks and compromises are found and analyzed</t>
    </r>
  </si>
  <si>
    <r>
      <rPr>
        <b/>
        <sz val="12"/>
        <color indexed="8"/>
        <rFont val="Calibri"/>
        <family val="2"/>
      </rPr>
      <t>Continuous Monitoring (DE.CM)</t>
    </r>
    <r>
      <rPr>
        <sz val="12"/>
        <color indexed="8"/>
        <rFont val="Calibri"/>
        <family val="2"/>
      </rPr>
      <t>: Assets are monitored to find anomalies, indicators of compromise, and other potentially adverse events</t>
    </r>
  </si>
  <si>
    <r>
      <rPr>
        <b/>
        <sz val="12"/>
        <color indexed="8"/>
        <rFont val="Calibri"/>
        <family val="2"/>
      </rPr>
      <t>DE.CM-01</t>
    </r>
    <r>
      <rPr>
        <sz val="12"/>
        <color indexed="8"/>
        <rFont val="Calibri"/>
        <family val="2"/>
      </rPr>
      <t>: Networks and network services are monitored to find potentially adverse events</t>
    </r>
  </si>
  <si>
    <r>
      <rPr>
        <b/>
        <sz val="12"/>
        <color indexed="8"/>
        <rFont val="Calibri"/>
        <family val="2"/>
      </rPr>
      <t>Ex1</t>
    </r>
    <r>
      <rPr>
        <sz val="12"/>
        <color indexed="8"/>
        <rFont val="Calibri"/>
        <family val="2"/>
      </rPr>
      <t>: Monitor DNS, BGP, and other network services for adverse events</t>
    </r>
    <r>
      <rPr>
        <sz val="12"/>
        <color indexed="8"/>
        <rFont val="Aptos Narrow"/>
        <family val="2"/>
        <scheme val="minor"/>
      </rPr>
      <t xml:space="preserve">
</t>
    </r>
    <r>
      <rPr>
        <b/>
        <sz val="12"/>
        <color indexed="8"/>
        <rFont val="Calibri"/>
        <family val="2"/>
      </rPr>
      <t>Ex2</t>
    </r>
    <r>
      <rPr>
        <sz val="12"/>
        <color indexed="8"/>
        <rFont val="Calibri"/>
        <family val="2"/>
      </rPr>
      <t>: Monitor wired and wireless networks for connections from unauthorized endpoints</t>
    </r>
    <r>
      <rPr>
        <sz val="12"/>
        <color indexed="8"/>
        <rFont val="Aptos Narrow"/>
        <family val="2"/>
        <scheme val="minor"/>
      </rPr>
      <t xml:space="preserve">
</t>
    </r>
    <r>
      <rPr>
        <b/>
        <sz val="12"/>
        <color indexed="8"/>
        <rFont val="Calibri"/>
        <family val="2"/>
      </rPr>
      <t>Ex3</t>
    </r>
    <r>
      <rPr>
        <sz val="12"/>
        <color indexed="8"/>
        <rFont val="Calibri"/>
        <family val="2"/>
      </rPr>
      <t>: Monitor facilities for unauthorized or rogue wireless networks</t>
    </r>
    <r>
      <rPr>
        <sz val="12"/>
        <color indexed="8"/>
        <rFont val="Aptos Narrow"/>
        <family val="2"/>
        <scheme val="minor"/>
      </rPr>
      <t xml:space="preserve">
</t>
    </r>
    <r>
      <rPr>
        <b/>
        <sz val="12"/>
        <color indexed="8"/>
        <rFont val="Calibri"/>
        <family val="2"/>
      </rPr>
      <t>Ex4</t>
    </r>
    <r>
      <rPr>
        <sz val="12"/>
        <color indexed="8"/>
        <rFont val="Calibri"/>
        <family val="2"/>
      </rPr>
      <t>: Compare actual network flows against baselines to detect deviations</t>
    </r>
    <r>
      <rPr>
        <sz val="12"/>
        <color indexed="8"/>
        <rFont val="Aptos Narrow"/>
        <family val="2"/>
        <scheme val="minor"/>
      </rPr>
      <t xml:space="preserve">
</t>
    </r>
    <r>
      <rPr>
        <b/>
        <sz val="12"/>
        <color indexed="8"/>
        <rFont val="Calibri"/>
        <family val="2"/>
      </rPr>
      <t>Ex5</t>
    </r>
    <r>
      <rPr>
        <sz val="12"/>
        <color indexed="8"/>
        <rFont val="Calibri"/>
        <family val="2"/>
      </rPr>
      <t>: Monitor network communications to identify changes in security postures for zero trust purposes</t>
    </r>
  </si>
  <si>
    <t>POAM 75</t>
  </si>
  <si>
    <r>
      <rPr>
        <b/>
        <sz val="12"/>
        <color indexed="8"/>
        <rFont val="Calibri"/>
        <family val="2"/>
      </rPr>
      <t>DE.CM-02</t>
    </r>
    <r>
      <rPr>
        <sz val="12"/>
        <color indexed="8"/>
        <rFont val="Calibri"/>
        <family val="2"/>
      </rPr>
      <t>: The physical environment is monitored to find potentially adverse events</t>
    </r>
  </si>
  <si>
    <r>
      <rPr>
        <b/>
        <sz val="12"/>
        <color indexed="8"/>
        <rFont val="Calibri"/>
        <family val="2"/>
      </rPr>
      <t>Ex1</t>
    </r>
    <r>
      <rPr>
        <sz val="12"/>
        <color indexed="8"/>
        <rFont val="Calibri"/>
        <family val="2"/>
      </rPr>
      <t>: Monitor logs from physical access control systems (e.g., badge readers) to find unusual access patterns (e.g., deviations from the norm) and failed access attempts</t>
    </r>
    <r>
      <rPr>
        <sz val="12"/>
        <color indexed="8"/>
        <rFont val="Aptos Narrow"/>
        <family val="2"/>
        <scheme val="minor"/>
      </rPr>
      <t xml:space="preserve">
</t>
    </r>
    <r>
      <rPr>
        <b/>
        <sz val="12"/>
        <color indexed="8"/>
        <rFont val="Calibri"/>
        <family val="2"/>
      </rPr>
      <t>Ex2</t>
    </r>
    <r>
      <rPr>
        <sz val="12"/>
        <color indexed="8"/>
        <rFont val="Calibri"/>
        <family val="2"/>
      </rPr>
      <t>: Review and monitor physical access records (e.g., from visitor registration, sign-in sheets)</t>
    </r>
    <r>
      <rPr>
        <sz val="12"/>
        <color indexed="8"/>
        <rFont val="Aptos Narrow"/>
        <family val="2"/>
        <scheme val="minor"/>
      </rPr>
      <t xml:space="preserve">
</t>
    </r>
    <r>
      <rPr>
        <b/>
        <sz val="12"/>
        <color indexed="8"/>
        <rFont val="Calibri"/>
        <family val="2"/>
      </rPr>
      <t>Ex3</t>
    </r>
    <r>
      <rPr>
        <sz val="12"/>
        <color indexed="8"/>
        <rFont val="Calibri"/>
        <family val="2"/>
      </rPr>
      <t>: Monitor physical access controls (e.g., locks, latches, hinge pins, alarms) for signs of tampering</t>
    </r>
    <r>
      <rPr>
        <sz val="12"/>
        <color indexed="8"/>
        <rFont val="Aptos Narrow"/>
        <family val="2"/>
        <scheme val="minor"/>
      </rPr>
      <t xml:space="preserve">
</t>
    </r>
    <r>
      <rPr>
        <b/>
        <sz val="12"/>
        <color indexed="8"/>
        <rFont val="Calibri"/>
        <family val="2"/>
      </rPr>
      <t>Ex4</t>
    </r>
    <r>
      <rPr>
        <sz val="12"/>
        <color indexed="8"/>
        <rFont val="Calibri"/>
        <family val="2"/>
      </rPr>
      <t>: Monitor the physical environment using alarm systems, cameras, and security guards</t>
    </r>
  </si>
  <si>
    <t>POAM 76</t>
  </si>
  <si>
    <r>
      <rPr>
        <b/>
        <sz val="12"/>
        <color indexed="8"/>
        <rFont val="Calibri"/>
        <family val="2"/>
      </rPr>
      <t>DE.CM-03</t>
    </r>
    <r>
      <rPr>
        <sz val="12"/>
        <color indexed="8"/>
        <rFont val="Calibri"/>
        <family val="2"/>
      </rPr>
      <t>: Personnel activity and technology usage are monitored to find potentially adverse events</t>
    </r>
  </si>
  <si>
    <r>
      <rPr>
        <b/>
        <sz val="12"/>
        <color indexed="8"/>
        <rFont val="Calibri"/>
        <family val="2"/>
      </rPr>
      <t>Ex1</t>
    </r>
    <r>
      <rPr>
        <sz val="12"/>
        <color indexed="8"/>
        <rFont val="Calibri"/>
        <family val="2"/>
      </rPr>
      <t>: Use behavior analytics software to detect anomalous user activity to mitigate insider threats</t>
    </r>
    <r>
      <rPr>
        <sz val="12"/>
        <color indexed="8"/>
        <rFont val="Aptos Narrow"/>
        <family val="2"/>
        <scheme val="minor"/>
      </rPr>
      <t xml:space="preserve">
</t>
    </r>
    <r>
      <rPr>
        <b/>
        <sz val="12"/>
        <color indexed="8"/>
        <rFont val="Calibri"/>
        <family val="2"/>
      </rPr>
      <t>Ex2</t>
    </r>
    <r>
      <rPr>
        <sz val="12"/>
        <color indexed="8"/>
        <rFont val="Calibri"/>
        <family val="2"/>
      </rPr>
      <t>: Monitor logs from logical access control systems to find unusual access patterns and failed access attempts</t>
    </r>
    <r>
      <rPr>
        <sz val="12"/>
        <color indexed="8"/>
        <rFont val="Aptos Narrow"/>
        <family val="2"/>
        <scheme val="minor"/>
      </rPr>
      <t xml:space="preserve">
</t>
    </r>
    <r>
      <rPr>
        <b/>
        <sz val="12"/>
        <color indexed="8"/>
        <rFont val="Calibri"/>
        <family val="2"/>
      </rPr>
      <t>Ex3</t>
    </r>
    <r>
      <rPr>
        <sz val="12"/>
        <color indexed="8"/>
        <rFont val="Calibri"/>
        <family val="2"/>
      </rPr>
      <t>: Continuously monitor deception technology, including user accounts, for any usage</t>
    </r>
  </si>
  <si>
    <t>POAM 77</t>
  </si>
  <si>
    <r>
      <rPr>
        <b/>
        <sz val="12"/>
        <color indexed="8"/>
        <rFont val="Calibri"/>
        <family val="2"/>
      </rPr>
      <t>DE.CM-06</t>
    </r>
    <r>
      <rPr>
        <sz val="12"/>
        <color indexed="8"/>
        <rFont val="Calibri"/>
        <family val="2"/>
      </rPr>
      <t>: External service provider activities and services are monitored to find potentially adverse events</t>
    </r>
  </si>
  <si>
    <r>
      <rPr>
        <b/>
        <sz val="12"/>
        <color indexed="8"/>
        <rFont val="Calibri"/>
        <family val="2"/>
      </rPr>
      <t>Ex1</t>
    </r>
    <r>
      <rPr>
        <sz val="12"/>
        <color indexed="8"/>
        <rFont val="Calibri"/>
        <family val="2"/>
      </rPr>
      <t>: Monitor remote and onsite administration and maintenance activities that external providers perform on organizational systems</t>
    </r>
    <r>
      <rPr>
        <sz val="12"/>
        <color indexed="8"/>
        <rFont val="Aptos Narrow"/>
        <family val="2"/>
        <scheme val="minor"/>
      </rPr>
      <t xml:space="preserve">
</t>
    </r>
    <r>
      <rPr>
        <b/>
        <sz val="12"/>
        <color indexed="8"/>
        <rFont val="Calibri"/>
        <family val="2"/>
      </rPr>
      <t>Ex2</t>
    </r>
    <r>
      <rPr>
        <sz val="12"/>
        <color indexed="8"/>
        <rFont val="Calibri"/>
        <family val="2"/>
      </rPr>
      <t>: Monitor activity from cloud-based services, internet service providers, and other service providers for deviations from expected behavior</t>
    </r>
  </si>
  <si>
    <t>POAM 78</t>
  </si>
  <si>
    <r>
      <rPr>
        <b/>
        <sz val="12"/>
        <color indexed="8"/>
        <rFont val="Calibri"/>
        <family val="2"/>
      </rPr>
      <t>DE.CM-09</t>
    </r>
    <r>
      <rPr>
        <sz val="12"/>
        <color indexed="8"/>
        <rFont val="Calibri"/>
        <family val="2"/>
      </rPr>
      <t>: Computing hardware and software, runtime environments, and their data are monitored to find potentially adverse events</t>
    </r>
  </si>
  <si>
    <r>
      <rPr>
        <b/>
        <sz val="12"/>
        <color indexed="8"/>
        <rFont val="Calibri"/>
        <family val="2"/>
      </rPr>
      <t>Ex1</t>
    </r>
    <r>
      <rPr>
        <sz val="12"/>
        <color indexed="8"/>
        <rFont val="Calibri"/>
        <family val="2"/>
      </rPr>
      <t>: Monitor email, web, file sharing, collaboration services, and other common attack vectors to detect malware, phishing, data leaks and exfiltration, and other adverse events</t>
    </r>
    <r>
      <rPr>
        <sz val="12"/>
        <color indexed="8"/>
        <rFont val="Aptos Narrow"/>
        <family val="2"/>
        <scheme val="minor"/>
      </rPr>
      <t xml:space="preserve">
</t>
    </r>
    <r>
      <rPr>
        <b/>
        <sz val="12"/>
        <color indexed="8"/>
        <rFont val="Calibri"/>
        <family val="2"/>
      </rPr>
      <t>Ex2</t>
    </r>
    <r>
      <rPr>
        <sz val="12"/>
        <color indexed="8"/>
        <rFont val="Calibri"/>
        <family val="2"/>
      </rPr>
      <t>: Monitor authentication attempts to identify attacks against credentials and unauthorized credential reuse</t>
    </r>
    <r>
      <rPr>
        <sz val="12"/>
        <color indexed="8"/>
        <rFont val="Aptos Narrow"/>
        <family val="2"/>
        <scheme val="minor"/>
      </rPr>
      <t xml:space="preserve">
</t>
    </r>
    <r>
      <rPr>
        <b/>
        <sz val="12"/>
        <color indexed="8"/>
        <rFont val="Calibri"/>
        <family val="2"/>
      </rPr>
      <t>Ex3</t>
    </r>
    <r>
      <rPr>
        <sz val="12"/>
        <color indexed="8"/>
        <rFont val="Calibri"/>
        <family val="2"/>
      </rPr>
      <t>: Monitor software configurations for deviations from security baselines</t>
    </r>
    <r>
      <rPr>
        <sz val="12"/>
        <color indexed="8"/>
        <rFont val="Aptos Narrow"/>
        <family val="2"/>
        <scheme val="minor"/>
      </rPr>
      <t xml:space="preserve">
</t>
    </r>
    <r>
      <rPr>
        <b/>
        <sz val="12"/>
        <color indexed="8"/>
        <rFont val="Calibri"/>
        <family val="2"/>
      </rPr>
      <t>Ex4</t>
    </r>
    <r>
      <rPr>
        <sz val="12"/>
        <color indexed="8"/>
        <rFont val="Calibri"/>
        <family val="2"/>
      </rPr>
      <t>: Monitor hardware and software for signs of tampering</t>
    </r>
    <r>
      <rPr>
        <sz val="12"/>
        <color indexed="8"/>
        <rFont val="Aptos Narrow"/>
        <family val="2"/>
        <scheme val="minor"/>
      </rPr>
      <t xml:space="preserve">
</t>
    </r>
    <r>
      <rPr>
        <b/>
        <sz val="12"/>
        <color indexed="8"/>
        <rFont val="Calibri"/>
        <family val="2"/>
      </rPr>
      <t>Ex5</t>
    </r>
    <r>
      <rPr>
        <sz val="12"/>
        <color indexed="8"/>
        <rFont val="Calibri"/>
        <family val="2"/>
      </rPr>
      <t>: Use technologies with a presence on endpoints to detect cyber health issues (e.g., missing patches, malware infections, unauthorized software), and redirect the endpoints to a remediation environment before access is authorized</t>
    </r>
  </si>
  <si>
    <t>POAM 79</t>
  </si>
  <si>
    <r>
      <rPr>
        <b/>
        <sz val="12"/>
        <color indexed="8"/>
        <rFont val="Calibri"/>
        <family val="2"/>
      </rPr>
      <t>Adverse Event Analysis (DE.AE)</t>
    </r>
    <r>
      <rPr>
        <sz val="12"/>
        <color indexed="8"/>
        <rFont val="Calibri"/>
        <family val="2"/>
      </rPr>
      <t>: Anomalies, indicators of compromise, and other potentially adverse events are analyzed to characterize the events and detect cybersecurity incidents</t>
    </r>
  </si>
  <si>
    <r>
      <rPr>
        <b/>
        <sz val="12"/>
        <color indexed="8"/>
        <rFont val="Calibri"/>
        <family val="2"/>
      </rPr>
      <t>DE.AE-02</t>
    </r>
    <r>
      <rPr>
        <sz val="12"/>
        <color indexed="8"/>
        <rFont val="Calibri"/>
        <family val="2"/>
      </rPr>
      <t>: Potentially adverse events are analyzed to better understand associated activities</t>
    </r>
  </si>
  <si>
    <r>
      <rPr>
        <b/>
        <sz val="12"/>
        <color indexed="8"/>
        <rFont val="Calibri"/>
        <family val="2"/>
      </rPr>
      <t>Ex1</t>
    </r>
    <r>
      <rPr>
        <sz val="12"/>
        <color indexed="8"/>
        <rFont val="Calibri"/>
        <family val="2"/>
      </rPr>
      <t>: Use security information and event management (SIEM) or other tools to continuously monitor log events for known malicious and suspicious activity</t>
    </r>
    <r>
      <rPr>
        <sz val="12"/>
        <color indexed="8"/>
        <rFont val="Aptos Narrow"/>
        <family val="2"/>
        <scheme val="minor"/>
      </rPr>
      <t xml:space="preserve">
</t>
    </r>
    <r>
      <rPr>
        <b/>
        <sz val="12"/>
        <color indexed="8"/>
        <rFont val="Calibri"/>
        <family val="2"/>
      </rPr>
      <t>Ex2</t>
    </r>
    <r>
      <rPr>
        <sz val="12"/>
        <color indexed="8"/>
        <rFont val="Calibri"/>
        <family val="2"/>
      </rPr>
      <t>: Utilize up-to-date cyber threat intelligence in log analysis tools to improve detection accuracy and characterize threat actors, their methods, and indicators of compromise</t>
    </r>
    <r>
      <rPr>
        <sz val="12"/>
        <color indexed="8"/>
        <rFont val="Aptos Narrow"/>
        <family val="2"/>
        <scheme val="minor"/>
      </rPr>
      <t xml:space="preserve">
</t>
    </r>
    <r>
      <rPr>
        <b/>
        <sz val="12"/>
        <color indexed="8"/>
        <rFont val="Calibri"/>
        <family val="2"/>
      </rPr>
      <t>Ex3</t>
    </r>
    <r>
      <rPr>
        <sz val="12"/>
        <color indexed="8"/>
        <rFont val="Calibri"/>
        <family val="2"/>
      </rPr>
      <t>: Regularly conduct manual reviews of log events for technologies that cannot be sufficiently monitored through automation</t>
    </r>
    <r>
      <rPr>
        <sz val="12"/>
        <color indexed="8"/>
        <rFont val="Aptos Narrow"/>
        <family val="2"/>
        <scheme val="minor"/>
      </rPr>
      <t xml:space="preserve">
</t>
    </r>
    <r>
      <rPr>
        <b/>
        <sz val="12"/>
        <color indexed="8"/>
        <rFont val="Calibri"/>
        <family val="2"/>
      </rPr>
      <t>Ex4</t>
    </r>
    <r>
      <rPr>
        <sz val="12"/>
        <color indexed="8"/>
        <rFont val="Calibri"/>
        <family val="2"/>
      </rPr>
      <t>: Use log analysis tools to generate reports on their findings</t>
    </r>
  </si>
  <si>
    <t>POAM 80</t>
  </si>
  <si>
    <r>
      <rPr>
        <b/>
        <sz val="12"/>
        <color indexed="8"/>
        <rFont val="Calibri"/>
        <family val="2"/>
      </rPr>
      <t>DE.AE-03</t>
    </r>
    <r>
      <rPr>
        <sz val="12"/>
        <color indexed="8"/>
        <rFont val="Calibri"/>
        <family val="2"/>
      </rPr>
      <t>: Information is correlated from multiple sources</t>
    </r>
  </si>
  <si>
    <r>
      <rPr>
        <b/>
        <sz val="12"/>
        <color indexed="8"/>
        <rFont val="Calibri"/>
        <family val="2"/>
      </rPr>
      <t>Ex1</t>
    </r>
    <r>
      <rPr>
        <sz val="12"/>
        <color indexed="8"/>
        <rFont val="Calibri"/>
        <family val="2"/>
      </rPr>
      <t>: Constantly transfer log data generated by other sources to a relatively small number of log servers</t>
    </r>
    <r>
      <rPr>
        <sz val="12"/>
        <color indexed="8"/>
        <rFont val="Aptos Narrow"/>
        <family val="2"/>
        <scheme val="minor"/>
      </rPr>
      <t xml:space="preserve">
</t>
    </r>
    <r>
      <rPr>
        <b/>
        <sz val="12"/>
        <color indexed="8"/>
        <rFont val="Calibri"/>
        <family val="2"/>
      </rPr>
      <t>Ex2</t>
    </r>
    <r>
      <rPr>
        <sz val="12"/>
        <color indexed="8"/>
        <rFont val="Calibri"/>
        <family val="2"/>
      </rPr>
      <t>: Use event correlation technology (e.g., SIEM) to collect information captured by multiple sources</t>
    </r>
    <r>
      <rPr>
        <sz val="12"/>
        <color indexed="8"/>
        <rFont val="Aptos Narrow"/>
        <family val="2"/>
        <scheme val="minor"/>
      </rPr>
      <t xml:space="preserve">
</t>
    </r>
    <r>
      <rPr>
        <b/>
        <sz val="12"/>
        <color indexed="8"/>
        <rFont val="Calibri"/>
        <family val="2"/>
      </rPr>
      <t>Ex3</t>
    </r>
    <r>
      <rPr>
        <sz val="12"/>
        <color indexed="8"/>
        <rFont val="Calibri"/>
        <family val="2"/>
      </rPr>
      <t>: Utilize cyber threat intelligence to help correlate events among log sources</t>
    </r>
  </si>
  <si>
    <t>POAM 81</t>
  </si>
  <si>
    <r>
      <rPr>
        <b/>
        <sz val="12"/>
        <color indexed="8"/>
        <rFont val="Calibri"/>
        <family val="2"/>
      </rPr>
      <t>DE.AE-04</t>
    </r>
    <r>
      <rPr>
        <sz val="12"/>
        <color indexed="8"/>
        <rFont val="Calibri"/>
        <family val="2"/>
      </rPr>
      <t>: The estimated impact and scope of adverse events are understood</t>
    </r>
  </si>
  <si>
    <r>
      <rPr>
        <b/>
        <sz val="12"/>
        <color indexed="8"/>
        <rFont val="Calibri"/>
        <family val="2"/>
      </rPr>
      <t>Ex1</t>
    </r>
    <r>
      <rPr>
        <sz val="12"/>
        <color indexed="8"/>
        <rFont val="Calibri"/>
        <family val="2"/>
      </rPr>
      <t>: Use SIEMs or other tools to estimate impact and scope, and review and refine the estimates</t>
    </r>
    <r>
      <rPr>
        <sz val="12"/>
        <color indexed="8"/>
        <rFont val="Aptos Narrow"/>
        <family val="2"/>
        <scheme val="minor"/>
      </rPr>
      <t xml:space="preserve">
</t>
    </r>
    <r>
      <rPr>
        <b/>
        <sz val="12"/>
        <color indexed="8"/>
        <rFont val="Calibri"/>
        <family val="2"/>
      </rPr>
      <t>Ex2</t>
    </r>
    <r>
      <rPr>
        <sz val="12"/>
        <color indexed="8"/>
        <rFont val="Calibri"/>
        <family val="2"/>
      </rPr>
      <t>: A person creates their own estimates of impact and scope</t>
    </r>
  </si>
  <si>
    <t>POAM 82</t>
  </si>
  <si>
    <r>
      <rPr>
        <b/>
        <sz val="12"/>
        <color indexed="8"/>
        <rFont val="Calibri"/>
        <family val="2"/>
      </rPr>
      <t>DE.AE-06</t>
    </r>
    <r>
      <rPr>
        <sz val="12"/>
        <color indexed="8"/>
        <rFont val="Calibri"/>
        <family val="2"/>
      </rPr>
      <t>: Information on adverse events is provided to authorized staff and tools</t>
    </r>
  </si>
  <si>
    <r>
      <rPr>
        <b/>
        <sz val="12"/>
        <color indexed="8"/>
        <rFont val="Calibri"/>
        <family val="2"/>
      </rPr>
      <t>Ex1</t>
    </r>
    <r>
      <rPr>
        <sz val="12"/>
        <color indexed="8"/>
        <rFont val="Calibri"/>
        <family val="2"/>
      </rPr>
      <t>: Use cybersecurity software to generate alerts and provide them to the security operations center (SOC), incident responders, and incident response tools</t>
    </r>
    <r>
      <rPr>
        <sz val="12"/>
        <color indexed="8"/>
        <rFont val="Aptos Narrow"/>
        <family val="2"/>
        <scheme val="minor"/>
      </rPr>
      <t xml:space="preserve">
</t>
    </r>
    <r>
      <rPr>
        <b/>
        <sz val="12"/>
        <color indexed="8"/>
        <rFont val="Calibri"/>
        <family val="2"/>
      </rPr>
      <t>Ex2</t>
    </r>
    <r>
      <rPr>
        <sz val="12"/>
        <color indexed="8"/>
        <rFont val="Calibri"/>
        <family val="2"/>
      </rPr>
      <t>: Incident responders and other authorized personnel can access log analysis findings at all times</t>
    </r>
    <r>
      <rPr>
        <sz val="12"/>
        <color indexed="8"/>
        <rFont val="Aptos Narrow"/>
        <family val="2"/>
        <scheme val="minor"/>
      </rPr>
      <t xml:space="preserve">
</t>
    </r>
    <r>
      <rPr>
        <b/>
        <sz val="12"/>
        <color indexed="8"/>
        <rFont val="Calibri"/>
        <family val="2"/>
      </rPr>
      <t>Ex3</t>
    </r>
    <r>
      <rPr>
        <sz val="12"/>
        <color indexed="8"/>
        <rFont val="Calibri"/>
        <family val="2"/>
      </rPr>
      <t>: Automatically create and assign tickets in the organization's ticketing system when certain types of alerts occur</t>
    </r>
    <r>
      <rPr>
        <sz val="12"/>
        <color indexed="8"/>
        <rFont val="Aptos Narrow"/>
        <family val="2"/>
        <scheme val="minor"/>
      </rPr>
      <t xml:space="preserve">
</t>
    </r>
    <r>
      <rPr>
        <b/>
        <sz val="12"/>
        <color indexed="8"/>
        <rFont val="Calibri"/>
        <family val="2"/>
      </rPr>
      <t>Ex4</t>
    </r>
    <r>
      <rPr>
        <sz val="12"/>
        <color indexed="8"/>
        <rFont val="Calibri"/>
        <family val="2"/>
      </rPr>
      <t>: Manually create and assign tickets in the organization's ticketing system when technical staff discover indicators of compromise</t>
    </r>
  </si>
  <si>
    <t>POAM 83</t>
  </si>
  <si>
    <r>
      <rPr>
        <b/>
        <sz val="12"/>
        <color indexed="8"/>
        <rFont val="Calibri"/>
        <family val="2"/>
      </rPr>
      <t>DE.AE-07</t>
    </r>
    <r>
      <rPr>
        <sz val="12"/>
        <color indexed="8"/>
        <rFont val="Calibri"/>
        <family val="2"/>
      </rPr>
      <t>: Cyber threat intelligence and other contextual information are integrated into the analysis</t>
    </r>
  </si>
  <si>
    <r>
      <rPr>
        <b/>
        <sz val="12"/>
        <color indexed="8"/>
        <rFont val="Calibri"/>
        <family val="2"/>
      </rPr>
      <t>Ex1</t>
    </r>
    <r>
      <rPr>
        <sz val="12"/>
        <color indexed="8"/>
        <rFont val="Calibri"/>
        <family val="2"/>
      </rPr>
      <t>: Securely provide cyber threat intelligence feeds to detection technologies, processes, and personnel</t>
    </r>
    <r>
      <rPr>
        <sz val="12"/>
        <color indexed="8"/>
        <rFont val="Aptos Narrow"/>
        <family val="2"/>
        <scheme val="minor"/>
      </rPr>
      <t xml:space="preserve">
</t>
    </r>
    <r>
      <rPr>
        <b/>
        <sz val="12"/>
        <color indexed="8"/>
        <rFont val="Calibri"/>
        <family val="2"/>
      </rPr>
      <t>Ex2</t>
    </r>
    <r>
      <rPr>
        <sz val="12"/>
        <color indexed="8"/>
        <rFont val="Calibri"/>
        <family val="2"/>
      </rPr>
      <t>: Securely provide information from asset inventories to detection technologies, processes, and personnel</t>
    </r>
    <r>
      <rPr>
        <sz val="12"/>
        <color indexed="8"/>
        <rFont val="Aptos Narrow"/>
        <family val="2"/>
        <scheme val="minor"/>
      </rPr>
      <t xml:space="preserve">
</t>
    </r>
    <r>
      <rPr>
        <b/>
        <sz val="12"/>
        <color indexed="8"/>
        <rFont val="Calibri"/>
        <family val="2"/>
      </rPr>
      <t>Ex3</t>
    </r>
    <r>
      <rPr>
        <sz val="12"/>
        <color indexed="8"/>
        <rFont val="Calibri"/>
        <family val="2"/>
      </rPr>
      <t>: Rapidly acquire and analyze vulnerability disclosures for the organization's technologies from suppliers, vendors, and third-party security advisories</t>
    </r>
  </si>
  <si>
    <t>POAM 84</t>
  </si>
  <si>
    <r>
      <rPr>
        <b/>
        <sz val="12"/>
        <color indexed="8"/>
        <rFont val="Calibri"/>
        <family val="2"/>
      </rPr>
      <t>DE.AE-08</t>
    </r>
    <r>
      <rPr>
        <sz val="12"/>
        <color indexed="8"/>
        <rFont val="Calibri"/>
        <family val="2"/>
      </rPr>
      <t>: Incidents are declared when adverse events meet the defined incident criteria</t>
    </r>
  </si>
  <si>
    <r>
      <rPr>
        <b/>
        <sz val="12"/>
        <color indexed="8"/>
        <rFont val="Calibri"/>
        <family val="2"/>
      </rPr>
      <t>Ex1</t>
    </r>
    <r>
      <rPr>
        <sz val="12"/>
        <color indexed="8"/>
        <rFont val="Calibri"/>
        <family val="2"/>
      </rPr>
      <t>: Apply incident criteria to known and assumed characteristics of activity in order to determine whether an incident should be declared</t>
    </r>
    <r>
      <rPr>
        <sz val="12"/>
        <color indexed="8"/>
        <rFont val="Aptos Narrow"/>
        <family val="2"/>
        <scheme val="minor"/>
      </rPr>
      <t xml:space="preserve">
</t>
    </r>
    <r>
      <rPr>
        <b/>
        <sz val="12"/>
        <color indexed="8"/>
        <rFont val="Calibri"/>
        <family val="2"/>
      </rPr>
      <t>Ex2</t>
    </r>
    <r>
      <rPr>
        <sz val="12"/>
        <color indexed="8"/>
        <rFont val="Calibri"/>
        <family val="2"/>
      </rPr>
      <t>: Take known false positives into account when applying incident criteria</t>
    </r>
  </si>
  <si>
    <t>POAM 85</t>
  </si>
  <si>
    <r>
      <rPr>
        <b/>
        <sz val="12"/>
        <color indexed="8"/>
        <rFont val="Calibri"/>
        <family val="2"/>
      </rPr>
      <t>RESPOND (RS)</t>
    </r>
    <r>
      <rPr>
        <sz val="12"/>
        <color indexed="8"/>
        <rFont val="Calibri"/>
        <family val="2"/>
      </rPr>
      <t>: Actions regarding a detected cybersecurity incident are taken</t>
    </r>
  </si>
  <si>
    <r>
      <rPr>
        <b/>
        <sz val="12"/>
        <color indexed="8"/>
        <rFont val="Calibri"/>
        <family val="2"/>
      </rPr>
      <t>Incident Management (RS.MA)</t>
    </r>
    <r>
      <rPr>
        <sz val="12"/>
        <color indexed="8"/>
        <rFont val="Calibri"/>
        <family val="2"/>
      </rPr>
      <t>: Responses to detected cybersecurity incidents are managed</t>
    </r>
  </si>
  <si>
    <r>
      <rPr>
        <b/>
        <sz val="12"/>
        <color indexed="8"/>
        <rFont val="Calibri"/>
        <family val="2"/>
      </rPr>
      <t>RS.MA-01</t>
    </r>
    <r>
      <rPr>
        <sz val="12"/>
        <color indexed="8"/>
        <rFont val="Calibri"/>
        <family val="2"/>
      </rPr>
      <t>: The incident response plan is executed in coordination with relevant third parties once an incident is declared</t>
    </r>
  </si>
  <si>
    <r>
      <rPr>
        <b/>
        <sz val="12"/>
        <color indexed="8"/>
        <rFont val="Calibri"/>
        <family val="2"/>
      </rPr>
      <t>Ex1</t>
    </r>
    <r>
      <rPr>
        <sz val="12"/>
        <color indexed="8"/>
        <rFont val="Calibri"/>
        <family val="2"/>
      </rPr>
      <t>: Detection technologies automatically report confirmed incidents</t>
    </r>
    <r>
      <rPr>
        <sz val="12"/>
        <color indexed="8"/>
        <rFont val="Aptos Narrow"/>
        <family val="2"/>
        <scheme val="minor"/>
      </rPr>
      <t xml:space="preserve">
</t>
    </r>
    <r>
      <rPr>
        <b/>
        <sz val="12"/>
        <color indexed="8"/>
        <rFont val="Calibri"/>
        <family val="2"/>
      </rPr>
      <t>Ex2</t>
    </r>
    <r>
      <rPr>
        <sz val="12"/>
        <color indexed="8"/>
        <rFont val="Calibri"/>
        <family val="2"/>
      </rPr>
      <t>: Request incident response assistance from the organization's incident response outsourcer</t>
    </r>
    <r>
      <rPr>
        <sz val="12"/>
        <color indexed="8"/>
        <rFont val="Aptos Narrow"/>
        <family val="2"/>
        <scheme val="minor"/>
      </rPr>
      <t xml:space="preserve">
</t>
    </r>
    <r>
      <rPr>
        <b/>
        <sz val="12"/>
        <color indexed="8"/>
        <rFont val="Calibri"/>
        <family val="2"/>
      </rPr>
      <t>Ex3</t>
    </r>
    <r>
      <rPr>
        <sz val="12"/>
        <color indexed="8"/>
        <rFont val="Calibri"/>
        <family val="2"/>
      </rPr>
      <t>: Designate an incident lead for each incident</t>
    </r>
    <r>
      <rPr>
        <sz val="12"/>
        <color indexed="8"/>
        <rFont val="Aptos Narrow"/>
        <family val="2"/>
        <scheme val="minor"/>
      </rPr>
      <t xml:space="preserve">
</t>
    </r>
    <r>
      <rPr>
        <b/>
        <sz val="12"/>
        <color indexed="8"/>
        <rFont val="Calibri"/>
        <family val="2"/>
      </rPr>
      <t>Ex4</t>
    </r>
    <r>
      <rPr>
        <sz val="12"/>
        <color indexed="8"/>
        <rFont val="Calibri"/>
        <family val="2"/>
      </rPr>
      <t>: Initiate execution of additional cybersecurity plans as needed to support incident response (for example, business continuity and disaster recovery)</t>
    </r>
  </si>
  <si>
    <t>POAM 86</t>
  </si>
  <si>
    <r>
      <rPr>
        <b/>
        <sz val="12"/>
        <color indexed="8"/>
        <rFont val="Calibri"/>
        <family val="2"/>
      </rPr>
      <t>RS.MA-02</t>
    </r>
    <r>
      <rPr>
        <sz val="12"/>
        <color indexed="8"/>
        <rFont val="Calibri"/>
        <family val="2"/>
      </rPr>
      <t>: Incident reports are triaged and validated</t>
    </r>
  </si>
  <si>
    <r>
      <rPr>
        <b/>
        <sz val="12"/>
        <color indexed="8"/>
        <rFont val="Calibri"/>
        <family val="2"/>
      </rPr>
      <t>Ex1</t>
    </r>
    <r>
      <rPr>
        <sz val="12"/>
        <color indexed="8"/>
        <rFont val="Calibri"/>
        <family val="2"/>
      </rPr>
      <t>: Preliminarily review incident reports to confirm that they are cybersecurity-related and necessitate incident response activities</t>
    </r>
    <r>
      <rPr>
        <sz val="12"/>
        <color indexed="8"/>
        <rFont val="Aptos Narrow"/>
        <family val="2"/>
        <scheme val="minor"/>
      </rPr>
      <t xml:space="preserve">
</t>
    </r>
    <r>
      <rPr>
        <b/>
        <sz val="12"/>
        <color indexed="8"/>
        <rFont val="Calibri"/>
        <family val="2"/>
      </rPr>
      <t>Ex2</t>
    </r>
    <r>
      <rPr>
        <sz val="12"/>
        <color indexed="8"/>
        <rFont val="Calibri"/>
        <family val="2"/>
      </rPr>
      <t>: Apply criteria to estimate the severity of an incident</t>
    </r>
  </si>
  <si>
    <t>POAM 87</t>
  </si>
  <si>
    <r>
      <rPr>
        <b/>
        <sz val="12"/>
        <color indexed="8"/>
        <rFont val="Calibri"/>
        <family val="2"/>
      </rPr>
      <t>RS.MA-03</t>
    </r>
    <r>
      <rPr>
        <sz val="12"/>
        <color indexed="8"/>
        <rFont val="Calibri"/>
        <family val="2"/>
      </rPr>
      <t>: Incidents are categorized and prioritized</t>
    </r>
  </si>
  <si>
    <r>
      <rPr>
        <b/>
        <sz val="12"/>
        <color indexed="8"/>
        <rFont val="Calibri"/>
        <family val="2"/>
      </rPr>
      <t>Ex1</t>
    </r>
    <r>
      <rPr>
        <sz val="12"/>
        <color indexed="8"/>
        <rFont val="Calibri"/>
        <family val="2"/>
      </rPr>
      <t>: Further review and categorize incidents based on the type of incident (e.g., data breach, ransomware, DDoS, account compromise)</t>
    </r>
    <r>
      <rPr>
        <sz val="12"/>
        <color indexed="8"/>
        <rFont val="Aptos Narrow"/>
        <family val="2"/>
        <scheme val="minor"/>
      </rPr>
      <t xml:space="preserve">
</t>
    </r>
    <r>
      <rPr>
        <b/>
        <sz val="12"/>
        <color indexed="8"/>
        <rFont val="Calibri"/>
        <family val="2"/>
      </rPr>
      <t>Ex2</t>
    </r>
    <r>
      <rPr>
        <sz val="12"/>
        <color indexed="8"/>
        <rFont val="Calibri"/>
        <family val="2"/>
      </rPr>
      <t>: Prioritize incidents based on their scope, likely impact, and time-critical nature</t>
    </r>
    <r>
      <rPr>
        <sz val="12"/>
        <color indexed="8"/>
        <rFont val="Aptos Narrow"/>
        <family val="2"/>
        <scheme val="minor"/>
      </rPr>
      <t xml:space="preserve">
</t>
    </r>
    <r>
      <rPr>
        <b/>
        <sz val="12"/>
        <color indexed="8"/>
        <rFont val="Calibri"/>
        <family val="2"/>
      </rPr>
      <t>Ex3</t>
    </r>
    <r>
      <rPr>
        <sz val="12"/>
        <color indexed="8"/>
        <rFont val="Calibri"/>
        <family val="2"/>
      </rPr>
      <t>: Select incident response strategies for active incidents by balancing the need to quickly recover from an incident with the need to observe the attacker or conduct a more thorough investigation</t>
    </r>
  </si>
  <si>
    <t>POAM 88</t>
  </si>
  <si>
    <r>
      <rPr>
        <b/>
        <sz val="12"/>
        <color indexed="8"/>
        <rFont val="Calibri"/>
        <family val="2"/>
      </rPr>
      <t>RS.MA-04</t>
    </r>
    <r>
      <rPr>
        <sz val="12"/>
        <color indexed="8"/>
        <rFont val="Calibri"/>
        <family val="2"/>
      </rPr>
      <t>: Incidents are escalated or elevated as needed</t>
    </r>
  </si>
  <si>
    <r>
      <rPr>
        <b/>
        <sz val="12"/>
        <color indexed="8"/>
        <rFont val="Calibri"/>
        <family val="2"/>
      </rPr>
      <t>Ex1</t>
    </r>
    <r>
      <rPr>
        <sz val="12"/>
        <color indexed="8"/>
        <rFont val="Calibri"/>
        <family val="2"/>
      </rPr>
      <t>: Track and validate the status of all ongoing incidents</t>
    </r>
    <r>
      <rPr>
        <sz val="12"/>
        <color indexed="8"/>
        <rFont val="Aptos Narrow"/>
        <family val="2"/>
        <scheme val="minor"/>
      </rPr>
      <t xml:space="preserve">
</t>
    </r>
    <r>
      <rPr>
        <b/>
        <sz val="12"/>
        <color indexed="8"/>
        <rFont val="Calibri"/>
        <family val="2"/>
      </rPr>
      <t>Ex2</t>
    </r>
    <r>
      <rPr>
        <sz val="12"/>
        <color indexed="8"/>
        <rFont val="Calibri"/>
        <family val="2"/>
      </rPr>
      <t>: Coordinate incident escalation or elevation with designated internal and external stakeholders</t>
    </r>
  </si>
  <si>
    <t>POAM 89</t>
  </si>
  <si>
    <r>
      <rPr>
        <b/>
        <sz val="12"/>
        <color indexed="8"/>
        <rFont val="Calibri"/>
        <family val="2"/>
      </rPr>
      <t>RS.MA-05</t>
    </r>
    <r>
      <rPr>
        <sz val="12"/>
        <color indexed="8"/>
        <rFont val="Calibri"/>
        <family val="2"/>
      </rPr>
      <t>: The criteria for initiating incident recovery are applied</t>
    </r>
  </si>
  <si>
    <r>
      <rPr>
        <b/>
        <sz val="12"/>
        <color indexed="8"/>
        <rFont val="Calibri"/>
        <family val="2"/>
      </rPr>
      <t>Ex1</t>
    </r>
    <r>
      <rPr>
        <sz val="12"/>
        <color indexed="8"/>
        <rFont val="Calibri"/>
        <family val="2"/>
      </rPr>
      <t>: Apply incident recovery criteria to known and assumed characteristics of the incident to determine whether incident recovery processes should be initiated</t>
    </r>
    <r>
      <rPr>
        <sz val="12"/>
        <color indexed="8"/>
        <rFont val="Aptos Narrow"/>
        <family val="2"/>
        <scheme val="minor"/>
      </rPr>
      <t xml:space="preserve">
</t>
    </r>
    <r>
      <rPr>
        <b/>
        <sz val="12"/>
        <color indexed="8"/>
        <rFont val="Calibri"/>
        <family val="2"/>
      </rPr>
      <t>Ex2</t>
    </r>
    <r>
      <rPr>
        <sz val="12"/>
        <color indexed="8"/>
        <rFont val="Calibri"/>
        <family val="2"/>
      </rPr>
      <t>: Take the possible operational disruption of incident recovery activities into account</t>
    </r>
  </si>
  <si>
    <t>POAM 90</t>
  </si>
  <si>
    <r>
      <rPr>
        <b/>
        <sz val="12"/>
        <color indexed="8"/>
        <rFont val="Calibri"/>
        <family val="2"/>
      </rPr>
      <t>Incident Analysis (RS.AN)</t>
    </r>
    <r>
      <rPr>
        <sz val="12"/>
        <color indexed="8"/>
        <rFont val="Calibri"/>
        <family val="2"/>
      </rPr>
      <t>: Investigations are conducted to ensure effective response and support forensics and recovery activities</t>
    </r>
  </si>
  <si>
    <r>
      <rPr>
        <b/>
        <sz val="12"/>
        <color indexed="8"/>
        <rFont val="Calibri"/>
        <family val="2"/>
      </rPr>
      <t>RS.AN-03</t>
    </r>
    <r>
      <rPr>
        <sz val="12"/>
        <color indexed="8"/>
        <rFont val="Calibri"/>
        <family val="2"/>
      </rPr>
      <t>: Analysis is performed to establish what has taken place during an incident and the root cause of the incident</t>
    </r>
  </si>
  <si>
    <r>
      <rPr>
        <b/>
        <sz val="12"/>
        <color indexed="8"/>
        <rFont val="Calibri"/>
        <family val="2"/>
      </rPr>
      <t>Ex1</t>
    </r>
    <r>
      <rPr>
        <sz val="12"/>
        <color indexed="8"/>
        <rFont val="Calibri"/>
        <family val="2"/>
      </rPr>
      <t>: Determine the sequence of events that occurred during the incident and which assets and resources were involved in each event</t>
    </r>
    <r>
      <rPr>
        <sz val="12"/>
        <color indexed="8"/>
        <rFont val="Aptos Narrow"/>
        <family val="2"/>
        <scheme val="minor"/>
      </rPr>
      <t xml:space="preserve">
</t>
    </r>
    <r>
      <rPr>
        <b/>
        <sz val="12"/>
        <color indexed="8"/>
        <rFont val="Calibri"/>
        <family val="2"/>
      </rPr>
      <t>Ex2</t>
    </r>
    <r>
      <rPr>
        <sz val="12"/>
        <color indexed="8"/>
        <rFont val="Calibri"/>
        <family val="2"/>
      </rPr>
      <t>: Attempt to determine what vulnerabilities, threats, and threat actors were directly or indirectly involved in the incident</t>
    </r>
    <r>
      <rPr>
        <sz val="12"/>
        <color indexed="8"/>
        <rFont val="Aptos Narrow"/>
        <family val="2"/>
        <scheme val="minor"/>
      </rPr>
      <t xml:space="preserve">
</t>
    </r>
    <r>
      <rPr>
        <b/>
        <sz val="12"/>
        <color indexed="8"/>
        <rFont val="Calibri"/>
        <family val="2"/>
      </rPr>
      <t>Ex3</t>
    </r>
    <r>
      <rPr>
        <sz val="12"/>
        <color indexed="8"/>
        <rFont val="Calibri"/>
        <family val="2"/>
      </rPr>
      <t>: Analyze the incident to find the underlying, systemic root causes</t>
    </r>
    <r>
      <rPr>
        <sz val="12"/>
        <color indexed="8"/>
        <rFont val="Aptos Narrow"/>
        <family val="2"/>
        <scheme val="minor"/>
      </rPr>
      <t xml:space="preserve">
</t>
    </r>
    <r>
      <rPr>
        <b/>
        <sz val="12"/>
        <color indexed="8"/>
        <rFont val="Calibri"/>
        <family val="2"/>
      </rPr>
      <t>Ex4</t>
    </r>
    <r>
      <rPr>
        <sz val="12"/>
        <color indexed="8"/>
        <rFont val="Calibri"/>
        <family val="2"/>
      </rPr>
      <t>: Check any cyber deception technology for additional information on attacker behavior</t>
    </r>
  </si>
  <si>
    <t>POAM 91</t>
  </si>
  <si>
    <r>
      <rPr>
        <b/>
        <sz val="12"/>
        <color indexed="8"/>
        <rFont val="Calibri"/>
        <family val="2"/>
      </rPr>
      <t>RS.AN-06</t>
    </r>
    <r>
      <rPr>
        <sz val="12"/>
        <color indexed="8"/>
        <rFont val="Calibri"/>
        <family val="2"/>
      </rPr>
      <t>: Actions performed during an investigation are recorded, and the records' integrity and provenance are preserved</t>
    </r>
  </si>
  <si>
    <r>
      <rPr>
        <b/>
        <sz val="12"/>
        <color indexed="8"/>
        <rFont val="Calibri"/>
        <family val="2"/>
      </rPr>
      <t>Ex1</t>
    </r>
    <r>
      <rPr>
        <sz val="12"/>
        <color indexed="8"/>
        <rFont val="Calibri"/>
        <family val="2"/>
      </rPr>
      <t>: Require each incident responder and others (e.g., system administrators, cybersecurity engineers) who perform incident response tasks to record their actions and make the record immutable</t>
    </r>
    <r>
      <rPr>
        <sz val="12"/>
        <color indexed="8"/>
        <rFont val="Aptos Narrow"/>
        <family val="2"/>
        <scheme val="minor"/>
      </rPr>
      <t xml:space="preserve">
</t>
    </r>
    <r>
      <rPr>
        <b/>
        <sz val="12"/>
        <color indexed="8"/>
        <rFont val="Calibri"/>
        <family val="2"/>
      </rPr>
      <t>Ex2</t>
    </r>
    <r>
      <rPr>
        <sz val="12"/>
        <color indexed="8"/>
        <rFont val="Calibri"/>
        <family val="2"/>
      </rPr>
      <t>: Require the incident lead to document the incident in detail and be responsible for preserving the integrity of the documentation and the sources of all information being reported</t>
    </r>
  </si>
  <si>
    <t>POAM 92</t>
  </si>
  <si>
    <r>
      <rPr>
        <b/>
        <sz val="12"/>
        <color indexed="8"/>
        <rFont val="Calibri"/>
        <family val="2"/>
      </rPr>
      <t>RS.AN-07</t>
    </r>
    <r>
      <rPr>
        <sz val="12"/>
        <color indexed="8"/>
        <rFont val="Calibri"/>
        <family val="2"/>
      </rPr>
      <t>: Incident data and metadata are collected, and their integrity and provenance are preserved</t>
    </r>
  </si>
  <si>
    <r>
      <rPr>
        <b/>
        <sz val="12"/>
        <color indexed="8"/>
        <rFont val="Calibri"/>
        <family val="2"/>
      </rPr>
      <t>Ex1</t>
    </r>
    <r>
      <rPr>
        <sz val="12"/>
        <color indexed="8"/>
        <rFont val="Calibri"/>
        <family val="2"/>
      </rPr>
      <t>: Collect, preserve, and safeguard the integrity of all pertinent incident data and metadata (e.g., data source, date/time of collection) based on evidence preservation and chain-of-custody procedures</t>
    </r>
  </si>
  <si>
    <t>POAM 93</t>
  </si>
  <si>
    <r>
      <rPr>
        <b/>
        <sz val="12"/>
        <color indexed="8"/>
        <rFont val="Calibri"/>
        <family val="2"/>
      </rPr>
      <t>RS.AN-08</t>
    </r>
    <r>
      <rPr>
        <sz val="12"/>
        <color indexed="8"/>
        <rFont val="Calibri"/>
        <family val="2"/>
      </rPr>
      <t>: An incident's magnitude is estimated and validated</t>
    </r>
  </si>
  <si>
    <r>
      <rPr>
        <b/>
        <sz val="12"/>
        <color indexed="8"/>
        <rFont val="Calibri"/>
        <family val="2"/>
      </rPr>
      <t>Ex1</t>
    </r>
    <r>
      <rPr>
        <sz val="12"/>
        <color indexed="8"/>
        <rFont val="Calibri"/>
        <family val="2"/>
      </rPr>
      <t>: Review other potential targets of the incident to search for indicators of compromise and evidence of persistence</t>
    </r>
    <r>
      <rPr>
        <sz val="12"/>
        <color indexed="8"/>
        <rFont val="Aptos Narrow"/>
        <family val="2"/>
        <scheme val="minor"/>
      </rPr>
      <t xml:space="preserve">
</t>
    </r>
    <r>
      <rPr>
        <b/>
        <sz val="12"/>
        <color indexed="8"/>
        <rFont val="Calibri"/>
        <family val="2"/>
      </rPr>
      <t>Ex2</t>
    </r>
    <r>
      <rPr>
        <sz val="12"/>
        <color indexed="8"/>
        <rFont val="Calibri"/>
        <family val="2"/>
      </rPr>
      <t>: Automatically run tools on targets to look for indicators of compromise and evidence of persistence</t>
    </r>
  </si>
  <si>
    <t>POAM 94</t>
  </si>
  <si>
    <r>
      <rPr>
        <b/>
        <sz val="12"/>
        <color indexed="8"/>
        <rFont val="Calibri"/>
        <family val="2"/>
      </rPr>
      <t>Incident Response Reporting and Communication (RS.CO)</t>
    </r>
    <r>
      <rPr>
        <sz val="12"/>
        <color indexed="8"/>
        <rFont val="Calibri"/>
        <family val="2"/>
      </rPr>
      <t>: Response activities are coordinated with internal and external stakeholders as required by laws, regulations, or policies</t>
    </r>
  </si>
  <si>
    <r>
      <rPr>
        <b/>
        <sz val="12"/>
        <color indexed="8"/>
        <rFont val="Calibri"/>
        <family val="2"/>
      </rPr>
      <t>RS.CO-02</t>
    </r>
    <r>
      <rPr>
        <sz val="12"/>
        <color indexed="8"/>
        <rFont val="Calibri"/>
        <family val="2"/>
      </rPr>
      <t>: Internal and external stakeholders are notified of incidents</t>
    </r>
  </si>
  <si>
    <r>
      <rPr>
        <b/>
        <sz val="12"/>
        <color indexed="8"/>
        <rFont val="Calibri"/>
        <family val="2"/>
      </rPr>
      <t>Ex1</t>
    </r>
    <r>
      <rPr>
        <sz val="12"/>
        <color indexed="8"/>
        <rFont val="Calibri"/>
        <family val="2"/>
      </rPr>
      <t>: Follow the organization's breach notification procedures after discovering a data breach incident, including notifying affected customers</t>
    </r>
    <r>
      <rPr>
        <sz val="12"/>
        <color indexed="8"/>
        <rFont val="Aptos Narrow"/>
        <family val="2"/>
        <scheme val="minor"/>
      </rPr>
      <t xml:space="preserve">
</t>
    </r>
    <r>
      <rPr>
        <b/>
        <sz val="12"/>
        <color indexed="8"/>
        <rFont val="Calibri"/>
        <family val="2"/>
      </rPr>
      <t>Ex2</t>
    </r>
    <r>
      <rPr>
        <sz val="12"/>
        <color indexed="8"/>
        <rFont val="Calibri"/>
        <family val="2"/>
      </rPr>
      <t>: Notify business partners and customers of incidents in accordance with contractual requirements</t>
    </r>
    <r>
      <rPr>
        <sz val="12"/>
        <color indexed="8"/>
        <rFont val="Aptos Narrow"/>
        <family val="2"/>
        <scheme val="minor"/>
      </rPr>
      <t xml:space="preserve">
</t>
    </r>
    <r>
      <rPr>
        <b/>
        <sz val="12"/>
        <color indexed="8"/>
        <rFont val="Calibri"/>
        <family val="2"/>
      </rPr>
      <t>Ex3</t>
    </r>
    <r>
      <rPr>
        <sz val="12"/>
        <color indexed="8"/>
        <rFont val="Calibri"/>
        <family val="2"/>
      </rPr>
      <t>: Notify law enforcement agencies and regulatory bodies of incidents based on criteria in the incident response plan and management approval</t>
    </r>
  </si>
  <si>
    <t>POAM 95</t>
  </si>
  <si>
    <r>
      <rPr>
        <b/>
        <sz val="12"/>
        <color indexed="8"/>
        <rFont val="Calibri"/>
        <family val="2"/>
      </rPr>
      <t>RS.CO-03</t>
    </r>
    <r>
      <rPr>
        <sz val="12"/>
        <color indexed="8"/>
        <rFont val="Calibri"/>
        <family val="2"/>
      </rPr>
      <t>: Information is shared with designated internal and external stakeholders</t>
    </r>
  </si>
  <si>
    <r>
      <rPr>
        <b/>
        <sz val="12"/>
        <color indexed="8"/>
        <rFont val="Calibri"/>
        <family val="2"/>
      </rPr>
      <t>Ex1</t>
    </r>
    <r>
      <rPr>
        <sz val="12"/>
        <color indexed="8"/>
        <rFont val="Calibri"/>
        <family val="2"/>
      </rPr>
      <t>: Securely share information consistent with response plans and information sharing agreements</t>
    </r>
    <r>
      <rPr>
        <sz val="12"/>
        <color indexed="8"/>
        <rFont val="Aptos Narrow"/>
        <family val="2"/>
        <scheme val="minor"/>
      </rPr>
      <t xml:space="preserve">
</t>
    </r>
    <r>
      <rPr>
        <b/>
        <sz val="12"/>
        <color indexed="8"/>
        <rFont val="Calibri"/>
        <family val="2"/>
      </rPr>
      <t>Ex2</t>
    </r>
    <r>
      <rPr>
        <sz val="12"/>
        <color indexed="8"/>
        <rFont val="Calibri"/>
        <family val="2"/>
      </rPr>
      <t>: Voluntarily share information about an attacker's observed TTPs, with all sensitive data removed, with an Information Sharing and Analysis Center (ISAC)</t>
    </r>
    <r>
      <rPr>
        <sz val="12"/>
        <color indexed="8"/>
        <rFont val="Aptos Narrow"/>
        <family val="2"/>
        <scheme val="minor"/>
      </rPr>
      <t xml:space="preserve">
</t>
    </r>
    <r>
      <rPr>
        <b/>
        <sz val="12"/>
        <color indexed="8"/>
        <rFont val="Calibri"/>
        <family val="2"/>
      </rPr>
      <t>Ex3</t>
    </r>
    <r>
      <rPr>
        <sz val="12"/>
        <color indexed="8"/>
        <rFont val="Calibri"/>
        <family val="2"/>
      </rPr>
      <t>: Notify HR when malicious insider activity occurs</t>
    </r>
    <r>
      <rPr>
        <sz val="12"/>
        <color indexed="8"/>
        <rFont val="Aptos Narrow"/>
        <family val="2"/>
        <scheme val="minor"/>
      </rPr>
      <t xml:space="preserve">
</t>
    </r>
    <r>
      <rPr>
        <b/>
        <sz val="12"/>
        <color indexed="8"/>
        <rFont val="Calibri"/>
        <family val="2"/>
      </rPr>
      <t>Ex4</t>
    </r>
    <r>
      <rPr>
        <sz val="12"/>
        <color indexed="8"/>
        <rFont val="Calibri"/>
        <family val="2"/>
      </rPr>
      <t>: Regularly update senior leadership on the status of major incidents</t>
    </r>
    <r>
      <rPr>
        <sz val="12"/>
        <color indexed="8"/>
        <rFont val="Aptos Narrow"/>
        <family val="2"/>
        <scheme val="minor"/>
      </rPr>
      <t xml:space="preserve">
</t>
    </r>
    <r>
      <rPr>
        <b/>
        <sz val="12"/>
        <color indexed="8"/>
        <rFont val="Calibri"/>
        <family val="2"/>
      </rPr>
      <t>Ex5</t>
    </r>
    <r>
      <rPr>
        <sz val="12"/>
        <color indexed="8"/>
        <rFont val="Calibri"/>
        <family val="2"/>
      </rPr>
      <t>: Follow the rules and protocols defined in contracts for incident information sharing between the organization and its suppliers</t>
    </r>
    <r>
      <rPr>
        <sz val="12"/>
        <color indexed="8"/>
        <rFont val="Aptos Narrow"/>
        <family val="2"/>
        <scheme val="minor"/>
      </rPr>
      <t xml:space="preserve">
</t>
    </r>
    <r>
      <rPr>
        <b/>
        <sz val="12"/>
        <color indexed="8"/>
        <rFont val="Calibri"/>
        <family val="2"/>
      </rPr>
      <t>Ex6</t>
    </r>
    <r>
      <rPr>
        <sz val="12"/>
        <color indexed="8"/>
        <rFont val="Calibri"/>
        <family val="2"/>
      </rPr>
      <t>: Coordinate crisis communication methods between the organization and its critical suppliers</t>
    </r>
  </si>
  <si>
    <t>POAM 96</t>
  </si>
  <si>
    <r>
      <rPr>
        <b/>
        <sz val="12"/>
        <color indexed="8"/>
        <rFont val="Calibri"/>
        <family val="2"/>
      </rPr>
      <t>Incident Mitigation (RS.MI)</t>
    </r>
    <r>
      <rPr>
        <sz val="12"/>
        <color indexed="8"/>
        <rFont val="Calibri"/>
        <family val="2"/>
      </rPr>
      <t>: Activities are performed to prevent expansion of an event and mitigate its effects</t>
    </r>
  </si>
  <si>
    <r>
      <rPr>
        <b/>
        <sz val="12"/>
        <color indexed="8"/>
        <rFont val="Calibri"/>
        <family val="2"/>
      </rPr>
      <t>RS.MI-01</t>
    </r>
    <r>
      <rPr>
        <sz val="12"/>
        <color indexed="8"/>
        <rFont val="Calibri"/>
        <family val="2"/>
      </rPr>
      <t>: Incidents are contained</t>
    </r>
  </si>
  <si>
    <r>
      <rPr>
        <b/>
        <sz val="12"/>
        <color indexed="8"/>
        <rFont val="Calibri"/>
        <family val="2"/>
      </rPr>
      <t>Ex1</t>
    </r>
    <r>
      <rPr>
        <sz val="12"/>
        <color indexed="8"/>
        <rFont val="Calibri"/>
        <family val="2"/>
      </rPr>
      <t>: Cybersecurity technologies (e.g., antivirus software) and cybersecurity features of other technologies (e.g., operating systems, network infrastructure devices) automatically perform containment actions</t>
    </r>
    <r>
      <rPr>
        <sz val="12"/>
        <color indexed="8"/>
        <rFont val="Aptos Narrow"/>
        <family val="2"/>
        <scheme val="minor"/>
      </rPr>
      <t xml:space="preserve">
</t>
    </r>
    <r>
      <rPr>
        <b/>
        <sz val="12"/>
        <color indexed="8"/>
        <rFont val="Calibri"/>
        <family val="2"/>
      </rPr>
      <t>Ex2</t>
    </r>
    <r>
      <rPr>
        <sz val="12"/>
        <color indexed="8"/>
        <rFont val="Calibri"/>
        <family val="2"/>
      </rPr>
      <t>: Allow incident responders to manually select and perform containment actions</t>
    </r>
    <r>
      <rPr>
        <sz val="12"/>
        <color indexed="8"/>
        <rFont val="Aptos Narrow"/>
        <family val="2"/>
        <scheme val="minor"/>
      </rPr>
      <t xml:space="preserve">
</t>
    </r>
    <r>
      <rPr>
        <b/>
        <sz val="12"/>
        <color indexed="8"/>
        <rFont val="Calibri"/>
        <family val="2"/>
      </rPr>
      <t>Ex3</t>
    </r>
    <r>
      <rPr>
        <sz val="12"/>
        <color indexed="8"/>
        <rFont val="Calibri"/>
        <family val="2"/>
      </rPr>
      <t>: Allow a third party (e.g., internet service provider, managed security service provider) to perform containment actions on behalf of the organization</t>
    </r>
    <r>
      <rPr>
        <sz val="12"/>
        <color indexed="8"/>
        <rFont val="Aptos Narrow"/>
        <family val="2"/>
        <scheme val="minor"/>
      </rPr>
      <t xml:space="preserve">
</t>
    </r>
    <r>
      <rPr>
        <b/>
        <sz val="12"/>
        <color indexed="8"/>
        <rFont val="Calibri"/>
        <family val="2"/>
      </rPr>
      <t>Ex4</t>
    </r>
    <r>
      <rPr>
        <sz val="12"/>
        <color indexed="8"/>
        <rFont val="Calibri"/>
        <family val="2"/>
      </rPr>
      <t>: Automatically transfer compromised endpoints to a remediation virtual local area network (VLAN)</t>
    </r>
  </si>
  <si>
    <t>POAM 97</t>
  </si>
  <si>
    <r>
      <rPr>
        <b/>
        <sz val="12"/>
        <color indexed="8"/>
        <rFont val="Calibri"/>
        <family val="2"/>
      </rPr>
      <t>RS.MI-02</t>
    </r>
    <r>
      <rPr>
        <sz val="12"/>
        <color indexed="8"/>
        <rFont val="Calibri"/>
        <family val="2"/>
      </rPr>
      <t>: Incidents are eradicated</t>
    </r>
  </si>
  <si>
    <r>
      <rPr>
        <b/>
        <sz val="12"/>
        <color indexed="8"/>
        <rFont val="Calibri"/>
        <family val="2"/>
      </rPr>
      <t>Ex1</t>
    </r>
    <r>
      <rPr>
        <sz val="12"/>
        <color indexed="8"/>
        <rFont val="Calibri"/>
        <family val="2"/>
      </rPr>
      <t>: Cybersecurity technologies and cybersecurity features of other technologies (e.g., operating systems, network infrastructure devices) automatically perform eradication actions</t>
    </r>
    <r>
      <rPr>
        <sz val="12"/>
        <color indexed="8"/>
        <rFont val="Aptos Narrow"/>
        <family val="2"/>
        <scheme val="minor"/>
      </rPr>
      <t xml:space="preserve">
</t>
    </r>
    <r>
      <rPr>
        <b/>
        <sz val="12"/>
        <color indexed="8"/>
        <rFont val="Calibri"/>
        <family val="2"/>
      </rPr>
      <t>Ex2</t>
    </r>
    <r>
      <rPr>
        <sz val="12"/>
        <color indexed="8"/>
        <rFont val="Calibri"/>
        <family val="2"/>
      </rPr>
      <t>: Allow incident responders to manually select and perform eradication actions</t>
    </r>
    <r>
      <rPr>
        <sz val="12"/>
        <color indexed="8"/>
        <rFont val="Aptos Narrow"/>
        <family val="2"/>
        <scheme val="minor"/>
      </rPr>
      <t xml:space="preserve">
</t>
    </r>
    <r>
      <rPr>
        <b/>
        <sz val="12"/>
        <color indexed="8"/>
        <rFont val="Calibri"/>
        <family val="2"/>
      </rPr>
      <t>Ex3</t>
    </r>
    <r>
      <rPr>
        <sz val="12"/>
        <color indexed="8"/>
        <rFont val="Calibri"/>
        <family val="2"/>
      </rPr>
      <t>: Allow a third party (e.g., managed security service provider) to perform eradication actions on behalf of the organization</t>
    </r>
  </si>
  <si>
    <t>POAM 98</t>
  </si>
  <si>
    <r>
      <rPr>
        <b/>
        <sz val="12"/>
        <color indexed="8"/>
        <rFont val="Calibri"/>
        <family val="2"/>
      </rPr>
      <t>RECOVER (RC)</t>
    </r>
    <r>
      <rPr>
        <sz val="12"/>
        <color indexed="8"/>
        <rFont val="Calibri"/>
        <family val="2"/>
      </rPr>
      <t>: Assets and operations affected by a cybersecurity incident are restored</t>
    </r>
  </si>
  <si>
    <r>
      <rPr>
        <b/>
        <sz val="12"/>
        <color indexed="8"/>
        <rFont val="Calibri"/>
        <family val="2"/>
      </rPr>
      <t>Incident Recovery Plan Execution (RC.RP)</t>
    </r>
    <r>
      <rPr>
        <sz val="12"/>
        <color indexed="8"/>
        <rFont val="Calibri"/>
        <family val="2"/>
      </rPr>
      <t>: Restoration activities are performed to ensure operational availability of systems and services affected by cybersecurity incidents</t>
    </r>
  </si>
  <si>
    <r>
      <rPr>
        <b/>
        <sz val="12"/>
        <color indexed="8"/>
        <rFont val="Calibri"/>
        <family val="2"/>
      </rPr>
      <t>RC.RP-01</t>
    </r>
    <r>
      <rPr>
        <sz val="12"/>
        <color indexed="8"/>
        <rFont val="Calibri"/>
        <family val="2"/>
      </rPr>
      <t>: The recovery portion of the incident response plan is executed once initiated from the incident response process</t>
    </r>
  </si>
  <si>
    <r>
      <rPr>
        <b/>
        <sz val="12"/>
        <color indexed="8"/>
        <rFont val="Calibri"/>
        <family val="2"/>
      </rPr>
      <t>Ex1</t>
    </r>
    <r>
      <rPr>
        <sz val="12"/>
        <color indexed="8"/>
        <rFont val="Calibri"/>
        <family val="2"/>
      </rPr>
      <t>: Begin recovery procedures during or after incident response processes</t>
    </r>
    <r>
      <rPr>
        <sz val="12"/>
        <color indexed="8"/>
        <rFont val="Aptos Narrow"/>
        <family val="2"/>
        <scheme val="minor"/>
      </rPr>
      <t xml:space="preserve">
</t>
    </r>
    <r>
      <rPr>
        <b/>
        <sz val="12"/>
        <color indexed="8"/>
        <rFont val="Calibri"/>
        <family val="2"/>
      </rPr>
      <t>Ex2</t>
    </r>
    <r>
      <rPr>
        <sz val="12"/>
        <color indexed="8"/>
        <rFont val="Calibri"/>
        <family val="2"/>
      </rPr>
      <t>: Make all individuals with recovery responsibilities aware of the plans for recovery and the authorizations required to implement each aspect of the plans</t>
    </r>
  </si>
  <si>
    <t>POAM 99</t>
  </si>
  <si>
    <r>
      <rPr>
        <b/>
        <sz val="12"/>
        <color indexed="8"/>
        <rFont val="Calibri"/>
        <family val="2"/>
      </rPr>
      <t>RC.RP-02</t>
    </r>
    <r>
      <rPr>
        <sz val="12"/>
        <color indexed="8"/>
        <rFont val="Calibri"/>
        <family val="2"/>
      </rPr>
      <t>: Recovery actions are selected, scoped, prioritized, and performed</t>
    </r>
  </si>
  <si>
    <r>
      <rPr>
        <b/>
        <sz val="12"/>
        <color indexed="8"/>
        <rFont val="Calibri"/>
        <family val="2"/>
      </rPr>
      <t>Ex1</t>
    </r>
    <r>
      <rPr>
        <sz val="12"/>
        <color indexed="8"/>
        <rFont val="Calibri"/>
        <family val="2"/>
      </rPr>
      <t>: Select recovery actions based on the criteria defined in the incident response plan and available resources</t>
    </r>
    <r>
      <rPr>
        <sz val="12"/>
        <color indexed="8"/>
        <rFont val="Aptos Narrow"/>
        <family val="2"/>
        <scheme val="minor"/>
      </rPr>
      <t xml:space="preserve">
</t>
    </r>
    <r>
      <rPr>
        <b/>
        <sz val="12"/>
        <color indexed="8"/>
        <rFont val="Calibri"/>
        <family val="2"/>
      </rPr>
      <t>Ex2</t>
    </r>
    <r>
      <rPr>
        <sz val="12"/>
        <color indexed="8"/>
        <rFont val="Calibri"/>
        <family val="2"/>
      </rPr>
      <t>: Change planned recovery actions based on a reassessment of organizational needs and resources</t>
    </r>
  </si>
  <si>
    <t>POAM 100</t>
  </si>
  <si>
    <r>
      <rPr>
        <b/>
        <sz val="12"/>
        <color indexed="8"/>
        <rFont val="Calibri"/>
        <family val="2"/>
      </rPr>
      <t>RC.RP-03</t>
    </r>
    <r>
      <rPr>
        <sz val="12"/>
        <color indexed="8"/>
        <rFont val="Calibri"/>
        <family val="2"/>
      </rPr>
      <t>: The integrity of backups and other restoration assets is verified before using them for restoration</t>
    </r>
  </si>
  <si>
    <r>
      <rPr>
        <b/>
        <sz val="12"/>
        <color indexed="8"/>
        <rFont val="Calibri"/>
        <family val="2"/>
      </rPr>
      <t>Ex1</t>
    </r>
    <r>
      <rPr>
        <sz val="12"/>
        <color indexed="8"/>
        <rFont val="Calibri"/>
        <family val="2"/>
      </rPr>
      <t>: Check restoration assets for indicators of compromise, file corruption, and other integrity issues before use</t>
    </r>
  </si>
  <si>
    <t>POAM 101</t>
  </si>
  <si>
    <r>
      <rPr>
        <b/>
        <sz val="12"/>
        <color indexed="8"/>
        <rFont val="Calibri"/>
        <family val="2"/>
      </rPr>
      <t>RC.RP-04</t>
    </r>
    <r>
      <rPr>
        <sz val="12"/>
        <color indexed="8"/>
        <rFont val="Calibri"/>
        <family val="2"/>
      </rPr>
      <t>: Critical mission functions and cybersecurity risk management are considered to establish post-incident operational norms</t>
    </r>
  </si>
  <si>
    <r>
      <rPr>
        <b/>
        <sz val="12"/>
        <color indexed="8"/>
        <rFont val="Calibri"/>
        <family val="2"/>
      </rPr>
      <t>Ex1</t>
    </r>
    <r>
      <rPr>
        <sz val="12"/>
        <color indexed="8"/>
        <rFont val="Calibri"/>
        <family val="2"/>
      </rPr>
      <t>: Use business impact and system categorization records (including service delivery objectives) to validate that essential services are restored in the appropriate order</t>
    </r>
    <r>
      <rPr>
        <sz val="12"/>
        <color indexed="8"/>
        <rFont val="Aptos Narrow"/>
        <family val="2"/>
        <scheme val="minor"/>
      </rPr>
      <t xml:space="preserve">
</t>
    </r>
    <r>
      <rPr>
        <b/>
        <sz val="12"/>
        <color indexed="8"/>
        <rFont val="Calibri"/>
        <family val="2"/>
      </rPr>
      <t>Ex2</t>
    </r>
    <r>
      <rPr>
        <sz val="12"/>
        <color indexed="8"/>
        <rFont val="Calibri"/>
        <family val="2"/>
      </rPr>
      <t>: Work with system owners to confirm the successful restoration of systems and the return to normal operations</t>
    </r>
    <r>
      <rPr>
        <sz val="12"/>
        <color indexed="8"/>
        <rFont val="Aptos Narrow"/>
        <family val="2"/>
        <scheme val="minor"/>
      </rPr>
      <t xml:space="preserve">
</t>
    </r>
    <r>
      <rPr>
        <b/>
        <sz val="12"/>
        <color indexed="8"/>
        <rFont val="Calibri"/>
        <family val="2"/>
      </rPr>
      <t>Ex3</t>
    </r>
    <r>
      <rPr>
        <sz val="12"/>
        <color indexed="8"/>
        <rFont val="Calibri"/>
        <family val="2"/>
      </rPr>
      <t>: Monitor the performance of restored systems to verify the adequacy of the restoration</t>
    </r>
  </si>
  <si>
    <t>POAM 102</t>
  </si>
  <si>
    <r>
      <rPr>
        <b/>
        <sz val="12"/>
        <color indexed="8"/>
        <rFont val="Calibri"/>
        <family val="2"/>
      </rPr>
      <t>RC.RP-05</t>
    </r>
    <r>
      <rPr>
        <sz val="12"/>
        <color indexed="8"/>
        <rFont val="Calibri"/>
        <family val="2"/>
      </rPr>
      <t>: The integrity of restored assets is verified, systems and services are restored, and normal operating status is confirmed</t>
    </r>
  </si>
  <si>
    <r>
      <rPr>
        <b/>
        <sz val="12"/>
        <color indexed="8"/>
        <rFont val="Calibri"/>
        <family val="2"/>
      </rPr>
      <t>Ex1</t>
    </r>
    <r>
      <rPr>
        <sz val="12"/>
        <color indexed="8"/>
        <rFont val="Calibri"/>
        <family val="2"/>
      </rPr>
      <t>: Check restored assets for indicators of compromise and remediation of root causes of the incident before production use</t>
    </r>
    <r>
      <rPr>
        <sz val="12"/>
        <color indexed="8"/>
        <rFont val="Aptos Narrow"/>
        <family val="2"/>
        <scheme val="minor"/>
      </rPr>
      <t xml:space="preserve">
</t>
    </r>
    <r>
      <rPr>
        <b/>
        <sz val="12"/>
        <color indexed="8"/>
        <rFont val="Calibri"/>
        <family val="2"/>
      </rPr>
      <t>Ex2</t>
    </r>
    <r>
      <rPr>
        <sz val="12"/>
        <color indexed="8"/>
        <rFont val="Calibri"/>
        <family val="2"/>
      </rPr>
      <t>: Verify the correctness and adequacy of the restoration actions taken before putting a restored system online</t>
    </r>
  </si>
  <si>
    <t>POAM 103</t>
  </si>
  <si>
    <r>
      <rPr>
        <b/>
        <sz val="12"/>
        <color indexed="8"/>
        <rFont val="Calibri"/>
        <family val="2"/>
      </rPr>
      <t>RC.RP-06</t>
    </r>
    <r>
      <rPr>
        <sz val="12"/>
        <color indexed="8"/>
        <rFont val="Calibri"/>
        <family val="2"/>
      </rPr>
      <t>: The end of incident recovery is declared based on criteria, and incident-related documentation is completed</t>
    </r>
  </si>
  <si>
    <r>
      <rPr>
        <b/>
        <sz val="12"/>
        <color indexed="8"/>
        <rFont val="Calibri"/>
        <family val="2"/>
      </rPr>
      <t>Ex1</t>
    </r>
    <r>
      <rPr>
        <sz val="12"/>
        <color indexed="8"/>
        <rFont val="Calibri"/>
        <family val="2"/>
      </rPr>
      <t>: Prepare an after-action report that documents the incident itself, the response and recovery actions taken, and lessons learned</t>
    </r>
    <r>
      <rPr>
        <sz val="12"/>
        <color indexed="8"/>
        <rFont val="Aptos Narrow"/>
        <family val="2"/>
        <scheme val="minor"/>
      </rPr>
      <t xml:space="preserve">
</t>
    </r>
    <r>
      <rPr>
        <b/>
        <sz val="12"/>
        <color indexed="8"/>
        <rFont val="Calibri"/>
        <family val="2"/>
      </rPr>
      <t>Ex2</t>
    </r>
    <r>
      <rPr>
        <sz val="12"/>
        <color indexed="8"/>
        <rFont val="Calibri"/>
        <family val="2"/>
      </rPr>
      <t>: Declare the end of incident recovery once the criteria are met</t>
    </r>
  </si>
  <si>
    <t>POAM 104</t>
  </si>
  <si>
    <r>
      <rPr>
        <b/>
        <sz val="12"/>
        <color indexed="8"/>
        <rFont val="Calibri"/>
        <family val="2"/>
      </rPr>
      <t>Incident Recovery Communication (RC.CO)</t>
    </r>
    <r>
      <rPr>
        <sz val="12"/>
        <color indexed="8"/>
        <rFont val="Calibri"/>
        <family val="2"/>
      </rPr>
      <t>: Restoration activities are coordinated with internal and external parties</t>
    </r>
  </si>
  <si>
    <r>
      <rPr>
        <b/>
        <sz val="12"/>
        <color indexed="8"/>
        <rFont val="Calibri"/>
        <family val="2"/>
      </rPr>
      <t>RC.CO-03</t>
    </r>
    <r>
      <rPr>
        <sz val="12"/>
        <color indexed="8"/>
        <rFont val="Calibri"/>
        <family val="2"/>
      </rPr>
      <t>: Recovery activities and progress in restoring operational capabilities are communicated to designated internal and external stakeholders</t>
    </r>
  </si>
  <si>
    <r>
      <rPr>
        <b/>
        <sz val="12"/>
        <color indexed="8"/>
        <rFont val="Calibri"/>
        <family val="2"/>
      </rPr>
      <t>Ex1</t>
    </r>
    <r>
      <rPr>
        <sz val="12"/>
        <color indexed="8"/>
        <rFont val="Calibri"/>
        <family val="2"/>
      </rPr>
      <t>: Securely share recovery information, including restoration progress, consistent with response plans and information sharing agreements</t>
    </r>
    <r>
      <rPr>
        <sz val="12"/>
        <color indexed="8"/>
        <rFont val="Aptos Narrow"/>
        <family val="2"/>
        <scheme val="minor"/>
      </rPr>
      <t xml:space="preserve">
</t>
    </r>
    <r>
      <rPr>
        <b/>
        <sz val="12"/>
        <color indexed="8"/>
        <rFont val="Calibri"/>
        <family val="2"/>
      </rPr>
      <t>Ex2</t>
    </r>
    <r>
      <rPr>
        <sz val="12"/>
        <color indexed="8"/>
        <rFont val="Calibri"/>
        <family val="2"/>
      </rPr>
      <t>: Regularly update senior leadership on recovery status and restoration progress for major incidents</t>
    </r>
    <r>
      <rPr>
        <sz val="12"/>
        <color indexed="8"/>
        <rFont val="Aptos Narrow"/>
        <family val="2"/>
        <scheme val="minor"/>
      </rPr>
      <t xml:space="preserve">
</t>
    </r>
    <r>
      <rPr>
        <b/>
        <sz val="12"/>
        <color indexed="8"/>
        <rFont val="Calibri"/>
        <family val="2"/>
      </rPr>
      <t>Ex3</t>
    </r>
    <r>
      <rPr>
        <sz val="12"/>
        <color indexed="8"/>
        <rFont val="Calibri"/>
        <family val="2"/>
      </rPr>
      <t>: Follow the rules and protocols defined in contracts for incident information sharing between the organization and its suppliers</t>
    </r>
    <r>
      <rPr>
        <sz val="12"/>
        <color indexed="8"/>
        <rFont val="Aptos Narrow"/>
        <family val="2"/>
        <scheme val="minor"/>
      </rPr>
      <t xml:space="preserve">
</t>
    </r>
    <r>
      <rPr>
        <b/>
        <sz val="12"/>
        <color indexed="8"/>
        <rFont val="Calibri"/>
        <family val="2"/>
      </rPr>
      <t>Ex4</t>
    </r>
    <r>
      <rPr>
        <sz val="12"/>
        <color indexed="8"/>
        <rFont val="Calibri"/>
        <family val="2"/>
      </rPr>
      <t>: Coordinate crisis communication between the organization and its critical suppliers</t>
    </r>
  </si>
  <si>
    <t>POAM 105</t>
  </si>
  <si>
    <r>
      <rPr>
        <b/>
        <sz val="12"/>
        <color indexed="8"/>
        <rFont val="Calibri"/>
        <family val="2"/>
      </rPr>
      <t>RC.CO-04</t>
    </r>
    <r>
      <rPr>
        <sz val="12"/>
        <color indexed="8"/>
        <rFont val="Calibri"/>
        <family val="2"/>
      </rPr>
      <t>: Public updates on incident recovery are shared using approved methods and messaging</t>
    </r>
  </si>
  <si>
    <r>
      <rPr>
        <b/>
        <sz val="12"/>
        <color indexed="8"/>
        <rFont val="Calibri"/>
        <family val="2"/>
      </rPr>
      <t>Ex1</t>
    </r>
    <r>
      <rPr>
        <sz val="12"/>
        <color indexed="8"/>
        <rFont val="Calibri"/>
        <family val="2"/>
      </rPr>
      <t>: Follow the organization's breach notification procedures for recovering from a data breach incident</t>
    </r>
    <r>
      <rPr>
        <sz val="12"/>
        <color indexed="8"/>
        <rFont val="Aptos Narrow"/>
        <family val="2"/>
        <scheme val="minor"/>
      </rPr>
      <t xml:space="preserve">
</t>
    </r>
    <r>
      <rPr>
        <b/>
        <sz val="12"/>
        <color indexed="8"/>
        <rFont val="Calibri"/>
        <family val="2"/>
      </rPr>
      <t>Ex2</t>
    </r>
    <r>
      <rPr>
        <sz val="12"/>
        <color indexed="8"/>
        <rFont val="Calibri"/>
        <family val="2"/>
      </rPr>
      <t>: Explain the steps being taken to recover from the incident and to prevent a recurrence</t>
    </r>
  </si>
  <si>
    <t>POAM 106</t>
  </si>
  <si>
    <t>Answer</t>
  </si>
  <si>
    <t>Score</t>
  </si>
  <si>
    <t>Rubric Definition</t>
  </si>
  <si>
    <t>FINDINGS</t>
  </si>
  <si>
    <t>STATUS</t>
  </si>
  <si>
    <t>RISK LEVEL</t>
  </si>
  <si>
    <t>I X L</t>
  </si>
  <si>
    <t>IMPACT SCORE</t>
  </si>
  <si>
    <t>LIKELIHOOD SCORE</t>
  </si>
  <si>
    <t>CURRENT STATUS</t>
  </si>
  <si>
    <t>CURRENT STATUS DEFs</t>
  </si>
  <si>
    <t>Current Policies, Processes, and Procedures Def</t>
  </si>
  <si>
    <t>Current Roles &amp; Responsibilities</t>
  </si>
  <si>
    <t>Frequency of Use</t>
  </si>
  <si>
    <t>Policy Status</t>
  </si>
  <si>
    <t>Tier 1 - Partial</t>
  </si>
  <si>
    <t>Application of the organizational cybersecurity risk strategy is managed in an ad hoc manner. Prioritization is ad hoc and not formally based on objectives or threat environment. There is limited awareness of cybersecurity risks at the organizational level. The organization implements cybersecurity risk management on an irregular, case-by-case basis. The organization may not have processes that enable cybersecurity information to be shared within the organization. The organization is generally unaware of the cybersecurity risks associated with its suppliers and the products and services it acquires and uses.</t>
  </si>
  <si>
    <t>Implemented</t>
  </si>
  <si>
    <t>Indicates that the control or practice is fully implemented and operational within the organization.</t>
  </si>
  <si>
    <t>Fully Documented</t>
  </si>
  <si>
    <t>Indicates that policies, processes, and procedures are fully written down, formally approved, and disseminated across the organization.</t>
  </si>
  <si>
    <t>Clearly Defined</t>
  </si>
  <si>
    <t>Roles and responsibilities related to cybersecurity are explicitly defined, documented, and understood by all relevant personnel. This suggests that everyone knows their specific duties and expectations regarding cybersecurity.</t>
  </si>
  <si>
    <t>Hourly</t>
  </si>
  <si>
    <t>Risk management practices are approved by management but may not be established as organization-wide policy. The prioritization of cybersecurity activities and protection needs is directly informed by organizational risk objectives, the threat environment, or business/mission requirements. There is an awareness of cybersecurity risks at the organizational level, but an organization-wide approach to managing cybersecurity risks has not been established. Consideration of cybersecurity in organizational objectives and programs may occur at some but not all levels of the organization. Cyber risk assessment of organizational and external assets occurs but is not typically repeatable or reoccurring. Cybersecurity information is shared within the organization on an informal basis. The organization is aware of the cybersecurity risks associated with its suppliers and the products and services it acquires and uses, but it does not act consistently or formally in response to those risks.</t>
  </si>
  <si>
    <t>Partially Implemented</t>
  </si>
  <si>
    <t>Suggests that the control or practice is in place but may not be fully operational across all relevant parts of the organization or may not yet meet all the intended specifications or requirements.</t>
  </si>
  <si>
    <t>Partially Documented</t>
  </si>
  <si>
    <t>Used when some, but not all, policies, processes, and procedures are documented. This might suggest that certain areas are still under development or are informal.</t>
  </si>
  <si>
    <t>Partially Defined</t>
  </si>
  <si>
    <t>Some roles and responsibilities are defined and documented, but there may be areas where responsibilities are unclear, overlap, or are not communicated effectively to all necessary parties.</t>
  </si>
  <si>
    <t>Daily</t>
  </si>
  <si>
    <t>Partial</t>
  </si>
  <si>
    <t>The organization’s risk management practices are formally approved and expressed as policy. Risk-informed policies, processes, and procedures are defined, implemented as intended, and reviewed. Organizational cybersecurity practices are regularly updated based on the application of risk management processes to changes in business/mission requirements, threats, and technological landscape. There is an organization-wide approach to managing cybersecurity risks. Cybersecurity information is routinely shared throughout the organization. Consistent methods are in place to respond effectively to changes in risk. Personnel possess the knowledge and skills to perform their appointed roles and responsibilities. The organization consistently and accurately monitors the cybersecurity risks of assets. Senior cybersecurity and non-cybersecurity executives communicate regularly regarding cybersecurity risks. Executives ensure that cybersecurity is considered through all lines of operation in the organization. The organization risk strategy is informed by the cybersecurity risks associated with its suppliers and the products and services it acquires and uses. Personnel formally act upon those risks through mechanisms such as written agreements to communicate baseline requirements, governance structures (e.g., risk councils), and policy implementation and monitoring. These actions are implemented consistently and as intended and are continuously monitored and reviewed.</t>
  </si>
  <si>
    <t>Planned</t>
  </si>
  <si>
    <t>Used when the control or practice has not been put into place within the organization.</t>
  </si>
  <si>
    <t>In Development</t>
  </si>
  <si>
    <t>Indicates that the documentation of policies, processes, and procedures is actively being worked on but is not yet complete.</t>
  </si>
  <si>
    <t>Undefined</t>
  </si>
  <si>
    <t>There is no formal documentation or clear communication regarding who is responsible for various cybersecurity tasks. This situation can lead to gaps in cybersecurity management and potential vulnerabilities.</t>
  </si>
  <si>
    <t>Monthy</t>
  </si>
  <si>
    <t>There is an organization-wide approach to managing cybersecurity risks that uses risk-informed policies, processes, and procedures to address potential cybersecurity events. The relationship between cybersecurity risks and organizational objectives is clearly understood and considered when making decisions. Executives monitor cybersecurity risks in the same context as financial and other organizational risks. The organizational budget is based on an understanding of the current and predicted risk environment and risk tolerance. Business units implement executive vision and analyze system-level risks in the context of the organizational risk tolerances. Cybersecurity risk management is part of the organizational culture. It evolves from an awareness of previous activities and continuous awareness of activities on organizational systems and networks. The organization can quickly and efficiently account for changes to business/mission objectives in how risk is approached and communicated. The organization adapts its cybersecurity practices based on previous and current cybersecurity activities, including lessons learned and predictive indicators. Through a process of continuous improvement that incorporates advanced cybersecurity technologies and practices, the organization actively adapts to a changing technological landscape and responds in a timely and effective manner to evolving, sophisticated threats. The organization uses real-time or near real-time information to understand and consistently act upon the cybersecurity risks associated with its suppliers and the products and services it acquires and uses. Cybersecurity information is constantly shared throughout the organization and with authorized third parties.</t>
  </si>
  <si>
    <t>Indicates that the implementation of the control or practice has started but is not yet complete.</t>
  </si>
  <si>
    <t>Undocumented</t>
  </si>
  <si>
    <t>This response would be used if the policies, processes, and procedures are not written down or formalized, potentially relying on ad-hoc measures or institutional knowledge.</t>
  </si>
  <si>
    <t>Under Development</t>
  </si>
  <si>
    <t>The process of defining and documenting roles and responsibilities is actively ongoing. This is often the case in organizations undergoing restructuring or those that are newly establishing a cybersecurity program.</t>
  </si>
  <si>
    <t>Quarterly</t>
  </si>
  <si>
    <t>Used to tell the assessor that an answer needs to be selected</t>
  </si>
  <si>
    <t>Not Implemented</t>
  </si>
  <si>
    <t>Refers to controls or practices that have been identified for implementation but where the actual deployment has not yet started.</t>
  </si>
  <si>
    <t>Not Applicable</t>
  </si>
  <si>
    <t>Used when specific policies, processes, or procedures are not relevant or required for a particular control or area within the organization.</t>
  </si>
  <si>
    <t>Regularly Reviewed/Updated</t>
  </si>
  <si>
    <t>The organization not only has defined roles and responsibilities but also regularly reviews and updates them to reflect changes in technology, threats, business processes, or personnel.</t>
  </si>
  <si>
    <t>Annually</t>
  </si>
  <si>
    <t>Other</t>
  </si>
  <si>
    <t>Metric</t>
  </si>
  <si>
    <t>Goal</t>
  </si>
  <si>
    <t>Measure</t>
  </si>
  <si>
    <t>Formula</t>
  </si>
  <si>
    <t>Frequency</t>
  </si>
  <si>
    <t>Responsible Parties</t>
  </si>
  <si>
    <t>Data Source</t>
  </si>
  <si>
    <t>Reporitng Format Recommendation</t>
  </si>
  <si>
    <t>Security Budget Measure</t>
  </si>
  <si>
    <t>• Strategic Goal: Ensure an environment of comprehensive security and accountability for personnel, facilities, and products.
• Information Security Goal: Provide resources necessary to properly secure agency information and information systems.</t>
  </si>
  <si>
    <t>% of the information technology budget devoted to information security</t>
  </si>
  <si>
    <t>(InfoSec Budget / Total IT Budget)*100</t>
  </si>
  <si>
    <t>Collection Frequency: Organization-defined (example: annually)
Reporting Frequency: Organization-defined (example: annually)</t>
  </si>
  <si>
    <t>CIO, CFO, CISO, Sys Admins</t>
  </si>
  <si>
    <t>Overall budget documentation</t>
  </si>
  <si>
    <t>Pie chart illustrating the total IT Budget and the portion of that budget devoted to information security</t>
  </si>
  <si>
    <t xml:space="preserve">Vulnerability Measure </t>
  </si>
  <si>
    <t>CIO, CISO, Sys Admins</t>
  </si>
  <si>
    <t>Vulnerability scanning software, audit logs, vulnerability management systems, patch management systems, change management records</t>
  </si>
  <si>
    <t>Stacked bar chart illustrating the percentage of high vulnerabilities closed within targeted time frames after discovery over several reporting periods</t>
  </si>
  <si>
    <t xml:space="preserve">Remote Access Control Measure </t>
  </si>
  <si>
    <t>• Strategic Goal: Ensure an environment of comprehensive security and accountability for personnel, facilities, and products.
• Information Security Goal: Restrict information, system, and component access to individuals or machines that are identifiable, known, credible, and authorized.</t>
  </si>
  <si>
    <t>Percentage (%) of remote access points used to gain unauthorized access</t>
  </si>
  <si>
    <t>(Number of remote access points used to gain unauthorized access/total number of remote access points) *100</t>
  </si>
  <si>
    <t xml:space="preserve">Collection Frequency: Organization-defined (example: monthly)
Reporting Frequency: Organization-defined (example: quarterly)
</t>
  </si>
  <si>
    <t>CSIRT, CISO</t>
  </si>
  <si>
    <t>Incident database, audit logs, network diagrams, IDS logs and alerts</t>
  </si>
  <si>
    <t>Stacked bar chart, by month, which illustrates the percentage of remote access points used for unauthorized access versus the total number of remote access points</t>
  </si>
  <si>
    <t xml:space="preserve">Security Training Measure </t>
  </si>
  <si>
    <t>Percentage (%) of information system security personnel that have received security</t>
  </si>
  <si>
    <t>(Number of information system security personnel that have completed security training within the past year/total number of information system security personnel) *100</t>
  </si>
  <si>
    <t>Collection Frequency: Organization-defined (example: quarterly)
Reporting Frequency: Organization-defined (example: annually)</t>
  </si>
  <si>
    <t>CISO, Information Owner</t>
  </si>
  <si>
    <t>Training and awareness tracking records</t>
  </si>
  <si>
    <t>Pie chart illustrating the percentage of security personnel that have received training versus those who have not received training. If performance is below target, pie chart illustrating causes of performance falling short of targets</t>
  </si>
  <si>
    <t xml:space="preserve">Audit Logging and Review Measure </t>
  </si>
  <si>
    <t>Server Owner, Application Owner, Information Owner</t>
  </si>
  <si>
    <t>Audit logs</t>
  </si>
  <si>
    <t>Bar chart showing the number of systems with average audit log reviews in each of the five categories within the Implementation Evidence field</t>
  </si>
  <si>
    <t>Security Certification of New Technologies</t>
  </si>
  <si>
    <t>• Strategic Goal: Ensure an environment of comprehensive security for new  products.
• Information Security Goal: Ensure all information systems have been reviewed by security as required.</t>
  </si>
  <si>
    <t>Percentage (%) of new systems that have completed a security review prior to their implementation</t>
  </si>
  <si>
    <t>(Number of new systems with a complete security review)/(total number of new systems) *100</t>
  </si>
  <si>
    <t>Sys Admins, Security Analyst, CISO</t>
  </si>
  <si>
    <t>System inventory</t>
  </si>
  <si>
    <t>Pie chart comparing the percentage of new systems that have been reviewed by security versus new systems without reviews</t>
  </si>
  <si>
    <t>Percentage (%) approved and implemented configuration changes</t>
  </si>
  <si>
    <t>System security plans, configuration management database, security tool logs, Configuraiton Standards</t>
  </si>
  <si>
    <t>Pie chart comparing the percentage of approved and implemented changes documented in the latest baseline configuration versus the percentage of changes not documented in the latest baseline configuration</t>
  </si>
  <si>
    <t xml:space="preserve">Contingency Plan Testing Measure </t>
  </si>
  <si>
    <t>• Strategic Goal: Ensure an environment of comprehensive security and accountability for personnel, facilities, and products.
• Information Security Goal: Establish, maintain, and effectively implement plans for emergency response, backup operations, and post-disaster recovery for organizational information systems to ensure the availability of critical information resources and continuity of operations in emergency situations.</t>
  </si>
  <si>
    <t xml:space="preserve">Percentage (%) of information systems that have conducted annual contingency plan
testing
</t>
  </si>
  <si>
    <t>(Number of information systems that have conducted annual contingency plans testing/number of information systems in the system inventory) *100</t>
  </si>
  <si>
    <t>ERM, CISO, Sys Admins, App Owners</t>
  </si>
  <si>
    <t>Contingency Plan testing results</t>
  </si>
  <si>
    <t>Pie chart comparing the percentage of systems that conducted annual contingency plan testing versus the percentage of systems that have not conducted annual contingency plan testing</t>
  </si>
  <si>
    <t xml:space="preserve">User Accounts Measure </t>
  </si>
  <si>
    <t>Percentage (%) of users with access to shared accounts</t>
  </si>
  <si>
    <t>(Number of users with access to shared accounts/total number of users) *100</t>
  </si>
  <si>
    <t>Collection Frequency: Organization-defined (example: monthly)
Reporting Frequency: Organization-defined (example: monthly)</t>
  </si>
  <si>
    <t>App Owers</t>
  </si>
  <si>
    <t>CMDB Access Control List, System-Produced User ID Lists</t>
  </si>
  <si>
    <t>Pie chart comparing the percentage of users with access to shared accounts versus the percentage of users without access to shared accounts</t>
  </si>
  <si>
    <t xml:space="preserve">Incident Response Measure </t>
  </si>
  <si>
    <t>• Strategic Goal: Make accurate, timely information on the organization’s programs and services readily available.
• Information Security Goal: Track, document, and report incidents to appropriate organizational officials and/or authorities.</t>
  </si>
  <si>
    <t>Percentage (%) of incidents reported within required time frame per applicable incident category`
# of Events / Month
# of Incidents / Month
Status of Incidents
Aging of Incidents
# of Unresolved Incidents
# of False Positives
Incident to Trigger Ratio
Type of Incidents
Sources of Detection
# of Forensic Cases
Mean Time to Resolve (MTTR)
# of Incidents Re-categorized</t>
  </si>
  <si>
    <t>For each incident category (number of incidents reported on time/total number of reported incidents) *100
number of events per month / total number of events up to the current date) *100</t>
  </si>
  <si>
    <t>Collection Frequency: Organization-defined (example: monthly)
Reporting Frequency: Organization-defined (example: annually)</t>
  </si>
  <si>
    <t>IRT, CISO, CISO, ELT</t>
  </si>
  <si>
    <t>Incident logs, incident tracking database (if available)</t>
  </si>
  <si>
    <t>For one-time snapshot – stacked bar chart illustrating the proportion of reported incidents per category that were reported on time
For trends – line chart where each line represents an individual category plus a line representing 100 percent</t>
  </si>
  <si>
    <t xml:space="preserve">Media Sanitization Measure </t>
  </si>
  <si>
    <t>• Strategic Goal: Ensure an environment of comprehensive security and accountability for personnel, facilities, and products.
• Information Security Goal: Sanitize or destroy information system media before disposal or release for reuse.</t>
  </si>
  <si>
    <t>Percentage (%) of media that passes sanitization procedures testing for FIPS 199 high- impact systems</t>
  </si>
  <si>
    <t>(Number of media that passes sanitization procedures testing/total number of media tested) * 100</t>
  </si>
  <si>
    <t>Desktop Support</t>
  </si>
  <si>
    <t>Sanitization testing results</t>
  </si>
  <si>
    <t>Pie chart comparing the percentage of media passing sanitization procedures testing versus the percentage of media not passing sanitization procedures testing over the specified period</t>
  </si>
  <si>
    <t xml:space="preserve">Personnel Security Screening Measure </t>
  </si>
  <si>
    <t>• Strategic Goal: Ensure an environment of comprehensive security and accountability for personnel, facilities, and products.
• Information Security Goal: Ensure that individuals occupying positions of responsibility within organizations are trustworthy and meet established security criteria for those positions.</t>
  </si>
  <si>
    <t>Percentage (%) of individuals screened before being granted access to organizational information and information systems</t>
  </si>
  <si>
    <t>(Number of individuals screened/total number of individuals with access) *100</t>
  </si>
  <si>
    <t>HR, CISO</t>
  </si>
  <si>
    <t>Clearance records, access control lists</t>
  </si>
  <si>
    <t>Pie chart comparing the percentage of individuals screened versus the total number of individuals</t>
  </si>
  <si>
    <t>Security Analyst, CISO, CIO</t>
  </si>
  <si>
    <t>POA&amp;Ms, vulnerability scanning reports</t>
  </si>
  <si>
    <t xml:space="preserve">Service Acquisition Contract Measure </t>
  </si>
  <si>
    <t>• Strategic Goal: Accelerate the development and use of an electronic information infrastructure.
• Information Security Goal: Ensure third-party providers employ adequate security measures to protect information, applications, and/or services outsourced from the organization.</t>
  </si>
  <si>
    <t xml:space="preserve">Percentage (%) of system and service acquisition contracts that include security
requirements in the contract
</t>
  </si>
  <si>
    <t>(Number of system and service acquisition contracts that include security requirements in the contract/total number of system and service acquisition contracts) *100</t>
  </si>
  <si>
    <t>Legal, Product Owner, CISO, CIO</t>
  </si>
  <si>
    <t>Service acquisition contracts</t>
  </si>
  <si>
    <t>Pie chart comparing the percentage of system and service acquisition contracts that include security requirements and/or specifications versus the percentage of system and service acquisition contracts that do not include security requirements and/or specifications</t>
  </si>
  <si>
    <t xml:space="preserve">System and Communication Protection Measure </t>
  </si>
  <si>
    <t>• Strategic Goal: Accelerate the development and use of an electronic information infrastructure.
• Information Security Goal: Allocate sufficient resources to adequately protect electronic information infrastructure.</t>
  </si>
  <si>
    <t>Percentage of mobile computers and devices that perform all cryptographic operations using FIPS 140-2 validated cryptographic modules operating in approved modes of operation</t>
  </si>
  <si>
    <t>(Number of mobile computers and devices that perform all cryptographic operations using FIPS 140-2 validated cryptographic modules operating in approved modes of operation/total number of mobile computers and devices) *100</t>
  </si>
  <si>
    <t>System security plans</t>
  </si>
  <si>
    <t>Pie chart illustrating the number of mobile computers and devices that perform all cryptographic operations (including key generation) using FIPS 140-2 validated cryptographic modules operating in approved modes of operation as a percentage of the total number of mobile computers and devices</t>
  </si>
  <si>
    <t xml:space="preserve">System and Information Integrity </t>
  </si>
  <si>
    <t>• Strategic Goal: Accelerate the development and use of an electronic information infrastructure.
• Information Security Goal: Provide protection from malicious code at appropriate locations within organizational information systems, monitor information systems security alerts and advisories, and take appropriate actions in response.</t>
  </si>
  <si>
    <t>Percentage (%) of operating system vulnerabilities for which patches have been applied or that have been otherwise mitigated</t>
  </si>
  <si>
    <t>(Number of vulnerabilities addressed in distributed alerts and advisories for which patches have been implemented, determined as non-applicable, or granted a waiver/total number of applicable vulnerabilities identified through alerts and advisories and through vulnerability scans) *100</t>
  </si>
  <si>
    <t>Collection Frequency: Organization-defined (example: weekly)
Reporting Frequency: Organization-defined (example: monthly)</t>
  </si>
  <si>
    <t>Vulnerability scans, POA&amp;Ms, repositories of alerts and advisories, risk assessments</t>
  </si>
  <si>
    <t>Stacked bar chart with total number of applicable vulnerabilities composed of percentages of number of vulnerabilities addressed in distributed alerts and advisories for which patches have been determined as non-applicable, have been implemented, have had a waiver granted, or other</t>
  </si>
  <si>
    <t>Obervation</t>
  </si>
  <si>
    <t>Comment</t>
  </si>
  <si>
    <t>Amaysis migration to prod… opened up access to developers. Protected file on share where they store their passwords. Put passwords into pam.</t>
  </si>
  <si>
    <t>MFA missing on internet facing portals</t>
  </si>
  <si>
    <t>Flat network</t>
  </si>
  <si>
    <t>Limited data classification</t>
  </si>
  <si>
    <t>Limited document for Security Architecture</t>
  </si>
  <si>
    <t>Limited data flow diagram overlay with security architecture</t>
  </si>
  <si>
    <t>Limted standards for consitent control implementation</t>
  </si>
  <si>
    <t>No code scanning</t>
  </si>
  <si>
    <t>CSM running on MS Access. Usually no security controls on this platform.</t>
  </si>
  <si>
    <t>Need full inventory of applications</t>
  </si>
  <si>
    <t>BCP testing seems inconisistent</t>
  </si>
  <si>
    <t>Need Forensic investigations on Retainer</t>
  </si>
  <si>
    <t>Need XDR / MDR</t>
  </si>
  <si>
    <t>Data Retention and Destruction</t>
  </si>
  <si>
    <t>This one was brought up by Lisa Cohen. Lisa also brought up Phishing too, which makes sense.</t>
  </si>
  <si>
    <t>VPN does not timeout after a certain period of time</t>
  </si>
  <si>
    <t>Service &amp; Business Process</t>
  </si>
  <si>
    <t>Process Owner</t>
  </si>
  <si>
    <t>Process Inputs</t>
  </si>
  <si>
    <t>What would be the impact on business proces distruption</t>
  </si>
  <si>
    <t>3rd Party Providers (if applicable)</t>
  </si>
  <si>
    <t>Data Records</t>
  </si>
  <si>
    <t>Application Support</t>
  </si>
  <si>
    <t>Business Unit</t>
  </si>
  <si>
    <t>Service</t>
  </si>
  <si>
    <t>Business Process</t>
  </si>
  <si>
    <t>Definition</t>
  </si>
  <si>
    <t>Business Owner</t>
  </si>
  <si>
    <t>Task Owner</t>
  </si>
  <si>
    <t>Units that Provide Inputs</t>
  </si>
  <si>
    <t>Intra-company inputs: These are inputs that are generated from another business unit in the same organization - Descriptions</t>
  </si>
  <si>
    <t>External Company inputs: These are inputs that are generated from an external business unit NOT in the same company -  Descriptions</t>
  </si>
  <si>
    <t>Busines outputs: These are outputs provided to a business unit in the same organization -  Descriptions</t>
  </si>
  <si>
    <t>Extra-company outputs: These are outputs provided to a business unit NOT in the same organization - Descriptions</t>
  </si>
  <si>
    <t>Output provide to:</t>
  </si>
  <si>
    <r>
      <rPr>
        <b/>
        <sz val="12"/>
        <color theme="1"/>
        <rFont val="Aptos Narrow"/>
        <scheme val="minor"/>
      </rPr>
      <t>Service Agreements</t>
    </r>
    <r>
      <rPr>
        <sz val="12"/>
        <color theme="1"/>
        <rFont val="Aptos Narrow"/>
        <scheme val="minor"/>
      </rPr>
      <t xml:space="preserve">
Litigation relating to breach of contract or potential contractual losses.</t>
    </r>
  </si>
  <si>
    <r>
      <rPr>
        <b/>
        <sz val="12"/>
        <color theme="1"/>
        <rFont val="Aptos Narrow"/>
        <scheme val="minor"/>
      </rPr>
      <t>Customers</t>
    </r>
    <r>
      <rPr>
        <sz val="12"/>
        <color theme="1"/>
        <rFont val="Aptos Narrow"/>
        <scheme val="minor"/>
      </rPr>
      <t xml:space="preserve">
Disruption of customer service, tangible effect on customers or loss of customer accounts.</t>
    </r>
  </si>
  <si>
    <r>
      <rPr>
        <b/>
        <sz val="12"/>
        <color theme="1"/>
        <rFont val="Aptos Narrow"/>
        <scheme val="minor"/>
      </rPr>
      <t>Financial</t>
    </r>
    <r>
      <rPr>
        <sz val="12"/>
        <color theme="1"/>
        <rFont val="Aptos Narrow"/>
        <scheme val="minor"/>
      </rPr>
      <t xml:space="preserve"> 
Loss of income, assets, or opportunity or a  material accounting impact</t>
    </r>
  </si>
  <si>
    <r>
      <rPr>
        <b/>
        <sz val="12"/>
        <color theme="1"/>
        <rFont val="Aptos Narrow"/>
        <scheme val="minor"/>
      </rPr>
      <t>Organization</t>
    </r>
    <r>
      <rPr>
        <sz val="12"/>
        <color theme="1"/>
        <rFont val="Aptos Narrow"/>
        <scheme val="minor"/>
      </rPr>
      <t xml:space="preserve"> 
Loss of reputation or market share or negative publicity</t>
    </r>
  </si>
  <si>
    <r>
      <rPr>
        <b/>
        <sz val="12"/>
        <color theme="1"/>
        <rFont val="Aptos Narrow"/>
        <scheme val="minor"/>
      </rPr>
      <t>Technology</t>
    </r>
    <r>
      <rPr>
        <sz val="12"/>
        <color theme="1"/>
        <rFont val="Aptos Narrow"/>
        <scheme val="minor"/>
      </rPr>
      <t xml:space="preserve">
Loss of technological processing (loss from Ransomware)</t>
    </r>
  </si>
  <si>
    <r>
      <rPr>
        <b/>
        <sz val="12"/>
        <color theme="1"/>
        <rFont val="Aptos Narrow"/>
        <scheme val="minor"/>
      </rPr>
      <t>Compliance</t>
    </r>
    <r>
      <rPr>
        <sz val="12"/>
        <color theme="1"/>
        <rFont val="Aptos Narrow"/>
        <scheme val="minor"/>
      </rPr>
      <t xml:space="preserve">
Not complying with regulations like HIPAA/HITECH</t>
    </r>
  </si>
  <si>
    <r>
      <rPr>
        <b/>
        <sz val="12"/>
        <color theme="1"/>
        <rFont val="Aptos Narrow"/>
        <scheme val="minor"/>
      </rPr>
      <t>Legal/Regulatory</t>
    </r>
    <r>
      <rPr>
        <sz val="12"/>
        <color theme="1"/>
        <rFont val="Aptos Narrow"/>
        <scheme val="minor"/>
      </rPr>
      <t xml:space="preserve">
Prosecution, fines, consent decrees or other actions that restrict ability to conduct business</t>
    </r>
  </si>
  <si>
    <t>Company Name</t>
  </si>
  <si>
    <t>Street Address</t>
  </si>
  <si>
    <t>City/State/Zip</t>
  </si>
  <si>
    <t>Contact Name/Account #</t>
  </si>
  <si>
    <t>Phone#</t>
  </si>
  <si>
    <t>Email</t>
  </si>
  <si>
    <t>Service Provided</t>
  </si>
  <si>
    <t>Name of Data</t>
  </si>
  <si>
    <t>Media Data is on</t>
  </si>
  <si>
    <t>Current Location</t>
  </si>
  <si>
    <t>Backed-up (Y/N)</t>
  </si>
  <si>
    <t>Backup Location</t>
  </si>
  <si>
    <t>Backup Frequency</t>
  </si>
  <si>
    <t>Can it be re-created?</t>
  </si>
  <si>
    <t>Comments</t>
  </si>
  <si>
    <t>Application</t>
  </si>
  <si>
    <t>Description</t>
  </si>
  <si>
    <t>MTD</t>
  </si>
  <si>
    <t>Owner</t>
  </si>
  <si>
    <t>Platform</t>
  </si>
  <si>
    <t>Operating System</t>
  </si>
  <si>
    <t>Database Used</t>
  </si>
  <si>
    <t>Programming Languages Used</t>
  </si>
  <si>
    <t>Commercial Health plans</t>
  </si>
  <si>
    <t>Underwriting and Risk Assessment</t>
  </si>
  <si>
    <t>Evaluating the risk of potential clients to set terms and pricing of policies based on health risk factors.</t>
  </si>
  <si>
    <t>Enrollment and Membership Management</t>
  </si>
  <si>
    <t>Managing the registration of new members, maintaining member records, and handling changes in coverage.</t>
  </si>
  <si>
    <t>Claims Processing</t>
  </si>
  <si>
    <t>Handling claims submissions, verifying coverage, and disbursing payments to healthcare providers.</t>
  </si>
  <si>
    <t>Provider Network Management</t>
  </si>
  <si>
    <t>Establishing contracts and maintaining relationships with healthcare providers to ensure member access to care.</t>
  </si>
  <si>
    <t>Customer Service</t>
  </si>
  <si>
    <t>Providing support to members for inquiries and issues regarding benefits, claims, and plan information.</t>
  </si>
  <si>
    <t>Compliance and Regulatory Oversight</t>
  </si>
  <si>
    <t>Ensuring adherence to all applicable federal and state regulations, maintaining legal and ethical standards.</t>
  </si>
  <si>
    <t>Health and Wellness Programs</t>
  </si>
  <si>
    <t>Developing programs that promote health and prevent disease, aimed at improving member health outcomes.</t>
  </si>
  <si>
    <t>Billing and Premium Collection</t>
  </si>
  <si>
    <t>Managing the billing cycles, collecting premiums, and handling payment follow-ups for continuous coverage.</t>
  </si>
  <si>
    <t>Marketing and Sales</t>
  </si>
  <si>
    <t>Promoting health plans to potential customers through advertising and direct sales efforts.</t>
  </si>
  <si>
    <t>Medicaid health plans</t>
  </si>
  <si>
    <t>Eligibility Determination</t>
  </si>
  <si>
    <t>Assessing and confirming whether individuals meet the criteria to receive Medicaid benefits based on factors like income, family size, and special conditions.</t>
  </si>
  <si>
    <t>Enrollment Management</t>
  </si>
  <si>
    <t>Managing the process of enrolling eligible individuals into Medicaid plans and handling ongoing eligibility checks.</t>
  </si>
  <si>
    <t>Benefit Administration</t>
  </si>
  <si>
    <t>Overseeing the type and scope of services covered, including essential health benefits and optional services tailored to Medicaid populations.</t>
  </si>
  <si>
    <t>Claims Processing and Reimbursement</t>
  </si>
  <si>
    <t>Handling claims from healthcare providers for services rendered to Medicaid recipients, ensuring proper billing practices and compliance with state rates.</t>
  </si>
  <si>
    <t>Building and maintaining a network of healthcare providers who agree to serve Medicaid enrollees under state-specified terms and reimbursements.</t>
  </si>
  <si>
    <t>Quality Assurance and Compliance</t>
  </si>
  <si>
    <t>Ensuring healthcare delivery meets state and federal quality standards, and adhering to regulatory requirements specific to Medicaid.</t>
  </si>
  <si>
    <t>Member Services and Support</t>
  </si>
  <si>
    <t>Providing assistance to members regarding plan information, health services navigation, and addressing grievances and appeals.</t>
  </si>
  <si>
    <t>Coordination of Care</t>
  </si>
  <si>
    <t>Managing and coordinating healthcare services to ensure comprehensive care for enrollees, especially those with chronic conditions or special needs.</t>
  </si>
  <si>
    <t>Reporting and Data Analysis</t>
  </si>
  <si>
    <t>Collecting, analyzing, and reporting data to state Medicaid agencies to inform policy decisions and ensure program integrity.</t>
  </si>
  <si>
    <t>Fraud and Abuse Prevention</t>
  </si>
  <si>
    <t>Implementing measures to detect, prevent, and correct fraud and abuse within the Medicaid program to protect resources and ensure appropriate use of services.</t>
  </si>
  <si>
    <t>Medicare Advantage plans</t>
  </si>
  <si>
    <t>Enrollment and Eligibility</t>
  </si>
  <si>
    <t>Managing the process of enrolling eligible seniors and other qualified individuals, including handling annual enrollment periods and eligibility verifications.</t>
  </si>
  <si>
    <t>Plan Design and Benefits Management</t>
  </si>
  <si>
    <t>Creating plan offerings that include required Medicare benefits plus additional features such as dental, vision, and wellness programs.</t>
  </si>
  <si>
    <t>Establishing and maintaining relationships with a network of providers that agree to the plan's payment terms and quality standards.</t>
  </si>
  <si>
    <t>Claims Processing and Payment</t>
  </si>
  <si>
    <t>Handling claims submissions from providers for services rendered to plan members, ensuring timely and accurate reimbursements.</t>
  </si>
  <si>
    <t>Providing customer support to members regarding plan details, coverage questions, and assistance with healthcare navigation.</t>
  </si>
  <si>
    <t>Ensuring that all plan operations comply with Medicare rules and regulations set by the Centers for Medicare and Medicaid Services (CMS).</t>
  </si>
  <si>
    <t>Quality Improvement and Reporting</t>
  </si>
  <si>
    <t>Implementing quality improvement initiatives and reporting performance metrics as required by CMS to maintain or improve plan ratings.</t>
  </si>
  <si>
    <t>Risk Adjustment and Cost Management</t>
  </si>
  <si>
    <t>Managing the financial risk of members' health costs through accurate coding and reporting of health conditions to receive appropriate CMS payments.</t>
  </si>
  <si>
    <t>Marketing and Outreach</t>
  </si>
  <si>
    <t>Promoting Medicare Advantage plans to potential members, especially during open enrollment periods, through various marketing channels.</t>
  </si>
  <si>
    <t>Fraud, Waste, and Abuse Prevention</t>
  </si>
  <si>
    <t>Developing and enforcing policies to detect and prevent fraud, waste, and abuse within the plan to protect resources and ensure plan integrity.</t>
  </si>
  <si>
    <t>Wellness Programs</t>
  </si>
  <si>
    <t>Program Design and Development</t>
  </si>
  <si>
    <t>Creating wellness initiatives that focus on preventive health, fitness, nutrition, and mental well-being.</t>
  </si>
  <si>
    <t>Member Engagement and Promotion</t>
  </si>
  <si>
    <t>Encouraging participation through marketing, communication strategies, and incentives to engage members.</t>
  </si>
  <si>
    <t>Health Assessments and Screenings</t>
  </si>
  <si>
    <t>Conducting evaluations to identify member health risks and needs to tailor wellness activities accordingly.</t>
  </si>
  <si>
    <t>Activity Implementation</t>
  </si>
  <si>
    <t>Organizing and managing wellness activities such as workshops, fitness challenges, and health seminars.</t>
  </si>
  <si>
    <t>Monitoring and Reporting</t>
  </si>
  <si>
    <t>Tracking participation rates, health outcomes, and other key performance indicators to assess program effectiveness.</t>
  </si>
  <si>
    <t>Ensuring wellness programs comply with health-related laws and regulations, such as HIPAA and ADA.</t>
  </si>
  <si>
    <t>Partnership Management</t>
  </si>
  <si>
    <t>Collaborating with external providers and experts to offer specialized wellness services and benefits.</t>
  </si>
  <si>
    <t>Feedback and Improvement</t>
  </si>
  <si>
    <t>Gathering participant feedback to refine and enhance the wellness offerings continually.</t>
  </si>
  <si>
    <t>Data Analysis</t>
  </si>
  <si>
    <t>Analyzing data from program participation and health outcomes to make evidence-based decisions.</t>
  </si>
  <si>
    <t>Technology Integration</t>
  </si>
  <si>
    <t>Implementing digital tools such as apps and online platforms to facilitate program access and engagement.</t>
  </si>
  <si>
    <t>Care Management</t>
  </si>
  <si>
    <t>Assessment and Planning</t>
  </si>
  <si>
    <t>Evaluating the health needs of individuals to develop personalized care plans that address those needs.</t>
  </si>
  <si>
    <t>Coordination of Services</t>
  </si>
  <si>
    <t>Facilitating and organizing healthcare services across different providers to ensure integrated care.</t>
  </si>
  <si>
    <t>Monitoring and Follow-Up</t>
  </si>
  <si>
    <t>Regularly assessing the progress of care plans and making adjustments as necessary to improve outcomes.</t>
  </si>
  <si>
    <t>Patient Education and Support</t>
  </si>
  <si>
    <t>Providing information and resources to patients to help them manage their conditions and make informed health decisions.</t>
  </si>
  <si>
    <t>Multidisciplinary Team Collaboration</t>
  </si>
  <si>
    <t>Collaborating among various healthcare professionals (doctors, nurses, social workers) to provide comprehensive care.</t>
  </si>
  <si>
    <t>Data Management</t>
  </si>
  <si>
    <t>Collecting and analyzing patient data to inform care decisions and track outcomes.</t>
  </si>
  <si>
    <t>Compliance and Quality Assurance</t>
  </si>
  <si>
    <t>Ensuring care management practices comply with healthcare regulations and meet quality standards.</t>
  </si>
  <si>
    <t>Outcome Measurement and Reporting</t>
  </si>
  <si>
    <t>Measuring the effectiveness of care management interventions and reporting these outcomes to stakeholders.</t>
  </si>
  <si>
    <t>Resource Allocation</t>
  </si>
  <si>
    <t>Efficiently utilizing and managing resources to support the care management process.</t>
  </si>
  <si>
    <t>Patient Advocacy</t>
  </si>
  <si>
    <t>Acting on behalf of patients to access necessary care, navigate healthcare systems, and secure benefits.</t>
  </si>
  <si>
    <t>Member Education</t>
  </si>
  <si>
    <t>Content Development</t>
  </si>
  <si>
    <t>Creating educational materials tailored to the health literacy and needs of members, covering various health topics.</t>
  </si>
  <si>
    <t>Delivery and Distribution</t>
  </si>
  <si>
    <t>Ensuring that educational content is accessible to members through multiple channels such as online platforms, mail, or in-person sessions.</t>
  </si>
  <si>
    <t>Engagement Strategies</t>
  </si>
  <si>
    <t>Developing and implementing methods to encourage member participation and interaction with educational materials.</t>
  </si>
  <si>
    <t>Feedback Collection</t>
  </si>
  <si>
    <t>Gathering responses from members about the usefulness and clarity of the educational materials to guide improvements.</t>
  </si>
  <si>
    <t>Monitoring and Evaluation</t>
  </si>
  <si>
    <t>Assessing the effectiveness of educational programs in improving members' health knowledge and behaviors.</t>
  </si>
  <si>
    <t>Compliance with Regulations</t>
  </si>
  <si>
    <t>Adhering to healthcare education standards and privacy regulations while providing member education.</t>
  </si>
  <si>
    <t>Training for Providers</t>
  </si>
  <si>
    <t>Educating healthcare providers on how to effectively communicate and educate members during clinical interactions.</t>
  </si>
  <si>
    <t>Integration with Care Plans</t>
  </si>
  <si>
    <t>Aligning educational efforts with individual care plans to support overall health management strategies.</t>
  </si>
  <si>
    <t>Technology Utilization</t>
  </si>
  <si>
    <t>Leveraging digital tools such as apps and web portals to deliver educational content and engage with members.</t>
  </si>
  <si>
    <t>Managing the resources necessary to develop, deliver, and maintain educational programs efficiently.</t>
  </si>
  <si>
    <t>Innovative Health Solutions</t>
  </si>
  <si>
    <t>Research and Development</t>
  </si>
  <si>
    <t>Identifying new healthcare challenges and opportunities, and developing innovative solutions to address them.</t>
  </si>
  <si>
    <t>Partnership and Collaboration</t>
  </si>
  <si>
    <t>Forming strategic alliances with tech companies, research institutions, and other healthcare providers to pool expertise and resources.</t>
  </si>
  <si>
    <t>Pilot Testing and Implementation</t>
  </si>
  <si>
    <t>Conducting small-scale trials to test the feasibility and effectiveness of new healthcare innovations before full-scale implementation.</t>
  </si>
  <si>
    <t>Regulatory Compliance</t>
  </si>
  <si>
    <t>Ensuring that new health solutions comply with all relevant healthcare regulations and standards.</t>
  </si>
  <si>
    <t>Incorporating cutting-edge technologies such as AI, machine learning, and blockchain into existing healthcare systems.</t>
  </si>
  <si>
    <t>Funding and Investment</t>
  </si>
  <si>
    <t>Securing financial support for the development and deployment of innovative health solutions.</t>
  </si>
  <si>
    <t>Training and Education</t>
  </si>
  <si>
    <t>Providing training for healthcare staff and stakeholders on the latest innovations and how to utilize them effectively.</t>
  </si>
  <si>
    <t>Scaling and Commercialization</t>
  </si>
  <si>
    <t>Expanding successful innovations to a larger scale to maximize impact and commercial potential.</t>
  </si>
  <si>
    <t>Monitoring and Quality Assurance</t>
  </si>
  <si>
    <t>Continuously monitoring the performance of implemented innovations to ensure they meet quality and efficacy standards.</t>
  </si>
  <si>
    <t>Data Analysis and Outcome Measurement</t>
  </si>
  <si>
    <t>Analyzing data collected from new initiatives to assess impact, refine processes, and demonstrate value.</t>
  </si>
  <si>
    <t>Marketplace Plans</t>
  </si>
  <si>
    <t>Plan Design and Offerings</t>
  </si>
  <si>
    <t>Creating and structuring health plan options that meet the standards of the marketplace and cater to diverse consumer needs.</t>
  </si>
  <si>
    <t>Managing the enrollment process for individuals, including handling applications, eligibility checks, and renewals during open enrollment periods.</t>
  </si>
  <si>
    <t>Premium Pricing and Financial Management</t>
  </si>
  <si>
    <t>Setting and adjusting premium rates based on regulatory guidelines and financial performance metrics.</t>
  </si>
  <si>
    <t>Ensuring all marketplace plans comply with federal and state regulations, including coverage mandates and consumer protections.</t>
  </si>
  <si>
    <t>Consumer Outreach and Education</t>
  </si>
  <si>
    <t>Educating potential enrollees about plan options, benefits, and the enrollment process through various communication channels.</t>
  </si>
  <si>
    <t>Customer Support</t>
  </si>
  <si>
    <t>Providing support for enrollees on issues related to plan coverage, claims, and disputes.</t>
  </si>
  <si>
    <t>Data Reporting and Analysis</t>
  </si>
  <si>
    <t>Collecting and analyzing data to report to regulatory bodies and to use in improving plan offerings and operations.</t>
  </si>
  <si>
    <t>Technology and Platform Management</t>
  </si>
  <si>
    <t>Managing the technology platforms that support the marketplace, ensuring they are user-friendly and secure for handling personal and payment information.</t>
  </si>
  <si>
    <t>Quality Assurance</t>
  </si>
  <si>
    <t>Monitoring and improving the quality of services provided under the plans, ensuring that they meet consumer needs and marketplace standards.</t>
  </si>
  <si>
    <t>Partnership Development</t>
  </si>
  <si>
    <t>Collaborating with healthcare providers, government agencies, and other stakeholders to enhance plan offerings and ensure comprehensive coverage.</t>
  </si>
  <si>
    <r>
      <rPr>
        <b/>
        <sz val="12"/>
        <color rgb="FFFFFFFF"/>
        <rFont val="Aptos Narrow"/>
        <scheme val="minor"/>
      </rPr>
      <t>Category</t>
    </r>
  </si>
  <si>
    <r>
      <rPr>
        <b/>
        <sz val="12"/>
        <color rgb="FFFFFFFF"/>
        <rFont val="Aptos Narrow"/>
        <scheme val="minor"/>
      </rPr>
      <t>Subcategory and Selected Informative References</t>
    </r>
  </si>
  <si>
    <r>
      <rPr>
        <b/>
        <sz val="12"/>
        <color rgb="FFFFFFFF"/>
        <rFont val="Aptos Narrow"/>
        <scheme val="minor"/>
      </rPr>
      <t>Ransomware Application</t>
    </r>
  </si>
  <si>
    <r>
      <rPr>
        <b/>
        <sz val="12"/>
        <color rgb="FFFFFFFF"/>
        <rFont val="Aptos Narrow"/>
        <scheme val="minor"/>
      </rPr>
      <t>Identify</t>
    </r>
  </si>
  <si>
    <r>
      <t xml:space="preserve">Asset Management (ID.AM): </t>
    </r>
    <r>
      <rPr>
        <sz val="12"/>
        <rFont val="Aptos Narrow"/>
        <scheme val="minor"/>
      </rPr>
      <t>The data, personnel, devices, systems, and facilities that enable the organization to achieve business purposes are identified and managed consistent with their relative importance to organizational objectives and the organization’s risk strategy.</t>
    </r>
  </si>
  <si>
    <r>
      <rPr>
        <b/>
        <sz val="12"/>
        <rFont val="Aptos Narrow"/>
        <scheme val="minor"/>
      </rPr>
      <t xml:space="preserve">ID.AM-1: </t>
    </r>
    <r>
      <rPr>
        <sz val="12"/>
        <rFont val="Aptos Narrow"/>
        <scheme val="minor"/>
      </rPr>
      <t>Physical devices and</t>
    </r>
    <r>
      <rPr>
        <sz val="12"/>
        <color rgb="FF000000"/>
        <rFont val="Aptos Narrow"/>
        <scheme val="minor"/>
      </rPr>
      <t xml:space="preserve"> systems within the organization are inventoried
</t>
    </r>
    <r>
      <rPr>
        <b/>
        <sz val="12"/>
        <color rgb="FF000000"/>
        <rFont val="Aptos Narrow"/>
        <scheme val="minor"/>
      </rPr>
      <t xml:space="preserve">
ISO/IEC 27001:2013</t>
    </r>
    <r>
      <rPr>
        <sz val="12"/>
        <color rgb="FF000000"/>
        <rFont val="Aptos Narrow"/>
        <scheme val="minor"/>
      </rPr>
      <t xml:space="preserve"> A.8.1.1, A.8.1.2
</t>
    </r>
    <r>
      <rPr>
        <b/>
        <sz val="12"/>
        <color rgb="FF000000"/>
        <rFont val="Aptos Narrow"/>
        <scheme val="minor"/>
      </rPr>
      <t>NIST SP 800-53 Rev. 5</t>
    </r>
    <r>
      <rPr>
        <sz val="12"/>
        <color rgb="FF000000"/>
        <rFont val="Aptos Narrow"/>
        <scheme val="minor"/>
      </rPr>
      <t xml:space="preserve"> CM-8, PM-5</t>
    </r>
  </si>
  <si>
    <t>An inventory of physical devices should be undertaken, reviewed, and maintained to ensure these devices are not vulnerable to ransomware. It is also beneficial to have a hardware inventory during the recovery phases after a ransomware attack, should a re- installation of applications be necessary. Software inventories may track information such as software name and version, devices where it is currently installed, last patch date, and current known vulnerabilities. This information supports the remediation of vulnerabilities that could be exploited in ransomware attacks. This helps to enumerate what information or processes are at risk, should the attackers move laterally within an environment. This is important for planning communications to partners and possible actions to temporarily disconnect from external systems in response to ransomware events. "Identifying these connections will also help organizations plan security" control implementation and identify areas where controls may be shared with third parties.</t>
  </si>
  <si>
    <r>
      <rPr>
        <b/>
        <sz val="12"/>
        <rFont val="Aptos Narrow"/>
        <scheme val="minor"/>
      </rPr>
      <t xml:space="preserve">ID.AM-2: </t>
    </r>
    <r>
      <rPr>
        <sz val="12"/>
        <rFont val="Aptos Narrow"/>
        <scheme val="minor"/>
      </rPr>
      <t>Software platforms and</t>
    </r>
    <r>
      <rPr>
        <sz val="12"/>
        <color rgb="FF000000"/>
        <rFont val="Aptos Narrow"/>
        <scheme val="minor"/>
      </rPr>
      <t xml:space="preserve"> applications within the organization are inventoried
</t>
    </r>
    <r>
      <rPr>
        <b/>
        <sz val="12"/>
        <color rgb="FF000000"/>
        <rFont val="Aptos Narrow"/>
        <scheme val="minor"/>
      </rPr>
      <t xml:space="preserve">
ISO/IEC 27001:2013 </t>
    </r>
    <r>
      <rPr>
        <sz val="12"/>
        <color rgb="FF000000"/>
        <rFont val="Aptos Narrow"/>
        <scheme val="minor"/>
      </rPr>
      <t xml:space="preserve">A.8.1.1, A.8.1.2
</t>
    </r>
    <r>
      <rPr>
        <b/>
        <sz val="12"/>
        <color rgb="FF000000"/>
        <rFont val="Aptos Narrow"/>
        <scheme val="minor"/>
      </rPr>
      <t>NIST SP 800-53 Rev. 5</t>
    </r>
    <r>
      <rPr>
        <sz val="12"/>
        <color rgb="FF000000"/>
        <rFont val="Aptos Narrow"/>
        <scheme val="minor"/>
      </rPr>
      <t xml:space="preserve"> CM-8, PM- 5</t>
    </r>
  </si>
  <si>
    <t>Software inventories may track information such as software name and version, devices where it is currently installed, last patch date, and current known vulnerabilities. This information supports the remediation of vulnerabilities that could be exploited in ransomware attacks.</t>
  </si>
  <si>
    <r>
      <rPr>
        <b/>
        <sz val="12"/>
        <rFont val="Aptos Narrow"/>
        <scheme val="minor"/>
      </rPr>
      <t xml:space="preserve">ID.AM-3: </t>
    </r>
    <r>
      <rPr>
        <sz val="12"/>
        <rFont val="Aptos Narrow"/>
        <scheme val="minor"/>
      </rPr>
      <t>Organizational</t>
    </r>
    <r>
      <rPr>
        <sz val="12"/>
        <color rgb="FF000000"/>
        <rFont val="Aptos Narrow"/>
        <scheme val="minor"/>
      </rPr>
      <t xml:space="preserve"> communication and data flows are mapped
</t>
    </r>
    <r>
      <rPr>
        <b/>
        <sz val="12"/>
        <color rgb="FF000000"/>
        <rFont val="Aptos Narrow"/>
        <scheme val="minor"/>
      </rPr>
      <t xml:space="preserve">
ISO/IEC 27001:2013</t>
    </r>
    <r>
      <rPr>
        <sz val="12"/>
        <color rgb="FF000000"/>
        <rFont val="Aptos Narrow"/>
        <scheme val="minor"/>
      </rPr>
      <t xml:space="preserve"> A.13.2.1, A.13.2.2
</t>
    </r>
    <r>
      <rPr>
        <b/>
        <sz val="12"/>
        <color rgb="FF000000"/>
        <rFont val="Aptos Narrow"/>
        <scheme val="minor"/>
      </rPr>
      <t>NIST SP 800-53 Rev. 5</t>
    </r>
    <r>
      <rPr>
        <sz val="12"/>
        <color rgb="FF000000"/>
        <rFont val="Aptos Narrow"/>
        <scheme val="minor"/>
      </rPr>
      <t xml:space="preserve"> AC-4, CA- 3, CA-9, PL-8</t>
    </r>
  </si>
  <si>
    <t>This helps to enumerate what information or processes are at risk, should the attackers move laterally within an environment.</t>
  </si>
  <si>
    <r>
      <rPr>
        <b/>
        <sz val="12"/>
        <rFont val="Aptos Narrow"/>
        <scheme val="minor"/>
      </rPr>
      <t xml:space="preserve">ID.AM-4: </t>
    </r>
    <r>
      <rPr>
        <sz val="12"/>
        <rFont val="Aptos Narrow"/>
        <scheme val="minor"/>
      </rPr>
      <t>External information</t>
    </r>
    <r>
      <rPr>
        <sz val="12"/>
        <color rgb="FF000000"/>
        <rFont val="Aptos Narrow"/>
        <scheme val="minor"/>
      </rPr>
      <t xml:space="preserve"> systems are catalogued
</t>
    </r>
    <r>
      <rPr>
        <b/>
        <sz val="12"/>
        <color rgb="FF000000"/>
        <rFont val="Aptos Narrow"/>
        <scheme val="minor"/>
      </rPr>
      <t xml:space="preserve">
ISO/IEC 27001:2013</t>
    </r>
    <r>
      <rPr>
        <sz val="12"/>
        <color rgb="FF000000"/>
        <rFont val="Aptos Narrow"/>
        <scheme val="minor"/>
      </rPr>
      <t xml:space="preserve"> A.11.2.6
</t>
    </r>
    <r>
      <rPr>
        <b/>
        <sz val="12"/>
        <color rgb="FF000000"/>
        <rFont val="Aptos Narrow"/>
        <scheme val="minor"/>
      </rPr>
      <t xml:space="preserve">NIST SP 800-53 Rev. 5 </t>
    </r>
    <r>
      <rPr>
        <sz val="12"/>
        <color rgb="FF000000"/>
        <rFont val="Aptos Narrow"/>
        <scheme val="minor"/>
      </rPr>
      <t>AC-20, SA-9</t>
    </r>
  </si>
  <si>
    <t>This is important for planning communications to partners and possible actions to temporarily disconnect from external systems in response to ransomware events.
"Identifying these connections will also help organizations plan security" control implementation and identify areas where controls may be shared with third parties.</t>
  </si>
  <si>
    <r>
      <rPr>
        <b/>
        <sz val="12"/>
        <rFont val="Aptos Narrow"/>
        <scheme val="minor"/>
      </rPr>
      <t xml:space="preserve">ID.AM-5: </t>
    </r>
    <r>
      <rPr>
        <sz val="12"/>
        <rFont val="Aptos Narrow"/>
        <scheme val="minor"/>
      </rPr>
      <t xml:space="preserve">Resources (e.g., hardware, devices, data, time, personnel, and software) are prioritized based on their classification, criticality, and business value
</t>
    </r>
    <r>
      <rPr>
        <b/>
        <sz val="12"/>
        <color rgb="FF373737"/>
        <rFont val="Aptos Narrow"/>
        <scheme val="minor"/>
      </rPr>
      <t xml:space="preserve">
ISO/IEC 27001:2013 </t>
    </r>
    <r>
      <rPr>
        <sz val="12"/>
        <color rgb="FF373737"/>
        <rFont val="Aptos Narrow"/>
        <scheme val="minor"/>
      </rPr>
      <t xml:space="preserve">A.8.2.1
</t>
    </r>
    <r>
      <rPr>
        <b/>
        <sz val="12"/>
        <color rgb="FF373737"/>
        <rFont val="Aptos Narrow"/>
        <scheme val="minor"/>
      </rPr>
      <t xml:space="preserve">NIST SP 800-53 Rev. 5 </t>
    </r>
    <r>
      <rPr>
        <sz val="12"/>
        <color rgb="FF373737"/>
        <rFont val="Aptos Narrow"/>
        <scheme val="minor"/>
      </rPr>
      <t>CP-2, RA- 2, RA-9, SC-6</t>
    </r>
  </si>
  <si>
    <t>This is essential to understanding the true scope and impact of ransomware events – and is important in contingency planning for future ransomware events, emergency response, and recovery actions. It helps operations and incident responders to prioritize resources and supports contingency planning for future ransomware events, emergency response, and recovery actions. If there is an associated industrial control system (ICS), its critical functions should be included in emergency response and recovery actions.</t>
  </si>
  <si>
    <r>
      <rPr>
        <b/>
        <sz val="12"/>
        <rFont val="Aptos Narrow"/>
        <scheme val="minor"/>
      </rPr>
      <t xml:space="preserve">ID.AM-6: </t>
    </r>
    <r>
      <rPr>
        <sz val="12"/>
        <rFont val="Aptos Narrow"/>
        <scheme val="minor"/>
      </rPr>
      <t xml:space="preserve">Cybersecurity roles and responsibilities for the entire workforce and third-party stakeholders (e.g., suppliers, customers, partners) are established
</t>
    </r>
    <r>
      <rPr>
        <b/>
        <sz val="12"/>
        <color rgb="FF373737"/>
        <rFont val="Aptos Narrow"/>
        <scheme val="minor"/>
      </rPr>
      <t xml:space="preserve">
ISO/IEC 27001:2013 </t>
    </r>
    <r>
      <rPr>
        <sz val="12"/>
        <color rgb="FF373737"/>
        <rFont val="Aptos Narrow"/>
        <scheme val="minor"/>
      </rPr>
      <t xml:space="preserve">A.6.1.1
</t>
    </r>
    <r>
      <rPr>
        <b/>
        <sz val="12"/>
        <color rgb="FF373737"/>
        <rFont val="Aptos Narrow"/>
        <scheme val="minor"/>
      </rPr>
      <t xml:space="preserve">NIST SP 800-53 Rev. 5 </t>
    </r>
    <r>
      <rPr>
        <sz val="12"/>
        <color rgb="FF373737"/>
        <rFont val="Aptos Narrow"/>
        <scheme val="minor"/>
      </rPr>
      <t>CP-2, PM- 11, PS-7</t>
    </r>
  </si>
  <si>
    <t>It is important that everyone in the organization understand their roles and responsibilities for preventing ransomware events and, if applicable, for responding to and recovering from ransomware events. These roles and responsibilities should be formally documented in an incident response plan. The incident response plan should specify regularly exercising the plan (e.g., running incident response tabletop simulations at least annually).</t>
  </si>
  <si>
    <r>
      <rPr>
        <b/>
        <sz val="12"/>
        <rFont val="Aptos Narrow"/>
        <scheme val="minor"/>
      </rPr>
      <t xml:space="preserve">Business Environment (ID.BE): </t>
    </r>
    <r>
      <rPr>
        <sz val="12"/>
        <rFont val="Aptos Narrow"/>
        <scheme val="minor"/>
      </rPr>
      <t>The organization’s mission, objectives, stakeholders, and activities are understood and prioritized; this information is used to inform cybersecurity roles, responsibilities, and risk management decisions.</t>
    </r>
  </si>
  <si>
    <r>
      <rPr>
        <b/>
        <sz val="12"/>
        <rFont val="Aptos Narrow"/>
        <scheme val="minor"/>
      </rPr>
      <t xml:space="preserve">ID.BE-2: </t>
    </r>
    <r>
      <rPr>
        <sz val="12"/>
        <rFont val="Aptos Narrow"/>
        <scheme val="minor"/>
      </rPr>
      <t xml:space="preserve">The organization’s place in critical infrastructure and its industry sector is identified and communicated
</t>
    </r>
    <r>
      <rPr>
        <b/>
        <sz val="12"/>
        <rFont val="Aptos Narrow"/>
        <scheme val="minor"/>
      </rPr>
      <t xml:space="preserve">
ISO/IEC 27001:2013 </t>
    </r>
    <r>
      <rPr>
        <sz val="12"/>
        <rFont val="Aptos Narrow"/>
        <scheme val="minor"/>
      </rPr>
      <t xml:space="preserve">Clause 4.1
</t>
    </r>
    <r>
      <rPr>
        <b/>
        <sz val="12"/>
        <color rgb="FF373737"/>
        <rFont val="Aptos Narrow"/>
        <scheme val="minor"/>
      </rPr>
      <t xml:space="preserve">NIST SP 800-53 Rev. 5 </t>
    </r>
    <r>
      <rPr>
        <sz val="12"/>
        <color rgb="FF373737"/>
        <rFont val="Aptos Narrow"/>
        <scheme val="minor"/>
      </rPr>
      <t>PM-8</t>
    </r>
  </si>
  <si>
    <t>This allows national computer security incident response teams to better understand the targeted organization’s place in the critical infrastructure environment and permits them to react in a timely manner in case of cross- sector impacts. This also encourages the organization and its external stakeholders to consider downstream effects from the ransomware attack.</t>
  </si>
  <si>
    <r>
      <rPr>
        <b/>
        <sz val="12"/>
        <rFont val="Aptos Narrow"/>
        <scheme val="minor"/>
      </rPr>
      <t xml:space="preserve">ID.BE-3: </t>
    </r>
    <r>
      <rPr>
        <sz val="12"/>
        <rFont val="Aptos Narrow"/>
        <scheme val="minor"/>
      </rPr>
      <t xml:space="preserve">Priorities for organizational mission, objectives, and activities are established and communicated
</t>
    </r>
    <r>
      <rPr>
        <b/>
        <sz val="12"/>
        <color rgb="FF373737"/>
        <rFont val="Aptos Narrow"/>
        <scheme val="minor"/>
      </rPr>
      <t xml:space="preserve">
NIST SP 800-53 Rev. 5 </t>
    </r>
    <r>
      <rPr>
        <sz val="12"/>
        <color rgb="FF373737"/>
        <rFont val="Aptos Narrow"/>
        <scheme val="minor"/>
      </rPr>
      <t>PM-11, SA-14</t>
    </r>
  </si>
  <si>
    <t>This helps operations and incident responders to prioritize resources. It supports contingency planning for future ransomware events, emergency response, and recovery actions.</t>
  </si>
  <si>
    <r>
      <rPr>
        <b/>
        <sz val="12"/>
        <rFont val="Aptos Narrow"/>
        <scheme val="minor"/>
      </rPr>
      <t xml:space="preserve">ID.BE-4: </t>
    </r>
    <r>
      <rPr>
        <sz val="12"/>
        <rFont val="Aptos Narrow"/>
        <scheme val="minor"/>
      </rPr>
      <t xml:space="preserve">Dependencies and critical functions for delivery of critical services are established
</t>
    </r>
    <r>
      <rPr>
        <b/>
        <sz val="12"/>
        <color rgb="FF373737"/>
        <rFont val="Aptos Narrow"/>
        <scheme val="minor"/>
      </rPr>
      <t xml:space="preserve">
ISO/IEC 27001:2013 </t>
    </r>
    <r>
      <rPr>
        <sz val="12"/>
        <color rgb="FF373737"/>
        <rFont val="Aptos Narrow"/>
        <scheme val="minor"/>
      </rPr>
      <t xml:space="preserve">A.11.2.2, A.11.2.3, A.12.1.3
</t>
    </r>
    <r>
      <rPr>
        <b/>
        <sz val="12"/>
        <color rgb="FF373737"/>
        <rFont val="Aptos Narrow"/>
        <scheme val="minor"/>
      </rPr>
      <t xml:space="preserve">NIST SP 800-53 Rev. 5 </t>
    </r>
    <r>
      <rPr>
        <sz val="12"/>
        <color rgb="FF373737"/>
        <rFont val="Aptos Narrow"/>
        <scheme val="minor"/>
      </rPr>
      <t>CP-8, PE- 9, PE-11, PM-8, SA-20</t>
    </r>
  </si>
  <si>
    <t>This helps with identifying secondary and tertiary components critical in supporting the organization’s core business functions. This is needed to prioritize contingency plans for future events and emergency responses to ransomware events. If there is an associated ICS, its critical functions should be included in emergency response and recovery actions.</t>
  </si>
  <si>
    <r>
      <rPr>
        <b/>
        <sz val="12"/>
        <rFont val="Aptos Narrow"/>
        <scheme val="minor"/>
      </rPr>
      <t xml:space="preserve">Governance (ID.GV): </t>
    </r>
    <r>
      <rPr>
        <sz val="12"/>
        <rFont val="Aptos Narrow"/>
        <scheme val="minor"/>
      </rPr>
      <t>The policies, procedures, and processes to manage and monitor the organization’s regulatory, legal, risk, environmental, and operational requirements are understood and inform the management of cybersecurity risk.</t>
    </r>
  </si>
  <si>
    <r>
      <rPr>
        <b/>
        <sz val="12"/>
        <rFont val="Aptos Narrow"/>
        <scheme val="minor"/>
      </rPr>
      <t xml:space="preserve">ID.GV-1: </t>
    </r>
    <r>
      <rPr>
        <sz val="12"/>
        <rFont val="Aptos Narrow"/>
        <scheme val="minor"/>
      </rPr>
      <t xml:space="preserve">Organizational cybersecurity policy is established and communicated
</t>
    </r>
    <r>
      <rPr>
        <b/>
        <sz val="12"/>
        <color rgb="FF373737"/>
        <rFont val="Aptos Narrow"/>
        <scheme val="minor"/>
      </rPr>
      <t xml:space="preserve">
ISO/IEC 27001:2013 </t>
    </r>
    <r>
      <rPr>
        <sz val="12"/>
        <color rgb="FF373737"/>
        <rFont val="Aptos Narrow"/>
        <scheme val="minor"/>
      </rPr>
      <t xml:space="preserve">A.5.1.1
</t>
    </r>
    <r>
      <rPr>
        <b/>
        <sz val="12"/>
        <color rgb="FF373737"/>
        <rFont val="Aptos Narrow"/>
        <scheme val="minor"/>
      </rPr>
      <t xml:space="preserve">NIST SP 800-53 Rev. 5 </t>
    </r>
    <r>
      <rPr>
        <sz val="12"/>
        <color rgb="FF373737"/>
        <rFont val="Aptos Narrow"/>
        <scheme val="minor"/>
      </rPr>
      <t>AC-01, AU-01, CA-01, CM-01, CP-01, IA-01, IR-01, PE-01, PL-01, PM-01,
RA-01, SA-01, SC-01, SI-01</t>
    </r>
  </si>
  <si>
    <t>Establishing and communicating policies needed to prevent or mitigate ransomware events is essential and fundamental to all other prevention and mitigation activities. Where practical, these policies should be reviewed periodically to reflect the dynamic nature of risk and the reality of needed ongoing adjustments.</t>
  </si>
  <si>
    <r>
      <rPr>
        <b/>
        <sz val="12"/>
        <rFont val="Aptos Narrow"/>
        <scheme val="minor"/>
      </rPr>
      <t xml:space="preserve">ID.GV-3: </t>
    </r>
    <r>
      <rPr>
        <sz val="12"/>
        <rFont val="Aptos Narrow"/>
        <scheme val="minor"/>
      </rPr>
      <t xml:space="preserve">Legal and regulatory requirements regarding cybersecurity, including privacy and civil liberties obligations, are understood and managed
</t>
    </r>
    <r>
      <rPr>
        <b/>
        <sz val="12"/>
        <color rgb="FF373737"/>
        <rFont val="Aptos Narrow"/>
        <scheme val="minor"/>
      </rPr>
      <t xml:space="preserve">
ISO/IEC 27001:2013 </t>
    </r>
    <r>
      <rPr>
        <sz val="12"/>
        <color rgb="FF373737"/>
        <rFont val="Aptos Narrow"/>
        <scheme val="minor"/>
      </rPr>
      <t xml:space="preserve">A.18.1.1, A.18.1.2, A.18.1.3, A.18.1.4, A.18.1.5
</t>
    </r>
    <r>
      <rPr>
        <b/>
        <sz val="12"/>
        <color rgb="FF373737"/>
        <rFont val="Aptos Narrow"/>
        <scheme val="minor"/>
      </rPr>
      <t xml:space="preserve">NIST SP 800-53 Rev. 5 </t>
    </r>
    <r>
      <rPr>
        <sz val="12"/>
        <color rgb="FF373737"/>
        <rFont val="Aptos Narrow"/>
        <scheme val="minor"/>
      </rPr>
      <t>CA-07, RA-02</t>
    </r>
  </si>
  <si>
    <t>This is necessary for developing cybersecurity policies and establishing priorities in contingency planning for response to future ransomware events.</t>
  </si>
  <si>
    <r>
      <rPr>
        <b/>
        <sz val="12"/>
        <rFont val="Aptos Narrow"/>
        <scheme val="minor"/>
      </rPr>
      <t xml:space="preserve">ID.GV-4: </t>
    </r>
    <r>
      <rPr>
        <sz val="12"/>
        <rFont val="Aptos Narrow"/>
        <scheme val="minor"/>
      </rPr>
      <t xml:space="preserve">Governance and risk management processes address cybersecurity risks
</t>
    </r>
    <r>
      <rPr>
        <b/>
        <sz val="12"/>
        <color rgb="FF373737"/>
        <rFont val="Aptos Narrow"/>
        <scheme val="minor"/>
      </rPr>
      <t xml:space="preserve">
ISO/IEC 27001:2013 </t>
    </r>
    <r>
      <rPr>
        <sz val="12"/>
        <color rgb="FF373737"/>
        <rFont val="Aptos Narrow"/>
        <scheme val="minor"/>
      </rPr>
      <t xml:space="preserve">Clause 6
</t>
    </r>
    <r>
      <rPr>
        <b/>
        <sz val="12"/>
        <color rgb="FF373737"/>
        <rFont val="Aptos Narrow"/>
        <scheme val="minor"/>
      </rPr>
      <t xml:space="preserve">NIST SP 800-53 Rev. 5 </t>
    </r>
    <r>
      <rPr>
        <sz val="12"/>
        <color rgb="FF373737"/>
        <rFont val="Aptos Narrow"/>
        <scheme val="minor"/>
      </rPr>
      <t>PM-3, PM- 7, PM-9, PM-10, PM-11, SA-2</t>
    </r>
  </si>
  <si>
    <t>Ransomware risks must be factored into organizational risk management governance in order to establish adequate cybersecurity policies.</t>
  </si>
  <si>
    <r>
      <rPr>
        <b/>
        <sz val="12"/>
        <rFont val="Aptos Narrow"/>
        <scheme val="minor"/>
      </rPr>
      <t xml:space="preserve">Risk Assessment (ID.RA): </t>
    </r>
    <r>
      <rPr>
        <sz val="12"/>
        <rFont val="Aptos Narrow"/>
        <scheme val="minor"/>
      </rPr>
      <t>The organization understands the cybersecurity risk to organizational operations (including mission, functions, image, or reputation), organizational assets, and individuals.</t>
    </r>
  </si>
  <si>
    <r>
      <rPr>
        <b/>
        <sz val="12"/>
        <rFont val="Aptos Narrow"/>
        <scheme val="minor"/>
      </rPr>
      <t xml:space="preserve">ID.RA-1: </t>
    </r>
    <r>
      <rPr>
        <sz val="12"/>
        <rFont val="Aptos Narrow"/>
        <scheme val="minor"/>
      </rPr>
      <t xml:space="preserve">Asset vulnerabilities are identified and documented
</t>
    </r>
    <r>
      <rPr>
        <b/>
        <sz val="12"/>
        <color rgb="FF373737"/>
        <rFont val="Aptos Narrow"/>
        <scheme val="minor"/>
      </rPr>
      <t xml:space="preserve">
ISO/IEC 27001:2013 </t>
    </r>
    <r>
      <rPr>
        <sz val="12"/>
        <color rgb="FF373737"/>
        <rFont val="Aptos Narrow"/>
        <scheme val="minor"/>
      </rPr>
      <t xml:space="preserve">A.12.6.1, A.18.2.3
</t>
    </r>
    <r>
      <rPr>
        <b/>
        <sz val="12"/>
        <color rgb="FF373737"/>
        <rFont val="Aptos Narrow"/>
        <scheme val="minor"/>
      </rPr>
      <t xml:space="preserve">NIST SP 800-53 Rev. 5 </t>
    </r>
    <r>
      <rPr>
        <sz val="12"/>
        <color rgb="FF373737"/>
        <rFont val="Aptos Narrow"/>
        <scheme val="minor"/>
      </rPr>
      <t>CA-2, CA- 7, CA-8, RA-3, RA-5, SA-5, SA-11, SI-2, SI-4, SI-5</t>
    </r>
  </si>
  <si>
    <t>Identifying and documenting the vulnerabilities of the organization’s assets is crucial in developing plans for and prioritizing mitigation or elimination of those vulnerabilities. These actions also are key to contingency planning for evaluating and responding to future ransomware events and will reduce the likelihood of a successful ransomware attack.</t>
  </si>
  <si>
    <r>
      <rPr>
        <b/>
        <sz val="12"/>
        <rFont val="Aptos Narrow"/>
        <scheme val="minor"/>
      </rPr>
      <t xml:space="preserve">ID.RA-2: </t>
    </r>
    <r>
      <rPr>
        <sz val="12"/>
        <rFont val="Aptos Narrow"/>
        <scheme val="minor"/>
      </rPr>
      <t xml:space="preserve">Cyber threat intelligence is received from information sharing forums and sources
</t>
    </r>
    <r>
      <rPr>
        <b/>
        <sz val="12"/>
        <rFont val="Aptos Narrow"/>
        <scheme val="minor"/>
      </rPr>
      <t xml:space="preserve">ISO/IEC 27001:2013 </t>
    </r>
    <r>
      <rPr>
        <sz val="12"/>
        <rFont val="Aptos Narrow"/>
        <scheme val="minor"/>
      </rPr>
      <t xml:space="preserve">A.6.1.4
</t>
    </r>
    <r>
      <rPr>
        <b/>
        <sz val="12"/>
        <rFont val="Aptos Narrow"/>
        <scheme val="minor"/>
      </rPr>
      <t xml:space="preserve">NIST SP 800-53 Rev. 5 </t>
    </r>
    <r>
      <rPr>
        <sz val="12"/>
        <rFont val="Aptos Narrow"/>
        <scheme val="minor"/>
      </rPr>
      <t>PM-15, PM-16, SI-5</t>
    </r>
  </si>
  <si>
    <t>Receiving and using cyber threat intelligence from information sharing sources can reduce the exposure to ransomware attacks and facilitate early detection of new threats.</t>
  </si>
  <si>
    <r>
      <rPr>
        <b/>
        <sz val="12"/>
        <rFont val="Aptos Narrow"/>
        <scheme val="minor"/>
      </rPr>
      <t xml:space="preserve">ID.RA-4: </t>
    </r>
    <r>
      <rPr>
        <sz val="12"/>
        <rFont val="Aptos Narrow"/>
        <scheme val="minor"/>
      </rPr>
      <t xml:space="preserve">Potential business impacts and likelihoods are identified
</t>
    </r>
    <r>
      <rPr>
        <b/>
        <sz val="12"/>
        <color rgb="FF373737"/>
        <rFont val="Aptos Narrow"/>
        <scheme val="minor"/>
      </rPr>
      <t xml:space="preserve">
ISO/IEC 27001:2013 </t>
    </r>
    <r>
      <rPr>
        <sz val="12"/>
        <color rgb="FF373737"/>
        <rFont val="Aptos Narrow"/>
        <scheme val="minor"/>
      </rPr>
      <t xml:space="preserve">A.16.1.6, Clause 6.1.2
</t>
    </r>
    <r>
      <rPr>
        <b/>
        <sz val="12"/>
        <color rgb="FF373737"/>
        <rFont val="Aptos Narrow"/>
        <scheme val="minor"/>
      </rPr>
      <t xml:space="preserve">NIST SP 800-53 Rev. 5 </t>
    </r>
    <r>
      <rPr>
        <sz val="12"/>
        <color rgb="FF373737"/>
        <rFont val="Aptos Narrow"/>
        <scheme val="minor"/>
      </rPr>
      <t>PM-9, PM- 11, RA-2, RA-3, SA-20</t>
    </r>
  </si>
  <si>
    <t>Understanding the business impacts of potential ransomware events is needed to support cybersecurity cost-benefit analyses as well to establish priorities for activities in ransomware response and recovery plans. Understanding potential business impacts also supports emergency response decisions in the event of a ransomware attack.</t>
  </si>
  <si>
    <r>
      <rPr>
        <b/>
        <sz val="12"/>
        <rFont val="Aptos Narrow"/>
        <scheme val="minor"/>
      </rPr>
      <t xml:space="preserve">ID.RA-6: </t>
    </r>
    <r>
      <rPr>
        <sz val="12"/>
        <rFont val="Aptos Narrow"/>
        <scheme val="minor"/>
      </rPr>
      <t xml:space="preserve">Risk responses are identified and prioritized
</t>
    </r>
    <r>
      <rPr>
        <b/>
        <sz val="12"/>
        <color rgb="FF373737"/>
        <rFont val="Aptos Narrow"/>
        <scheme val="minor"/>
      </rPr>
      <t xml:space="preserve">
ISO/IEC 27001:2013 </t>
    </r>
    <r>
      <rPr>
        <sz val="12"/>
        <color rgb="FF373737"/>
        <rFont val="Aptos Narrow"/>
        <scheme val="minor"/>
      </rPr>
      <t xml:space="preserve">Clause 6.1.3
</t>
    </r>
    <r>
      <rPr>
        <b/>
        <sz val="12"/>
        <color rgb="FF373737"/>
        <rFont val="Aptos Narrow"/>
        <scheme val="minor"/>
      </rPr>
      <t xml:space="preserve">NIST SP 800-53 Rev. 5 </t>
    </r>
    <r>
      <rPr>
        <sz val="12"/>
        <color rgb="FF373737"/>
        <rFont val="Aptos Narrow"/>
        <scheme val="minor"/>
      </rPr>
      <t>PM-4, PM- 9</t>
    </r>
  </si>
  <si>
    <t>The expense associated with responding to and recovering from ransomware events is directly affected by the effectiveness of contingency planning for responses to projected risks.</t>
  </si>
  <si>
    <r>
      <rPr>
        <b/>
        <sz val="12"/>
        <rFont val="Aptos Narrow"/>
        <scheme val="minor"/>
      </rPr>
      <t xml:space="preserve">Risk Management Strategy (ID.RM): </t>
    </r>
    <r>
      <rPr>
        <sz val="12"/>
        <rFont val="Aptos Narrow"/>
        <scheme val="minor"/>
      </rPr>
      <t>The organization’s priorities, constraints, risk tolerances, and assumptions are established and used to support operational risk decisions.</t>
    </r>
  </si>
  <si>
    <r>
      <rPr>
        <b/>
        <sz val="12"/>
        <rFont val="Aptos Narrow"/>
        <scheme val="minor"/>
      </rPr>
      <t xml:space="preserve">ID.RM-1: </t>
    </r>
    <r>
      <rPr>
        <sz val="12"/>
        <rFont val="Aptos Narrow"/>
        <scheme val="minor"/>
      </rPr>
      <t xml:space="preserve">Risk management processes are established, managed, and agreed to by organizational stakeholders
</t>
    </r>
    <r>
      <rPr>
        <b/>
        <sz val="12"/>
        <color rgb="FF373737"/>
        <rFont val="Aptos Narrow"/>
        <scheme val="minor"/>
      </rPr>
      <t xml:space="preserve">
ISO/IEC 27001:2013 </t>
    </r>
    <r>
      <rPr>
        <sz val="12"/>
        <color rgb="FF373737"/>
        <rFont val="Aptos Narrow"/>
        <scheme val="minor"/>
      </rPr>
      <t xml:space="preserve">Clause 6.1.3, Clause 8.3, Clause 9.3
</t>
    </r>
    <r>
      <rPr>
        <b/>
        <sz val="12"/>
        <color rgb="FF373737"/>
        <rFont val="Aptos Narrow"/>
        <scheme val="minor"/>
      </rPr>
      <t xml:space="preserve">NIST SP 800-53 Rev. 5 </t>
    </r>
    <r>
      <rPr>
        <sz val="12"/>
        <color rgb="FF373737"/>
        <rFont val="Aptos Narrow"/>
        <scheme val="minor"/>
      </rPr>
      <t>PM-4, PM- 9</t>
    </r>
  </si>
  <si>
    <t>Establishing and enforcing organizational policies, roles, and responsibilities depends on stakeholders agreeing to and implementing effective risk management processes. The processes should take into consideration the risk of a ransomware event. These policies should be reviewed periodically to reflect the dynamic nature of risk and the reality of needed adjustments over time.</t>
  </si>
  <si>
    <r>
      <rPr>
        <b/>
        <sz val="12"/>
        <rFont val="Aptos Narrow"/>
        <scheme val="minor"/>
      </rPr>
      <t xml:space="preserve">Supply Chain Risk Management (ID.SC):
</t>
    </r>
    <r>
      <rPr>
        <sz val="12"/>
        <rFont val="Aptos Narrow"/>
        <scheme val="minor"/>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</si>
  <si>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rPr>
        <b/>
        <sz val="12"/>
        <rFont val="Aptos Narrow"/>
        <scheme val="minor"/>
      </rPr>
      <t xml:space="preserve">ID.SC-5: </t>
    </r>
    <r>
      <rPr>
        <sz val="12"/>
        <rFont val="Aptos Narrow"/>
        <scheme val="minor"/>
      </rPr>
      <t xml:space="preserve">Response and recovery planning and testing are conducted with suppliers and third-party providers
</t>
    </r>
    <r>
      <rPr>
        <b/>
        <sz val="12"/>
        <color rgb="FF373737"/>
        <rFont val="Aptos Narrow"/>
        <scheme val="minor"/>
      </rPr>
      <t xml:space="preserve">
ISO/IEC 27001:2013 </t>
    </r>
    <r>
      <rPr>
        <sz val="12"/>
        <color rgb="FF373737"/>
        <rFont val="Aptos Narrow"/>
        <scheme val="minor"/>
      </rPr>
      <t xml:space="preserve">A.17.1.3
</t>
    </r>
    <r>
      <rPr>
        <b/>
        <sz val="12"/>
        <color rgb="FF373737"/>
        <rFont val="Aptos Narrow"/>
        <scheme val="minor"/>
      </rPr>
      <t xml:space="preserve">NIST SP 800-53 Rev. 5 </t>
    </r>
    <r>
      <rPr>
        <sz val="12"/>
        <color rgb="FF373737"/>
        <rFont val="Aptos Narrow"/>
        <scheme val="minor"/>
      </rPr>
      <t>CP-2, CP- 4, IR-3, IR-4, IR-6, IR-8, IR-9</t>
    </r>
  </si>
  <si>
    <t>Ransomware contingency planning should be coordinated with suppliers and third-party providers and should include testing planned activities. The plan should include a scenario where the organization, its suppliers, and third-party providers are all impacted by ransomware.</t>
  </si>
  <si>
    <r>
      <rPr>
        <b/>
        <sz val="12"/>
        <color rgb="FFFFFFFF"/>
        <rFont val="Aptos Narrow"/>
        <scheme val="minor"/>
      </rPr>
      <t>Protect</t>
    </r>
  </si>
  <si>
    <r>
      <rPr>
        <b/>
        <sz val="12"/>
        <rFont val="Aptos Narrow"/>
        <scheme val="minor"/>
      </rPr>
      <t xml:space="preserve">Identity Management, Authentication and Access Control (PR.AC): </t>
    </r>
    <r>
      <rPr>
        <sz val="12"/>
        <rFont val="Aptos Narrow"/>
        <scheme val="minor"/>
      </rPr>
      <t>Access to physical and logical assets and associated facilities is limited to authorized users, processes, and devices, and is managed consistent with the assessed risk of unauthorized access to authorized activities and transactions.</t>
    </r>
  </si>
  <si>
    <r>
      <rPr>
        <b/>
        <sz val="12"/>
        <rFont val="Aptos Narrow"/>
        <scheme val="minor"/>
      </rPr>
      <t xml:space="preserve">PR.AC-1: </t>
    </r>
    <r>
      <rPr>
        <sz val="12"/>
        <rFont val="Aptos Narrow"/>
        <scheme val="minor"/>
      </rPr>
      <t xml:space="preserve">Identities and credentials are issued, managed, verified, revoked, and audited for authorized devices, users and processes
</t>
    </r>
    <r>
      <rPr>
        <b/>
        <sz val="12"/>
        <color rgb="FF373737"/>
        <rFont val="Aptos Narrow"/>
        <scheme val="minor"/>
      </rPr>
      <t xml:space="preserve">
ISO/IEC 27001:2013 </t>
    </r>
    <r>
      <rPr>
        <sz val="12"/>
        <color rgb="FF373737"/>
        <rFont val="Aptos Narrow"/>
        <scheme val="minor"/>
      </rPr>
      <t xml:space="preserve">A.9.2.1, A.9.2.2, A.9.2.3, A.9.2.4, A.9.2.6, A.9.3.1, A.9.4.2, A.9.4.3
</t>
    </r>
    <r>
      <rPr>
        <b/>
        <sz val="12"/>
        <color rgb="FF373737"/>
        <rFont val="Aptos Narrow"/>
        <scheme val="minor"/>
      </rPr>
      <t xml:space="preserve">NIST SP 800-53 Rev. 5 </t>
    </r>
    <r>
      <rPr>
        <sz val="12"/>
        <color rgb="FF373737"/>
        <rFont val="Aptos Narrow"/>
        <scheme val="minor"/>
      </rPr>
      <t>AC-1, AC- 2, IA-1, IA-2, IA-3, IA-4, IA-5, IA-6, IA-7, IA-8, IA-9, IA-10, IA-11</t>
    </r>
  </si>
  <si>
    <r>
      <rPr>
        <sz val="12"/>
        <rFont val="Aptos Narrow"/>
        <scheme val="minor"/>
      </rPr>
      <t>Most ransomware attacks are conducted through network connections, and ransomware attacks often start with credential compromise (e.g., unauthorized sharing or capture of login identity and password).
Proper credential management is essential, although not the only mitigation needed.</t>
    </r>
  </si>
  <si>
    <r>
      <rPr>
        <b/>
        <sz val="12"/>
        <rFont val="Aptos Narrow"/>
        <scheme val="minor"/>
      </rPr>
      <t xml:space="preserve">PR.AC-3: </t>
    </r>
    <r>
      <rPr>
        <sz val="12"/>
        <rFont val="Aptos Narrow"/>
        <scheme val="minor"/>
      </rPr>
      <t xml:space="preserve">Remote access is managed
</t>
    </r>
    <r>
      <rPr>
        <b/>
        <sz val="12"/>
        <rFont val="Aptos Narrow"/>
        <scheme val="minor"/>
      </rPr>
      <t xml:space="preserve">
I</t>
    </r>
    <r>
      <rPr>
        <b/>
        <sz val="12"/>
        <color rgb="FF373737"/>
        <rFont val="Aptos Narrow"/>
        <scheme val="minor"/>
      </rPr>
      <t xml:space="preserve">SO/IEC 27001:2013 </t>
    </r>
    <r>
      <rPr>
        <sz val="12"/>
        <color rgb="FF373737"/>
        <rFont val="Aptos Narrow"/>
        <scheme val="minor"/>
      </rPr>
      <t xml:space="preserve">A.6.2.1, A.6.2.2, A.11.2.6, A.13.1.1, A.13.2.1
</t>
    </r>
    <r>
      <rPr>
        <b/>
        <sz val="12"/>
        <color rgb="FF373737"/>
        <rFont val="Aptos Narrow"/>
        <scheme val="minor"/>
      </rPr>
      <t xml:space="preserve">NIST SP 800-53 Rev. 5 </t>
    </r>
    <r>
      <rPr>
        <sz val="12"/>
        <color rgb="FF373737"/>
        <rFont val="Aptos Narrow"/>
        <scheme val="minor"/>
      </rPr>
      <t>AC-1, AC- 17, AC-19, AC-20, SC-15</t>
    </r>
  </si>
  <si>
    <t>Most ransomware attacks are conducted remotely. Managing privileges associated with remote access can help maintain the integrity of systems and data files to protect against malicious code insertion and data exfiltration. Using multi-factor authentication is a key – and easily implemented – way to reduce the likelihood of account compromise.</t>
  </si>
  <si>
    <r>
      <rPr>
        <b/>
        <sz val="12"/>
        <rFont val="Aptos Narrow"/>
        <scheme val="minor"/>
      </rPr>
      <t xml:space="preserve">PR.AC-4: </t>
    </r>
    <r>
      <rPr>
        <sz val="12"/>
        <rFont val="Aptos Narrow"/>
        <scheme val="minor"/>
      </rPr>
      <t xml:space="preserve">Access permissions and authorizations are managed, incorporating the principles of least privilege and separation of duties
</t>
    </r>
    <r>
      <rPr>
        <b/>
        <sz val="12"/>
        <color rgb="FF373737"/>
        <rFont val="Aptos Narrow"/>
        <scheme val="minor"/>
      </rPr>
      <t xml:space="preserve">
ISO/IEC 27001:2013 </t>
    </r>
    <r>
      <rPr>
        <sz val="12"/>
        <color rgb="FF373737"/>
        <rFont val="Aptos Narrow"/>
        <scheme val="minor"/>
      </rPr>
      <t xml:space="preserve">A.6.1.2, A.9.1.2, A.9.2.3, A.9.4.1, A.9.4.4, A.9.4.5
</t>
    </r>
    <r>
      <rPr>
        <b/>
        <sz val="12"/>
        <color rgb="FF373737"/>
        <rFont val="Aptos Narrow"/>
        <scheme val="minor"/>
      </rPr>
      <t xml:space="preserve">NIST SP 800-53 Rev. 5 </t>
    </r>
    <r>
      <rPr>
        <sz val="12"/>
        <color rgb="FF373737"/>
        <rFont val="Aptos Narrow"/>
        <scheme val="minor"/>
      </rPr>
      <t>AC-1, AC- 2, AC-3, AC-5, AC-6, AC-14, AC-16, AC-24</t>
    </r>
  </si>
  <si>
    <t>Many ransomware events occur by compromising user credentials or invoking processes that have unnecessary privileged access to systems. This is a very important management step for preventing such events.</t>
  </si>
  <si>
    <r>
      <rPr>
        <b/>
        <sz val="12"/>
        <rFont val="Aptos Narrow"/>
        <scheme val="minor"/>
      </rPr>
      <t xml:space="preserve">PR.AC-5: </t>
    </r>
    <r>
      <rPr>
        <sz val="12"/>
        <rFont val="Aptos Narrow"/>
        <scheme val="minor"/>
      </rPr>
      <t xml:space="preserve">Network integrity is protected (e.g., network segregation, network segmentation)
</t>
    </r>
    <r>
      <rPr>
        <b/>
        <sz val="12"/>
        <color rgb="FF373737"/>
        <rFont val="Aptos Narrow"/>
        <scheme val="minor"/>
      </rPr>
      <t xml:space="preserve">
ISO/IEC 27001:2013 </t>
    </r>
    <r>
      <rPr>
        <sz val="12"/>
        <color rgb="FF373737"/>
        <rFont val="Aptos Narrow"/>
        <scheme val="minor"/>
      </rPr>
      <t xml:space="preserve">A.13.1.1, A.13.1.3, A.13.2.1, A.14.1.2, A.14.1.3
</t>
    </r>
    <r>
      <rPr>
        <b/>
        <sz val="12"/>
        <color rgb="FF373737"/>
        <rFont val="Aptos Narrow"/>
        <scheme val="minor"/>
      </rPr>
      <t xml:space="preserve">NIST SP 800-53 Rev. 5 </t>
    </r>
    <r>
      <rPr>
        <sz val="12"/>
        <color rgb="FF373737"/>
        <rFont val="Aptos Narrow"/>
        <scheme val="minor"/>
      </rPr>
      <t>AC-4, AC- 10, SC-7</t>
    </r>
  </si>
  <si>
    <t>Network segmentation or segregation can limit the scope of ransomware events by preventing malware from proliferating among potential target systems (e.g., moving into an operational technology or control system from a business information technology network). It is critical to separate IT and OT networks and regularly validate their independence. This not only reduces the risk of OT systems being compromised, but also allows low-level critical operations to continue while business IT systems recover from ransomware. This is particularly important for critical ICS functions, including Safety Instrument Systems (SIS).</t>
  </si>
  <si>
    <r>
      <rPr>
        <b/>
        <sz val="12"/>
        <rFont val="Aptos Narrow"/>
        <scheme val="minor"/>
      </rPr>
      <t xml:space="preserve">PR.AC-6: </t>
    </r>
    <r>
      <rPr>
        <sz val="12"/>
        <rFont val="Aptos Narrow"/>
        <scheme val="minor"/>
      </rPr>
      <t xml:space="preserve">Identities are proofed and bound to credentials and asserted in interactions
</t>
    </r>
    <r>
      <rPr>
        <b/>
        <sz val="12"/>
        <color rgb="FF373737"/>
        <rFont val="Aptos Narrow"/>
        <scheme val="minor"/>
      </rPr>
      <t xml:space="preserve">
ISO/IEC 27001:2013 </t>
    </r>
    <r>
      <rPr>
        <sz val="12"/>
        <color rgb="FF373737"/>
        <rFont val="Aptos Narrow"/>
        <scheme val="minor"/>
      </rPr>
      <t xml:space="preserve">A.7.1.1, A.9.2.1
</t>
    </r>
    <r>
      <rPr>
        <b/>
        <sz val="12"/>
        <color rgb="FF373737"/>
        <rFont val="Aptos Narrow"/>
        <scheme val="minor"/>
      </rPr>
      <t xml:space="preserve">NIST SP 800-53 Rev. 5 </t>
    </r>
    <r>
      <rPr>
        <sz val="12"/>
        <color rgb="FF373737"/>
        <rFont val="Aptos Narrow"/>
        <scheme val="minor"/>
      </rPr>
      <t>AC-1, AC- 2, AC-3, AC-16, AC-19, AC-24,IA-1, IA-2, IA-4, IA-5, IA-8, PE-2, PS-3</t>
    </r>
  </si>
  <si>
    <t>Compromised credentials are a common attack vector in ransomware events. Identities should be proofed and then bound to a credential (e.g., two-factor authentication of formally authorized individuals) to limit the likelihood that credentials are compromised or issued to an unauthorized individual.</t>
  </si>
  <si>
    <r>
      <rPr>
        <b/>
        <sz val="12"/>
        <rFont val="Aptos Narrow"/>
        <scheme val="minor"/>
      </rPr>
      <t xml:space="preserve">Awareness and Training (PR.AT): </t>
    </r>
    <r>
      <rPr>
        <sz val="12"/>
        <rFont val="Aptos Narrow"/>
        <scheme val="minor"/>
      </rPr>
      <t>The organization’s personnel and partners are provided cybersecurity awareness education and are trained to perform their cybersecurity- related duties and responsibilities consistent with related policies, procedures, and agreements.</t>
    </r>
  </si>
  <si>
    <r>
      <rPr>
        <b/>
        <sz val="12"/>
        <rFont val="Aptos Narrow"/>
        <scheme val="minor"/>
      </rPr>
      <t xml:space="preserve">PR.AT-1: </t>
    </r>
    <r>
      <rPr>
        <sz val="12"/>
        <rFont val="Aptos Narrow"/>
        <scheme val="minor"/>
      </rPr>
      <t xml:space="preserve">All users are informed and trained
</t>
    </r>
    <r>
      <rPr>
        <b/>
        <sz val="12"/>
        <color rgb="FF373737"/>
        <rFont val="Aptos Narrow"/>
        <scheme val="minor"/>
      </rPr>
      <t xml:space="preserve">
ISO/IEC 27001:2013 </t>
    </r>
    <r>
      <rPr>
        <sz val="12"/>
        <color rgb="FF373737"/>
        <rFont val="Aptos Narrow"/>
        <scheme val="minor"/>
      </rPr>
      <t xml:space="preserve">A.7.2.2, A.12.2.1
</t>
    </r>
    <r>
      <rPr>
        <b/>
        <sz val="12"/>
        <color rgb="FF373737"/>
        <rFont val="Aptos Narrow"/>
        <scheme val="minor"/>
      </rPr>
      <t xml:space="preserve">NIST SP 800-53 Rev. 5 </t>
    </r>
    <r>
      <rPr>
        <sz val="12"/>
        <color rgb="FF373737"/>
        <rFont val="Aptos Narrow"/>
        <scheme val="minor"/>
      </rPr>
      <t>AT-2, PM- 13</t>
    </r>
  </si>
  <si>
    <t>Most ransomware attacks are made possible by users who engage in unsafe practices, administrators who implement insecure configurations, or developers who have insufficient security training.</t>
  </si>
  <si>
    <r>
      <rPr>
        <b/>
        <sz val="12"/>
        <rFont val="Aptos Narrow"/>
        <scheme val="minor"/>
      </rPr>
      <t xml:space="preserve">Data Security (PR.DS): </t>
    </r>
    <r>
      <rPr>
        <sz val="12"/>
        <rFont val="Aptos Narrow"/>
        <scheme val="minor"/>
      </rPr>
      <t>Information and records (data) are managed consistent with the organization’s risk strategy to protect the confidentiality, integrity, and availability of information.</t>
    </r>
  </si>
  <si>
    <r>
      <rPr>
        <b/>
        <sz val="12"/>
        <rFont val="Aptos Narrow"/>
        <scheme val="minor"/>
      </rPr>
      <t xml:space="preserve">PR.DS-4: </t>
    </r>
    <r>
      <rPr>
        <sz val="12"/>
        <rFont val="Aptos Narrow"/>
        <scheme val="minor"/>
      </rPr>
      <t xml:space="preserve">Adequate capacity to ensure availability is maintained
</t>
    </r>
    <r>
      <rPr>
        <b/>
        <sz val="12"/>
        <color rgb="FF373737"/>
        <rFont val="Aptos Narrow"/>
        <scheme val="minor"/>
      </rPr>
      <t xml:space="preserve">
ISO/IEC 27001:2013 </t>
    </r>
    <r>
      <rPr>
        <sz val="12"/>
        <color rgb="FF373737"/>
        <rFont val="Aptos Narrow"/>
        <scheme val="minor"/>
      </rPr>
      <t xml:space="preserve">A.12.1.3, A.17.2.1
</t>
    </r>
    <r>
      <rPr>
        <b/>
        <sz val="12"/>
        <color rgb="FF373737"/>
        <rFont val="Aptos Narrow"/>
        <scheme val="minor"/>
      </rPr>
      <t xml:space="preserve">NIST SP 800-53 Rev. 5 </t>
    </r>
    <r>
      <rPr>
        <sz val="12"/>
        <color rgb="FF373737"/>
        <rFont val="Aptos Narrow"/>
        <scheme val="minor"/>
      </rPr>
      <t>AU-4, CP- 2, SC-5</t>
    </r>
  </si>
  <si>
    <t>Ensuring adequate availability of data can reduce ransomware impacts. This includes the ability to maintain offsite and offline data backups, testing mean time to recovery and system redundancy where necessary.</t>
  </si>
  <si>
    <r>
      <rPr>
        <b/>
        <sz val="12"/>
        <rFont val="Aptos Narrow"/>
        <scheme val="minor"/>
      </rPr>
      <t xml:space="preserve">PR.DS-5: </t>
    </r>
    <r>
      <rPr>
        <sz val="12"/>
        <rFont val="Aptos Narrow"/>
        <scheme val="minor"/>
      </rPr>
      <t xml:space="preserve">Protections against data leaks are implemented
</t>
    </r>
    <r>
      <rPr>
        <b/>
        <sz val="12"/>
        <rFont val="Aptos Narrow"/>
        <scheme val="minor"/>
      </rPr>
      <t xml:space="preserve">
ISO/IEC 27001:2013 </t>
    </r>
    <r>
      <rPr>
        <sz val="12"/>
        <rFont val="Aptos Narrow"/>
        <scheme val="minor"/>
      </rPr>
      <t xml:space="preserve">A.12.1.3, A.17.2.1
</t>
    </r>
    <r>
      <rPr>
        <b/>
        <sz val="12"/>
        <rFont val="Aptos Narrow"/>
        <scheme val="minor"/>
      </rPr>
      <t xml:space="preserve">NIST SP 800-53 Rev. 5 </t>
    </r>
    <r>
      <rPr>
        <sz val="12"/>
        <rFont val="Aptos Narrow"/>
        <scheme val="minor"/>
      </rPr>
      <t>AU-4, CP- 2, SC-5</t>
    </r>
  </si>
  <si>
    <r>
      <rPr>
        <sz val="12"/>
        <rFont val="Aptos Narrow"/>
        <scheme val="minor"/>
      </rPr>
      <t xml:space="preserve">Double extortion – demanding payment both to restore data access </t>
    </r>
    <r>
      <rPr>
        <i/>
        <sz val="12"/>
        <rFont val="Aptos Narrow"/>
        <scheme val="minor"/>
      </rPr>
      <t xml:space="preserve">and </t>
    </r>
    <r>
      <rPr>
        <sz val="12"/>
        <rFont val="Aptos Narrow"/>
        <scheme val="minor"/>
      </rPr>
      <t>to not sell or publish the data elsewhere – is common, so data leak prevention solutions are important.</t>
    </r>
  </si>
  <si>
    <r>
      <rPr>
        <b/>
        <sz val="12"/>
        <rFont val="Aptos Narrow"/>
        <scheme val="minor"/>
      </rPr>
      <t xml:space="preserve">PR.DS-6: </t>
    </r>
    <r>
      <rPr>
        <sz val="12"/>
        <rFont val="Aptos Narrow"/>
        <scheme val="minor"/>
      </rPr>
      <t xml:space="preserve">Integrity checking mechanisms are used to verify software, firmware, and information integrity
</t>
    </r>
    <r>
      <rPr>
        <b/>
        <sz val="12"/>
        <color rgb="FF373737"/>
        <rFont val="Aptos Narrow"/>
        <scheme val="minor"/>
      </rPr>
      <t xml:space="preserve">
ISO/IEC 27001:2013 </t>
    </r>
    <r>
      <rPr>
        <sz val="12"/>
        <color rgb="FF373737"/>
        <rFont val="Aptos Narrow"/>
        <scheme val="minor"/>
      </rPr>
      <t xml:space="preserve">A.12.2.1, A.12.5.1, A.14.1.2, A.14.1.3, A.14.2.4
</t>
    </r>
    <r>
      <rPr>
        <b/>
        <sz val="12"/>
        <color rgb="FF373737"/>
        <rFont val="Aptos Narrow"/>
        <scheme val="minor"/>
      </rPr>
      <t xml:space="preserve">NIST SP 800-53 Rev. 5 </t>
    </r>
    <r>
      <rPr>
        <sz val="12"/>
        <color rgb="FF373737"/>
        <rFont val="Aptos Narrow"/>
        <scheme val="minor"/>
      </rPr>
      <t>SC-16, SI- 7</t>
    </r>
  </si>
  <si>
    <t>Integrity checking mechanisms can detect tampered software updates that can be used to insert malware that enables ransomware events.</t>
  </si>
  <si>
    <r>
      <rPr>
        <b/>
        <sz val="12"/>
        <rFont val="Aptos Narrow"/>
        <scheme val="minor"/>
      </rPr>
      <t xml:space="preserve">PR.DS-7: </t>
    </r>
    <r>
      <rPr>
        <sz val="12"/>
        <rFont val="Aptos Narrow"/>
        <scheme val="minor"/>
      </rPr>
      <t xml:space="preserve">The development and testing environment(s) are separate from the production environment
</t>
    </r>
    <r>
      <rPr>
        <b/>
        <sz val="12"/>
        <color rgb="FF373737"/>
        <rFont val="Aptos Narrow"/>
        <scheme val="minor"/>
      </rPr>
      <t xml:space="preserve">
ISO/IEC 27001:2013 </t>
    </r>
    <r>
      <rPr>
        <sz val="12"/>
        <color rgb="FF373737"/>
        <rFont val="Aptos Narrow"/>
        <scheme val="minor"/>
      </rPr>
      <t xml:space="preserve">A.12.1.4
</t>
    </r>
    <r>
      <rPr>
        <b/>
        <sz val="12"/>
        <color rgb="FF373737"/>
        <rFont val="Aptos Narrow"/>
        <scheme val="minor"/>
      </rPr>
      <t xml:space="preserve">NIST SP 800-53 Rev. 5 </t>
    </r>
    <r>
      <rPr>
        <sz val="12"/>
        <color rgb="FF373737"/>
        <rFont val="Aptos Narrow"/>
        <scheme val="minor"/>
      </rPr>
      <t>CM-2</t>
    </r>
  </si>
  <si>
    <t>Keeping development and testing environments separate from production environments can prevent ransomware from promulgating from development and testing systems into production systems.</t>
  </si>
  <si>
    <r>
      <rPr>
        <b/>
        <sz val="12"/>
        <rFont val="Aptos Narrow"/>
        <scheme val="minor"/>
      </rPr>
      <t xml:space="preserve">Information Protection Processes and Procedures (PR.IP): </t>
    </r>
    <r>
      <rPr>
        <sz val="12"/>
        <rFont val="Aptos Narrow"/>
        <scheme val="minor"/>
      </rPr>
      <t>Security policies (that address purpose, scope, roles, responsibilities, management commitment, and coordination among organizational entities), processes, and procedures are maintained and used to manage protection of information systems and assets.</t>
    </r>
  </si>
  <si>
    <r>
      <rPr>
        <b/>
        <sz val="12"/>
        <rFont val="Aptos Narrow"/>
        <scheme val="minor"/>
      </rPr>
      <t xml:space="preserve">PR.IP-1: </t>
    </r>
    <r>
      <rPr>
        <sz val="12"/>
        <rFont val="Aptos Narrow"/>
        <scheme val="minor"/>
      </rPr>
      <t xml:space="preserve">A baseline configuration of information technology/industrial control systems is created and maintained incorporating security principles (e.g., concept of least functionality)
</t>
    </r>
    <r>
      <rPr>
        <b/>
        <sz val="12"/>
        <color rgb="FF373737"/>
        <rFont val="Aptos Narrow"/>
        <scheme val="minor"/>
      </rPr>
      <t xml:space="preserve">
ISO/IEC 27001:2013 </t>
    </r>
    <r>
      <rPr>
        <sz val="12"/>
        <color rgb="FF373737"/>
        <rFont val="Aptos Narrow"/>
        <scheme val="minor"/>
      </rPr>
      <t xml:space="preserve">A.12.1.2, A.12.5.1, A.12.6.2, A.14.2.2, A.14.2.3, A.14.2.4
</t>
    </r>
    <r>
      <rPr>
        <b/>
        <sz val="12"/>
        <color rgb="FF373737"/>
        <rFont val="Aptos Narrow"/>
        <scheme val="minor"/>
      </rPr>
      <t xml:space="preserve">NIST SP 800-53 Rev. 5 </t>
    </r>
    <r>
      <rPr>
        <sz val="12"/>
        <color rgb="FF373737"/>
        <rFont val="Aptos Narrow"/>
        <scheme val="minor"/>
      </rPr>
      <t>CM-2, CM-3, CM-4, CM-5, CM-6, CM-7, CM-9, SA-10</t>
    </r>
  </si>
  <si>
    <t>Baselines are useful for establishing the set of functions a system needs to perform so that any deviation from that baseline could be evaluated for its cyber risk potential. Unauthorized changes to the configuration can be used as an indicator of a malicious attack, which may lead to the introduction of ransomware.</t>
  </si>
  <si>
    <r>
      <rPr>
        <b/>
        <sz val="12"/>
        <rFont val="Aptos Narrow"/>
        <scheme val="minor"/>
      </rPr>
      <t xml:space="preserve">PR.IP-3: </t>
    </r>
    <r>
      <rPr>
        <sz val="12"/>
        <rFont val="Aptos Narrow"/>
        <scheme val="minor"/>
      </rPr>
      <t xml:space="preserve">Configuration change control processes are in place
</t>
    </r>
    <r>
      <rPr>
        <b/>
        <sz val="12"/>
        <color rgb="FF373737"/>
        <rFont val="Aptos Narrow"/>
        <scheme val="minor"/>
      </rPr>
      <t xml:space="preserve">
ISO/IEC 27001:2013 </t>
    </r>
    <r>
      <rPr>
        <sz val="12"/>
        <color rgb="FF373737"/>
        <rFont val="Aptos Narrow"/>
        <scheme val="minor"/>
      </rPr>
      <t xml:space="preserve">A.12.1.2, A.12.5.1, A.12.6.2, A.14.2.2, A.14.2.3, A.14.2.4
</t>
    </r>
    <r>
      <rPr>
        <b/>
        <sz val="12"/>
        <color rgb="FF373737"/>
        <rFont val="Aptos Narrow"/>
        <scheme val="minor"/>
      </rPr>
      <t xml:space="preserve">NIST SP 800-53 Rev. 5 </t>
    </r>
    <r>
      <rPr>
        <sz val="12"/>
        <color rgb="FF373737"/>
        <rFont val="Aptos Narrow"/>
        <scheme val="minor"/>
      </rPr>
      <t>CM-3, CM-4, SA-10</t>
    </r>
  </si>
  <si>
    <t>Proper configuration change processes can help to enforce timely security updates to software, maintain necessary security configuration settings, and discourage replacement of code with products that contain malware or do not satisfy access management policies.</t>
  </si>
  <si>
    <r>
      <rPr>
        <b/>
        <sz val="12"/>
        <rFont val="Aptos Narrow"/>
        <scheme val="minor"/>
      </rPr>
      <t xml:space="preserve">PR.IP-4: </t>
    </r>
    <r>
      <rPr>
        <sz val="12"/>
        <rFont val="Aptos Narrow"/>
        <scheme val="minor"/>
      </rPr>
      <t xml:space="preserve">Backups of information are conducted, maintained, and tested
</t>
    </r>
    <r>
      <rPr>
        <b/>
        <sz val="12"/>
        <color rgb="FF373737"/>
        <rFont val="Aptos Narrow"/>
        <scheme val="minor"/>
      </rPr>
      <t xml:space="preserve">
ISO/IEC 27001:2013 </t>
    </r>
    <r>
      <rPr>
        <sz val="12"/>
        <color rgb="FF373737"/>
        <rFont val="Aptos Narrow"/>
        <scheme val="minor"/>
      </rPr>
      <t xml:space="preserve">A.12.3.1, A.17.1.2, A.17.1.3, A.18.1.3
</t>
    </r>
    <r>
      <rPr>
        <b/>
        <sz val="12"/>
        <color rgb="FF373737"/>
        <rFont val="Aptos Narrow"/>
        <scheme val="minor"/>
      </rPr>
      <t xml:space="preserve">NIST SP 800-53 Rev. 5 </t>
    </r>
    <r>
      <rPr>
        <sz val="12"/>
        <color rgb="FF373737"/>
        <rFont val="Aptos Narrow"/>
        <scheme val="minor"/>
      </rPr>
      <t>CP-4, CP- 6, CP-9</t>
    </r>
  </si>
  <si>
    <t>Regular backups that are maintained and tested are essential to timely and relatively painless recovery from ransomware events. Backups should be secured to ensure they cannot become corrupted by the ransomware or deleted by the attacker. The backups should be stored offline.</t>
  </si>
  <si>
    <r>
      <rPr>
        <b/>
        <sz val="12"/>
        <rFont val="Aptos Narrow"/>
        <scheme val="minor"/>
      </rPr>
      <t xml:space="preserve">PR.IP-9: </t>
    </r>
    <r>
      <rPr>
        <sz val="12"/>
        <rFont val="Aptos Narrow"/>
        <scheme val="minor"/>
      </rPr>
      <t xml:space="preserve">Response plans (Incident Response and Business Continuity) and recovery plans (Incident Recovery and Disaster Recovery) are in place and managed
</t>
    </r>
    <r>
      <rPr>
        <b/>
        <sz val="12"/>
        <color rgb="FF373737"/>
        <rFont val="Aptos Narrow"/>
        <scheme val="minor"/>
      </rPr>
      <t xml:space="preserve">
ISO/IEC 27001:2013 </t>
    </r>
    <r>
      <rPr>
        <sz val="12"/>
        <color rgb="FF373737"/>
        <rFont val="Aptos Narrow"/>
        <scheme val="minor"/>
      </rPr>
      <t xml:space="preserve">A.16.1.1, A.17.1.1, A.17.1.2, A.17.1.3
</t>
    </r>
    <r>
      <rPr>
        <b/>
        <sz val="12"/>
        <color rgb="FF373737"/>
        <rFont val="Aptos Narrow"/>
        <scheme val="minor"/>
      </rPr>
      <t xml:space="preserve">NIST SP 800-53 Rev. 5 </t>
    </r>
    <r>
      <rPr>
        <sz val="12"/>
        <color rgb="FF373737"/>
        <rFont val="Aptos Narrow"/>
        <scheme val="minor"/>
      </rPr>
      <t>CP-2, CP- 7, CP-12, CP-13, IR-7, IR-8, IR-9, PE-17</t>
    </r>
  </si>
  <si>
    <t>Response and recovery plans should include ransomware events. A copy of the response plan should be kept offline in case the incident eliminates access to soft copies held within the targeted network. Ransomware events should be prioritized appropriately during incident triage with the goal of immediate containment to prevent the ransomware’s spread.</t>
  </si>
  <si>
    <r>
      <rPr>
        <b/>
        <sz val="12"/>
        <rFont val="Aptos Narrow"/>
        <scheme val="minor"/>
      </rPr>
      <t xml:space="preserve">PR.IP-10: </t>
    </r>
    <r>
      <rPr>
        <sz val="12"/>
        <rFont val="Aptos Narrow"/>
        <scheme val="minor"/>
      </rPr>
      <t xml:space="preserve">Response and recovery plans are tested
</t>
    </r>
    <r>
      <rPr>
        <b/>
        <sz val="12"/>
        <rFont val="Aptos Narrow"/>
        <scheme val="minor"/>
      </rPr>
      <t xml:space="preserve">
I</t>
    </r>
    <r>
      <rPr>
        <b/>
        <sz val="12"/>
        <color rgb="FF373737"/>
        <rFont val="Aptos Narrow"/>
        <scheme val="minor"/>
      </rPr>
      <t xml:space="preserve">SO/IEC 27001:2013 </t>
    </r>
    <r>
      <rPr>
        <sz val="12"/>
        <color rgb="FF373737"/>
        <rFont val="Aptos Narrow"/>
        <scheme val="minor"/>
      </rPr>
      <t xml:space="preserve">A.17.1.3
</t>
    </r>
    <r>
      <rPr>
        <b/>
        <sz val="12"/>
        <color rgb="FF373737"/>
        <rFont val="Aptos Narrow"/>
        <scheme val="minor"/>
      </rPr>
      <t xml:space="preserve">NIST SP 800-53 Rev. 5 </t>
    </r>
    <r>
      <rPr>
        <sz val="12"/>
        <color rgb="FF373737"/>
        <rFont val="Aptos Narrow"/>
        <scheme val="minor"/>
      </rPr>
      <t>CP-4, IR-3, PM-14</t>
    </r>
  </si>
  <si>
    <t>Ransomware response and recovery plans should be tested periodically to ensure that risk and response assumptions and processes are current with respect to evolving ransomware threats. Testing of response and recovery plans should include any associated ICS. Processes need to be updated and maintained to match changing organizational needs and structures as well as new ransomware types and tactics. Testing trains the people who will need to execute the plan.</t>
  </si>
  <si>
    <r>
      <rPr>
        <b/>
        <sz val="12"/>
        <rFont val="Aptos Narrow"/>
        <scheme val="minor"/>
      </rPr>
      <t xml:space="preserve">Maintenance (PR.MA): </t>
    </r>
    <r>
      <rPr>
        <sz val="12"/>
        <rFont val="Aptos Narrow"/>
        <scheme val="minor"/>
      </rPr>
      <t>Maintenance and repairs of industrial control and information system components are performed consistent with policies and procedures.</t>
    </r>
  </si>
  <si>
    <r>
      <rPr>
        <b/>
        <sz val="12"/>
        <rFont val="Aptos Narrow"/>
        <scheme val="minor"/>
      </rPr>
      <t xml:space="preserve">PR.MA-2: </t>
    </r>
    <r>
      <rPr>
        <sz val="12"/>
        <rFont val="Aptos Narrow"/>
        <scheme val="minor"/>
      </rPr>
      <t xml:space="preserve">Remote maintenance of organizational assets is approved, logged, and performed in a manner that prevents unauthorized access
</t>
    </r>
    <r>
      <rPr>
        <b/>
        <sz val="12"/>
        <color rgb="FF373737"/>
        <rFont val="Aptos Narrow"/>
        <scheme val="minor"/>
      </rPr>
      <t xml:space="preserve">
ISO/IEC 27001:2013 </t>
    </r>
    <r>
      <rPr>
        <sz val="12"/>
        <color rgb="FF373737"/>
        <rFont val="Aptos Narrow"/>
        <scheme val="minor"/>
      </rPr>
      <t xml:space="preserve">A.11.2.4, A.15.1.1, A.15.2.1
</t>
    </r>
    <r>
      <rPr>
        <b/>
        <sz val="12"/>
        <color rgb="FF373737"/>
        <rFont val="Aptos Narrow"/>
        <scheme val="minor"/>
      </rPr>
      <t xml:space="preserve">NIST SP 800-53 Rev. 5 </t>
    </r>
    <r>
      <rPr>
        <sz val="12"/>
        <color rgb="FF373737"/>
        <rFont val="Aptos Narrow"/>
        <scheme val="minor"/>
      </rPr>
      <t>MA-4</t>
    </r>
  </si>
  <si>
    <t>Remote maintenance provides an access channel into networks and technology. If not managed properly, criminals may use this access to alter configurations to permit introduction of malware. Remote maintenance of all system components by the organization or its providers must be validated to ensure that this process does not provide backdoor access to OT or IT networks.</t>
  </si>
  <si>
    <r>
      <rPr>
        <b/>
        <sz val="12"/>
        <rFont val="Aptos Narrow"/>
        <scheme val="minor"/>
      </rPr>
      <t xml:space="preserve">Protective Technology (PR.PT): </t>
    </r>
    <r>
      <rPr>
        <sz val="12"/>
        <rFont val="Aptos Narrow"/>
        <scheme val="minor"/>
      </rPr>
      <t>Technical security solutions are managed to ensure the security and resilience of systems and assets, consistent with related policies, procedures, and agreements.</t>
    </r>
  </si>
  <si>
    <r>
      <rPr>
        <b/>
        <sz val="12"/>
        <rFont val="Aptos Narrow"/>
        <scheme val="minor"/>
      </rPr>
      <t xml:space="preserve">PR.PT-1: </t>
    </r>
    <r>
      <rPr>
        <sz val="12"/>
        <rFont val="Aptos Narrow"/>
        <scheme val="minor"/>
      </rPr>
      <t xml:space="preserve">Audit/log records are determined, documented, implemented, and reviewed in accordance with policy
</t>
    </r>
    <r>
      <rPr>
        <b/>
        <sz val="12"/>
        <color rgb="FF373737"/>
        <rFont val="Aptos Narrow"/>
        <scheme val="minor"/>
      </rPr>
      <t xml:space="preserve">
ISO/IEC 27001:2013 </t>
    </r>
    <r>
      <rPr>
        <sz val="12"/>
        <color rgb="FF373737"/>
        <rFont val="Aptos Narrow"/>
        <scheme val="minor"/>
      </rPr>
      <t xml:space="preserve">A.12.4.1, A.12.4.2, A.12.4.3, A.12.4.4, A.12.7.1
</t>
    </r>
    <r>
      <rPr>
        <b/>
        <sz val="12"/>
        <color rgb="FF373737"/>
        <rFont val="Aptos Narrow"/>
        <scheme val="minor"/>
      </rPr>
      <t xml:space="preserve">NIST SP 800-53 Rev. 5 </t>
    </r>
    <r>
      <rPr>
        <sz val="12"/>
        <color rgb="FF373737"/>
        <rFont val="Aptos Narrow"/>
        <scheme val="minor"/>
      </rPr>
      <t>AU-1, AU- 2, AU-3, AU-4, AU-5, AU-6, AU-7,AU-8, AU-9, AU-10, AU-12, AU- 13, AU-14, AU-16</t>
    </r>
  </si>
  <si>
    <t>Availability of audit/log records can assist in detecting unexpected behaviors and support forensics response and recovery processes.</t>
  </si>
  <si>
    <r>
      <rPr>
        <b/>
        <sz val="12"/>
        <rFont val="Aptos Narrow"/>
        <scheme val="minor"/>
      </rPr>
      <t xml:space="preserve">PR.PT-3: </t>
    </r>
    <r>
      <rPr>
        <sz val="12"/>
        <rFont val="Aptos Narrow"/>
        <scheme val="minor"/>
      </rPr>
      <t xml:space="preserve">The principle of least functionality is incorporated by configuring systems to provide only essential capabilities
</t>
    </r>
    <r>
      <rPr>
        <b/>
        <sz val="12"/>
        <color rgb="FF373737"/>
        <rFont val="Aptos Narrow"/>
        <scheme val="minor"/>
      </rPr>
      <t xml:space="preserve">
ISO/IEC 27001:2013 </t>
    </r>
    <r>
      <rPr>
        <sz val="12"/>
        <color rgb="FF373737"/>
        <rFont val="Aptos Narrow"/>
        <scheme val="minor"/>
      </rPr>
      <t xml:space="preserve">A.9.1.2
</t>
    </r>
    <r>
      <rPr>
        <b/>
        <sz val="12"/>
        <color rgb="FF373737"/>
        <rFont val="Aptos Narrow"/>
        <scheme val="minor"/>
      </rPr>
      <t xml:space="preserve">NIST SP 800-53 Rev. 5 </t>
    </r>
    <r>
      <rPr>
        <sz val="12"/>
        <color rgb="FF373737"/>
        <rFont val="Aptos Narrow"/>
        <scheme val="minor"/>
      </rPr>
      <t>AC-3, CM- 7</t>
    </r>
  </si>
  <si>
    <t>Maintaining the principle of least functionality may prevent movement among potential target systems (e.g., moving into an operational process control system from an administrative network).</t>
  </si>
  <si>
    <t>Detect</t>
  </si>
  <si>
    <r>
      <rPr>
        <b/>
        <sz val="12"/>
        <rFont val="Aptos Narrow"/>
        <scheme val="minor"/>
      </rPr>
      <t xml:space="preserve">Anomalies and Events (DE.AE): </t>
    </r>
    <r>
      <rPr>
        <sz val="12"/>
        <rFont val="Aptos Narrow"/>
        <scheme val="minor"/>
      </rPr>
      <t>Anomalous activity is detected, and the potential impact of events is understood.</t>
    </r>
  </si>
  <si>
    <r>
      <rPr>
        <b/>
        <sz val="12"/>
        <rFont val="Aptos Narrow"/>
        <scheme val="minor"/>
      </rPr>
      <t xml:space="preserve">DE.AE-3: </t>
    </r>
    <r>
      <rPr>
        <sz val="12"/>
        <rFont val="Aptos Narrow"/>
        <scheme val="minor"/>
      </rPr>
      <t xml:space="preserve">Event data are collected and correlated from multiple sources and sensors
</t>
    </r>
    <r>
      <rPr>
        <b/>
        <sz val="12"/>
        <rFont val="Aptos Narrow"/>
        <scheme val="minor"/>
      </rPr>
      <t xml:space="preserve">
ISO/IEC 27001:2013 </t>
    </r>
    <r>
      <rPr>
        <sz val="12"/>
        <rFont val="Aptos Narrow"/>
        <scheme val="minor"/>
      </rPr>
      <t xml:space="preserve">A.12.4.1, A.16.1.7
</t>
    </r>
    <r>
      <rPr>
        <b/>
        <sz val="12"/>
        <rFont val="Aptos Narrow"/>
        <scheme val="minor"/>
      </rPr>
      <t xml:space="preserve">NIST SP 800-53 Rev. 5 </t>
    </r>
    <r>
      <rPr>
        <sz val="12"/>
        <rFont val="Aptos Narrow"/>
        <scheme val="minor"/>
      </rPr>
      <t>AU-6, CA- 7, IR-4, IR-5, IR-8, SI-4</t>
    </r>
  </si>
  <si>
    <t>Multiple sources and sensors along with a Security Information and Event Management (SIEM) solution improves network visibility, assists in the early detection of ransomware, and aids in understanding how ransomware may propagate through a network.</t>
  </si>
  <si>
    <r>
      <rPr>
        <b/>
        <sz val="12"/>
        <rFont val="Aptos Narrow"/>
        <scheme val="minor"/>
      </rPr>
      <t xml:space="preserve">DE.AE-4: </t>
    </r>
    <r>
      <rPr>
        <sz val="12"/>
        <rFont val="Aptos Narrow"/>
        <scheme val="minor"/>
      </rPr>
      <t xml:space="preserve">Impact of events is determined
</t>
    </r>
    <r>
      <rPr>
        <b/>
        <sz val="12"/>
        <color rgb="FF373737"/>
        <rFont val="Aptos Narrow"/>
        <scheme val="minor"/>
      </rPr>
      <t xml:space="preserve">
ISO/IEC 27001:2013 </t>
    </r>
    <r>
      <rPr>
        <sz val="12"/>
        <color rgb="FF373737"/>
        <rFont val="Aptos Narrow"/>
        <scheme val="minor"/>
      </rPr>
      <t xml:space="preserve">A.16.1.4
</t>
    </r>
    <r>
      <rPr>
        <b/>
        <sz val="12"/>
        <color rgb="FF373737"/>
        <rFont val="Aptos Narrow"/>
        <scheme val="minor"/>
      </rPr>
      <t xml:space="preserve">NIST SP 800-53 Rev. 5 </t>
    </r>
    <r>
      <rPr>
        <sz val="12"/>
        <color rgb="FF373737"/>
        <rFont val="Aptos Narrow"/>
        <scheme val="minor"/>
      </rPr>
      <t>CP-2, IR-4, RA-3, SI-4</t>
    </r>
  </si>
  <si>
    <t>Determining the impact of events can inform response and recovery priorities for a ransomware attack.</t>
  </si>
  <si>
    <r>
      <rPr>
        <b/>
        <sz val="12"/>
        <rFont val="Aptos Narrow"/>
        <scheme val="minor"/>
      </rPr>
      <t xml:space="preserve">Security Continuous Monitoring (DE.CM): </t>
    </r>
    <r>
      <rPr>
        <sz val="12"/>
        <rFont val="Aptos Narrow"/>
        <scheme val="minor"/>
      </rPr>
      <t>The information system and assets are monitored to identify cybersecurity events and verify the effectiveness of protective measures.</t>
    </r>
  </si>
  <si>
    <r>
      <rPr>
        <b/>
        <sz val="12"/>
        <rFont val="Aptos Narrow"/>
        <scheme val="minor"/>
      </rPr>
      <t xml:space="preserve">DE.CM-1: </t>
    </r>
    <r>
      <rPr>
        <sz val="12"/>
        <rFont val="Aptos Narrow"/>
        <scheme val="minor"/>
      </rPr>
      <t xml:space="preserve">The network is monitored to detect potential cybersecurity events
</t>
    </r>
    <r>
      <rPr>
        <b/>
        <sz val="12"/>
        <color rgb="FF373737"/>
        <rFont val="Aptos Narrow"/>
        <scheme val="minor"/>
      </rPr>
      <t xml:space="preserve">
NIST SP 800-53 Rev. 5 </t>
    </r>
    <r>
      <rPr>
        <sz val="12"/>
        <color rgb="FF373737"/>
        <rFont val="Aptos Narrow"/>
        <scheme val="minor"/>
      </rPr>
      <t>AC-2, AU- 12, CA-7, CM-3, SC-5, SC-7, SI-4</t>
    </r>
  </si>
  <si>
    <t>Network monitoring might detect intrusions and initiate protective actions before malicious code can be inserted or large volumes of information are encrypted and exfiltrated.</t>
  </si>
  <si>
    <r>
      <rPr>
        <b/>
        <sz val="12"/>
        <rFont val="Aptos Narrow"/>
        <scheme val="minor"/>
      </rPr>
      <t xml:space="preserve">DE.CM-3: </t>
    </r>
    <r>
      <rPr>
        <sz val="12"/>
        <rFont val="Aptos Narrow"/>
        <scheme val="minor"/>
      </rPr>
      <t xml:space="preserve">Personnel activity is monitored to detect potential cybersecurity events
</t>
    </r>
    <r>
      <rPr>
        <b/>
        <sz val="12"/>
        <color rgb="FF373737"/>
        <rFont val="Aptos Narrow"/>
        <scheme val="minor"/>
      </rPr>
      <t xml:space="preserve">
ISO/IEC 27001:2013 </t>
    </r>
    <r>
      <rPr>
        <sz val="12"/>
        <color rgb="FF373737"/>
        <rFont val="Aptos Narrow"/>
        <scheme val="minor"/>
      </rPr>
      <t xml:space="preserve">A.12.4.1, A.12.4.3
</t>
    </r>
    <r>
      <rPr>
        <b/>
        <sz val="12"/>
        <color rgb="FF373737"/>
        <rFont val="Aptos Narrow"/>
        <scheme val="minor"/>
      </rPr>
      <t xml:space="preserve">NIST SP 800-53 Rev. 5 </t>
    </r>
    <r>
      <rPr>
        <sz val="12"/>
        <color rgb="FF373737"/>
        <rFont val="Aptos Narrow"/>
        <scheme val="minor"/>
      </rPr>
      <t>AC-2, AU- 12, AU-13, CA-7, CM-10, CM-11</t>
    </r>
  </si>
  <si>
    <t>Monitoring personnel activity might detect insider threats or insecure staff practices or compromised credentials and thwart potential ransomware events.</t>
  </si>
  <si>
    <r>
      <rPr>
        <b/>
        <sz val="12"/>
        <rFont val="Aptos Narrow"/>
        <scheme val="minor"/>
      </rPr>
      <t xml:space="preserve">DE.CM-4: </t>
    </r>
    <r>
      <rPr>
        <sz val="12"/>
        <rFont val="Aptos Narrow"/>
        <scheme val="minor"/>
      </rPr>
      <t xml:space="preserve">Malicious code is detected
</t>
    </r>
    <r>
      <rPr>
        <b/>
        <sz val="12"/>
        <color rgb="FF373737"/>
        <rFont val="Aptos Narrow"/>
        <scheme val="minor"/>
      </rPr>
      <t xml:space="preserve">
ISO/IEC 27001:2013 </t>
    </r>
    <r>
      <rPr>
        <sz val="12"/>
        <color rgb="FF373737"/>
        <rFont val="Aptos Narrow"/>
        <scheme val="minor"/>
      </rPr>
      <t xml:space="preserve">A.12.2.1
</t>
    </r>
    <r>
      <rPr>
        <b/>
        <sz val="12"/>
        <color rgb="FF373737"/>
        <rFont val="Aptos Narrow"/>
        <scheme val="minor"/>
      </rPr>
      <t xml:space="preserve">NIST SP 800-53 Rev. 5 </t>
    </r>
    <r>
      <rPr>
        <sz val="12"/>
        <color rgb="FF373737"/>
        <rFont val="Aptos Narrow"/>
        <scheme val="minor"/>
      </rPr>
      <t>SI-3, SI-8</t>
    </r>
  </si>
  <si>
    <t>Detection may indicate that a ransomware event is occurring or may be about to occur. Malicious code is often not immediately executed, so there may be time between insertion of malicious code and its activation to detect it before the ransomware attack is executed.</t>
  </si>
  <si>
    <r>
      <rPr>
        <b/>
        <sz val="12"/>
        <rFont val="Aptos Narrow"/>
        <scheme val="minor"/>
      </rPr>
      <t xml:space="preserve">DE.CM-7: </t>
    </r>
    <r>
      <rPr>
        <sz val="12"/>
        <rFont val="Aptos Narrow"/>
        <scheme val="minor"/>
      </rPr>
      <t xml:space="preserve">Monitoring for unauthorized personnel, connections, devices, and software is performed
</t>
    </r>
    <r>
      <rPr>
        <b/>
        <sz val="12"/>
        <color rgb="FF373737"/>
        <rFont val="Aptos Narrow"/>
        <scheme val="minor"/>
      </rPr>
      <t xml:space="preserve">
ISO/IEC 27001:2013 </t>
    </r>
    <r>
      <rPr>
        <sz val="12"/>
        <color rgb="FF373737"/>
        <rFont val="Aptos Narrow"/>
        <scheme val="minor"/>
      </rPr>
      <t xml:space="preserve">A.12.4.1, A.14.2.7, A.15.2.1
</t>
    </r>
    <r>
      <rPr>
        <b/>
        <sz val="12"/>
        <color rgb="FF373737"/>
        <rFont val="Aptos Narrow"/>
        <scheme val="minor"/>
      </rPr>
      <t xml:space="preserve">NIST SP 800-53 Rev. 5 </t>
    </r>
    <r>
      <rPr>
        <sz val="12"/>
        <color rgb="FF373737"/>
        <rFont val="Aptos Narrow"/>
        <scheme val="minor"/>
      </rPr>
      <t>AU-12, CA-7, CM-3, CM-8, PE-3, PE-6, PE-20, SI-4</t>
    </r>
  </si>
  <si>
    <t>Unauthorized people, connections, devices, and software are potential resources from which to launch a ransomware attack. Monitoring can detect many ransomware attacks before they are executed.</t>
  </si>
  <si>
    <r>
      <rPr>
        <b/>
        <sz val="12"/>
        <rFont val="Aptos Narrow"/>
        <scheme val="minor"/>
      </rPr>
      <t xml:space="preserve">DE.CM-8: </t>
    </r>
    <r>
      <rPr>
        <sz val="12"/>
        <rFont val="Aptos Narrow"/>
        <scheme val="minor"/>
      </rPr>
      <t xml:space="preserve">Vulnerability scans are performed
</t>
    </r>
    <r>
      <rPr>
        <b/>
        <sz val="12"/>
        <color rgb="FF373737"/>
        <rFont val="Aptos Narrow"/>
        <scheme val="minor"/>
      </rPr>
      <t xml:space="preserve">
ISO/IEC 27001:2013 </t>
    </r>
    <r>
      <rPr>
        <sz val="12"/>
        <color rgb="FF373737"/>
        <rFont val="Aptos Narrow"/>
        <scheme val="minor"/>
      </rPr>
      <t xml:space="preserve">A.12.6.1
</t>
    </r>
    <r>
      <rPr>
        <b/>
        <sz val="12"/>
        <color rgb="FF373737"/>
        <rFont val="Aptos Narrow"/>
        <scheme val="minor"/>
      </rPr>
      <t xml:space="preserve">NIST SP 800-53 Rev. 5 </t>
    </r>
    <r>
      <rPr>
        <sz val="12"/>
        <color rgb="FF373737"/>
        <rFont val="Aptos Narrow"/>
        <scheme val="minor"/>
      </rPr>
      <t>RA-5</t>
    </r>
  </si>
  <si>
    <t>Vulnerabilities can be exploited during a ransomware attack. Regular scans can allow an organization to detect and mitigate most vulnerabilities before they are used to execute ransomware.</t>
  </si>
  <si>
    <r>
      <rPr>
        <b/>
        <sz val="12"/>
        <rFont val="Aptos Narrow"/>
        <scheme val="minor"/>
      </rPr>
      <t xml:space="preserve">Detection Processes (DE.DP): </t>
    </r>
    <r>
      <rPr>
        <sz val="12"/>
        <rFont val="Aptos Narrow"/>
        <scheme val="minor"/>
      </rPr>
      <t>Detection processes and procedures are maintained and tested to ensure awareness of anomalous events.</t>
    </r>
  </si>
  <si>
    <r>
      <rPr>
        <b/>
        <sz val="12"/>
        <rFont val="Aptos Narrow"/>
        <scheme val="minor"/>
      </rPr>
      <t xml:space="preserve">DE.DP-1: </t>
    </r>
    <r>
      <rPr>
        <sz val="12"/>
        <rFont val="Aptos Narrow"/>
        <scheme val="minor"/>
      </rPr>
      <t xml:space="preserve">Roles and responsibilities for detection are well defined to ensure accountability
</t>
    </r>
    <r>
      <rPr>
        <b/>
        <sz val="12"/>
        <color rgb="FF373737"/>
        <rFont val="Aptos Narrow"/>
        <scheme val="minor"/>
      </rPr>
      <t xml:space="preserve">
ISO/IEC 27001:2013 </t>
    </r>
    <r>
      <rPr>
        <sz val="12"/>
        <color rgb="FF373737"/>
        <rFont val="Aptos Narrow"/>
        <scheme val="minor"/>
      </rPr>
      <t xml:space="preserve">A.6.1.1, A.7.2.2
</t>
    </r>
    <r>
      <rPr>
        <b/>
        <sz val="12"/>
        <color rgb="FF373737"/>
        <rFont val="Aptos Narrow"/>
        <scheme val="minor"/>
      </rPr>
      <t xml:space="preserve">NIST SP 800-53 Rev. 5 </t>
    </r>
    <r>
      <rPr>
        <sz val="12"/>
        <color rgb="FF373737"/>
        <rFont val="Aptos Narrow"/>
        <scheme val="minor"/>
      </rPr>
      <t>CA-2, CA- 7, PM-14</t>
    </r>
  </si>
  <si>
    <t>Clear understanding of roles and responsibilities is key to accountability and encourages adherence to organizational policies and procedures to help detect ransomware attacks.</t>
  </si>
  <si>
    <r>
      <rPr>
        <b/>
        <sz val="12"/>
        <rFont val="Aptos Narrow"/>
        <scheme val="minor"/>
      </rPr>
      <t xml:space="preserve">DE.DP-2: </t>
    </r>
    <r>
      <rPr>
        <sz val="12"/>
        <rFont val="Aptos Narrow"/>
        <scheme val="minor"/>
      </rPr>
      <t xml:space="preserve">Detection activities comply with all applicable requirements
</t>
    </r>
    <r>
      <rPr>
        <b/>
        <sz val="12"/>
        <color rgb="FF373737"/>
        <rFont val="Aptos Narrow"/>
        <scheme val="minor"/>
      </rPr>
      <t xml:space="preserve">
ISO/IEC 27001:2013 </t>
    </r>
    <r>
      <rPr>
        <sz val="12"/>
        <color rgb="FF373737"/>
        <rFont val="Aptos Narrow"/>
        <scheme val="minor"/>
      </rPr>
      <t xml:space="preserve">A.18.1.4, A.18.2.2, A.18.2.3
</t>
    </r>
    <r>
      <rPr>
        <b/>
        <sz val="12"/>
        <color rgb="FF373737"/>
        <rFont val="Aptos Narrow"/>
        <scheme val="minor"/>
      </rPr>
      <t xml:space="preserve">NIST SP 800-53 Rev. 5 </t>
    </r>
    <r>
      <rPr>
        <sz val="12"/>
        <color rgb="FF373737"/>
        <rFont val="Aptos Narrow"/>
        <scheme val="minor"/>
      </rPr>
      <t>AC-25, CA-2, CA-7, PM-14, SI-4, SR-9</t>
    </r>
  </si>
  <si>
    <t>Detection activities should be conducted in adherence to organization policy and procedures.</t>
  </si>
  <si>
    <r>
      <rPr>
        <b/>
        <sz val="12"/>
        <rFont val="Aptos Narrow"/>
        <scheme val="minor"/>
      </rPr>
      <t xml:space="preserve">DE.DP-3: </t>
    </r>
    <r>
      <rPr>
        <sz val="12"/>
        <rFont val="Aptos Narrow"/>
        <scheme val="minor"/>
      </rPr>
      <t xml:space="preserve">Detection processes are tested
</t>
    </r>
    <r>
      <rPr>
        <b/>
        <sz val="12"/>
        <color rgb="FF373737"/>
        <rFont val="Aptos Narrow"/>
        <scheme val="minor"/>
      </rPr>
      <t xml:space="preserve">
ISO/IEC 27001:2013 </t>
    </r>
    <r>
      <rPr>
        <sz val="12"/>
        <color rgb="FF373737"/>
        <rFont val="Aptos Narrow"/>
        <scheme val="minor"/>
      </rPr>
      <t xml:space="preserve">A.14.2.8
</t>
    </r>
    <r>
      <rPr>
        <b/>
        <sz val="12"/>
        <color rgb="FF373737"/>
        <rFont val="Aptos Narrow"/>
        <scheme val="minor"/>
      </rPr>
      <t xml:space="preserve">NIST SP 800-53 Rev. 5 </t>
    </r>
    <r>
      <rPr>
        <sz val="12"/>
        <color rgb="FF373737"/>
        <rFont val="Aptos Narrow"/>
        <scheme val="minor"/>
      </rPr>
      <t>CA-2, CA- 7, PE-3, PM-14, SI-3, SI-4</t>
    </r>
  </si>
  <si>
    <r>
      <rPr>
        <sz val="12"/>
        <rFont val="Aptos Narrow"/>
        <scheme val="minor"/>
      </rPr>
      <t>Testing provides assurance of correct detection processes for ransomware- based attacks, recognizing not that all intrusion attempts will be detected.
Testing trains the people who will need to execute the plan.</t>
    </r>
  </si>
  <si>
    <r>
      <rPr>
        <b/>
        <sz val="12"/>
        <rFont val="Aptos Narrow"/>
        <scheme val="minor"/>
      </rPr>
      <t xml:space="preserve">DE.DP-4: </t>
    </r>
    <r>
      <rPr>
        <sz val="12"/>
        <rFont val="Aptos Narrow"/>
        <scheme val="minor"/>
      </rPr>
      <t xml:space="preserve">Event detection information is communicated
</t>
    </r>
    <r>
      <rPr>
        <b/>
        <sz val="12"/>
        <color rgb="FF373737"/>
        <rFont val="Aptos Narrow"/>
        <scheme val="minor"/>
      </rPr>
      <t xml:space="preserve">
ISO/IEC 27001:2013 </t>
    </r>
    <r>
      <rPr>
        <sz val="12"/>
        <color rgb="FF373737"/>
        <rFont val="Aptos Narrow"/>
        <scheme val="minor"/>
      </rPr>
      <t xml:space="preserve">A.16.1.2, A.16.1.3
</t>
    </r>
    <r>
      <rPr>
        <b/>
        <sz val="12"/>
        <color rgb="FF373737"/>
        <rFont val="Aptos Narrow"/>
        <scheme val="minor"/>
      </rPr>
      <t xml:space="preserve">NIST SP 800-53 Rev. 5 </t>
    </r>
    <r>
      <rPr>
        <sz val="12"/>
        <color rgb="FF373737"/>
        <rFont val="Aptos Narrow"/>
        <scheme val="minor"/>
      </rPr>
      <t>AU-6, CA- 2, CA-7, RA-5, SI-4</t>
    </r>
  </si>
  <si>
    <t>Timely communication of anomalous events is necessary for being able to take remedial actions before a ransomware attack can be fully realized.</t>
  </si>
  <si>
    <r>
      <rPr>
        <b/>
        <sz val="12"/>
        <rFont val="Aptos Narrow"/>
        <scheme val="minor"/>
      </rPr>
      <t xml:space="preserve">DE.DP-5: </t>
    </r>
    <r>
      <rPr>
        <sz val="12"/>
        <rFont val="Aptos Narrow"/>
        <scheme val="minor"/>
      </rPr>
      <t xml:space="preserve">Detection processes are continuously improved
</t>
    </r>
    <r>
      <rPr>
        <b/>
        <sz val="12"/>
        <color rgb="FF373737"/>
        <rFont val="Aptos Narrow"/>
        <scheme val="minor"/>
      </rPr>
      <t xml:space="preserve">
ISO/IEC 27001:2013 </t>
    </r>
    <r>
      <rPr>
        <sz val="12"/>
        <color rgb="FF373737"/>
        <rFont val="Aptos Narrow"/>
        <scheme val="minor"/>
      </rPr>
      <t xml:space="preserve">A.16.1.6
</t>
    </r>
    <r>
      <rPr>
        <b/>
        <sz val="12"/>
        <color rgb="FF373737"/>
        <rFont val="Aptos Narrow"/>
        <scheme val="minor"/>
      </rPr>
      <t xml:space="preserve">NIST SP 800-53 Rev. 5 </t>
    </r>
    <r>
      <rPr>
        <sz val="12"/>
        <color rgb="FF373737"/>
        <rFont val="Aptos Narrow"/>
        <scheme val="minor"/>
      </rPr>
      <t>CA-2, CA- 7, PL-2, PM-14, RA-5, SI-4</t>
    </r>
  </si>
  <si>
    <t>The tactics used in ransomware attacks are continuously being refined, so detection processes must continuously evolve to keep up with new threats.</t>
  </si>
  <si>
    <r>
      <rPr>
        <b/>
        <sz val="12"/>
        <color rgb="FFFFFFFF"/>
        <rFont val="Aptos Narrow"/>
        <scheme val="minor"/>
      </rPr>
      <t>Respond</t>
    </r>
  </si>
  <si>
    <r>
      <rPr>
        <b/>
        <sz val="12"/>
        <rFont val="Aptos Narrow"/>
        <scheme val="minor"/>
      </rPr>
      <t xml:space="preserve">Response Planning (RS.RP): </t>
    </r>
    <r>
      <rPr>
        <sz val="12"/>
        <rFont val="Aptos Narrow"/>
        <scheme val="minor"/>
      </rPr>
      <t>Response processes and procedures are executed and maintained to ensure response to detected cybersecurity incidents.</t>
    </r>
  </si>
  <si>
    <r>
      <rPr>
        <b/>
        <sz val="12"/>
        <rFont val="Aptos Narrow"/>
        <scheme val="minor"/>
      </rPr>
      <t xml:space="preserve">RS.RP-1: </t>
    </r>
    <r>
      <rPr>
        <sz val="12"/>
        <rFont val="Aptos Narrow"/>
        <scheme val="minor"/>
      </rPr>
      <t xml:space="preserve">Response plan is executed during or after an incident
</t>
    </r>
    <r>
      <rPr>
        <b/>
        <sz val="12"/>
        <color rgb="FF373737"/>
        <rFont val="Aptos Narrow"/>
        <scheme val="minor"/>
      </rPr>
      <t xml:space="preserve">
ISO/IEC 27001:2013 </t>
    </r>
    <r>
      <rPr>
        <sz val="12"/>
        <color rgb="FF373737"/>
        <rFont val="Aptos Narrow"/>
        <scheme val="minor"/>
      </rPr>
      <t xml:space="preserve">A.16.1.5
</t>
    </r>
    <r>
      <rPr>
        <b/>
        <sz val="12"/>
        <color rgb="FF373737"/>
        <rFont val="Aptos Narrow"/>
        <scheme val="minor"/>
      </rPr>
      <t xml:space="preserve">NIST SP 800-53 Rev. 5 </t>
    </r>
    <r>
      <rPr>
        <sz val="12"/>
        <color rgb="FF373737"/>
        <rFont val="Aptos Narrow"/>
        <scheme val="minor"/>
      </rPr>
      <t>CP-2, CP- 10, IR-4, IR-8</t>
    </r>
  </si>
  <si>
    <t>Immediate execution of the response plan’s public relations and communications response components is necessary to stop any corruption or continuing exfiltration of data, stem the spread of an infection to other systems and networks, and initiate preemptive messaging to minimize further damage, including reputational or legal harm.</t>
  </si>
  <si>
    <r>
      <rPr>
        <b/>
        <sz val="12"/>
        <rFont val="Aptos Narrow"/>
        <scheme val="minor"/>
      </rPr>
      <t xml:space="preserve">Communications (RS.CO): </t>
    </r>
    <r>
      <rPr>
        <sz val="12"/>
        <rFont val="Aptos Narrow"/>
        <scheme val="minor"/>
      </rPr>
      <t>Response activities are coordinated with internal and external stakeholders (e.g., support from law enforcement agencies).</t>
    </r>
  </si>
  <si>
    <r>
      <rPr>
        <b/>
        <sz val="12"/>
        <rFont val="Aptos Narrow"/>
        <scheme val="minor"/>
      </rPr>
      <t xml:space="preserve">RS.CO-1: </t>
    </r>
    <r>
      <rPr>
        <sz val="12"/>
        <rFont val="Aptos Narrow"/>
        <scheme val="minor"/>
      </rPr>
      <t xml:space="preserve">Personnel know their roles and order of operations when a response is needed
</t>
    </r>
    <r>
      <rPr>
        <b/>
        <sz val="12"/>
        <color rgb="FF373737"/>
        <rFont val="Aptos Narrow"/>
        <scheme val="minor"/>
      </rPr>
      <t xml:space="preserve">
ISO/IEC 27001:2013 </t>
    </r>
    <r>
      <rPr>
        <sz val="12"/>
        <color rgb="FF373737"/>
        <rFont val="Aptos Narrow"/>
        <scheme val="minor"/>
      </rPr>
      <t xml:space="preserve">A.6.1.1, A.7.2.2, A.16.1.1
</t>
    </r>
    <r>
      <rPr>
        <b/>
        <sz val="12"/>
        <color rgb="FF373737"/>
        <rFont val="Aptos Narrow"/>
        <scheme val="minor"/>
      </rPr>
      <t xml:space="preserve">NIST SP 800-53 Rev. 5 </t>
    </r>
    <r>
      <rPr>
        <sz val="12"/>
        <color rgb="FF373737"/>
        <rFont val="Aptos Narrow"/>
        <scheme val="minor"/>
      </rPr>
      <t>CP-2, CP- 3, IR-3, IR-8</t>
    </r>
  </si>
  <si>
    <t>Response to ransomware events includes both technical and business responses. An effective and efficient response requires all parties to understand their roles and responsibilities. Communications response roles should be formally documented in incident response and recovery plans and should be reinforced by exercising the plans.</t>
  </si>
  <si>
    <r>
      <rPr>
        <b/>
        <sz val="12"/>
        <rFont val="Aptos Narrow"/>
        <scheme val="minor"/>
      </rPr>
      <t xml:space="preserve">RS.CO-2: </t>
    </r>
    <r>
      <rPr>
        <sz val="12"/>
        <rFont val="Aptos Narrow"/>
        <scheme val="minor"/>
      </rPr>
      <t xml:space="preserve">Incidents are reported consistent with established criteria
</t>
    </r>
    <r>
      <rPr>
        <b/>
        <sz val="12"/>
        <color rgb="FF373737"/>
        <rFont val="Aptos Narrow"/>
        <scheme val="minor"/>
      </rPr>
      <t xml:space="preserve">
ISO/IEC 27001:2013 </t>
    </r>
    <r>
      <rPr>
        <sz val="12"/>
        <color rgb="FF373737"/>
        <rFont val="Aptos Narrow"/>
        <scheme val="minor"/>
      </rPr>
      <t xml:space="preserve">A.6.1.3, A.16.1.2
</t>
    </r>
    <r>
      <rPr>
        <b/>
        <sz val="12"/>
        <color rgb="FF373737"/>
        <rFont val="Aptos Narrow"/>
        <scheme val="minor"/>
      </rPr>
      <t xml:space="preserve">NIST SP 800-53 Rev. 5 </t>
    </r>
    <r>
      <rPr>
        <sz val="12"/>
        <color rgb="FF373737"/>
        <rFont val="Aptos Narrow"/>
        <scheme val="minor"/>
      </rPr>
      <t>AU-6, IR- 6, IR-8</t>
    </r>
  </si>
  <si>
    <t>Response to ransomware events includes both technical and business responses. An effective and efficient response requires pre-established criteria for reporting and adherence to those criteria during an event.</t>
  </si>
  <si>
    <r>
      <rPr>
        <b/>
        <sz val="12"/>
        <rFont val="Aptos Narrow"/>
        <scheme val="minor"/>
      </rPr>
      <t xml:space="preserve">RS.CO-3: </t>
    </r>
    <r>
      <rPr>
        <sz val="12"/>
        <rFont val="Aptos Narrow"/>
        <scheme val="minor"/>
      </rPr>
      <t xml:space="preserve">Information is shared consistent with response plans
</t>
    </r>
    <r>
      <rPr>
        <b/>
        <sz val="12"/>
        <color rgb="FF373737"/>
        <rFont val="Aptos Narrow"/>
        <scheme val="minor"/>
      </rPr>
      <t xml:space="preserve">
ISO/IEC 27001:2013 </t>
    </r>
    <r>
      <rPr>
        <sz val="12"/>
        <color rgb="FF373737"/>
        <rFont val="Aptos Narrow"/>
        <scheme val="minor"/>
      </rPr>
      <t xml:space="preserve">A.16.1.2,Clause 7.4, Clause 16.1.2
</t>
    </r>
    <r>
      <rPr>
        <b/>
        <sz val="12"/>
        <color rgb="FF373737"/>
        <rFont val="Aptos Narrow"/>
        <scheme val="minor"/>
      </rPr>
      <t xml:space="preserve">NIST SP 800-53 Rev. 5 </t>
    </r>
    <r>
      <rPr>
        <sz val="12"/>
        <color rgb="FF373737"/>
        <rFont val="Aptos Narrow"/>
        <scheme val="minor"/>
      </rPr>
      <t>CA-2, CA- 7, CP-2, IR-4, IR-8, PE-6, RA-5, SI-4</t>
    </r>
  </si>
  <si>
    <t>Information sharing priorities include stemming the spread of an infection to other systems and networks as well as preemptive messaging.</t>
  </si>
  <si>
    <r>
      <rPr>
        <b/>
        <sz val="12"/>
        <rFont val="Aptos Narrow"/>
        <scheme val="minor"/>
      </rPr>
      <t xml:space="preserve">RS.CO-4: </t>
    </r>
    <r>
      <rPr>
        <sz val="12"/>
        <rFont val="Aptos Narrow"/>
        <scheme val="minor"/>
      </rPr>
      <t xml:space="preserve">Coordination with stakeholders occurs consistent with response plans
</t>
    </r>
    <r>
      <rPr>
        <b/>
        <sz val="12"/>
        <color rgb="FF373737"/>
        <rFont val="Aptos Narrow"/>
        <scheme val="minor"/>
      </rPr>
      <t xml:space="preserve">
ISO/IEC 27001:2013 </t>
    </r>
    <r>
      <rPr>
        <sz val="12"/>
        <color rgb="FF373737"/>
        <rFont val="Aptos Narrow"/>
        <scheme val="minor"/>
      </rPr>
      <t xml:space="preserve">Clause 7.4
</t>
    </r>
    <r>
      <rPr>
        <b/>
        <sz val="12"/>
        <color rgb="FF373737"/>
        <rFont val="Aptos Narrow"/>
        <scheme val="minor"/>
      </rPr>
      <t xml:space="preserve">NIST SP 800-53 Rev. 5 </t>
    </r>
    <r>
      <rPr>
        <sz val="12"/>
        <color rgb="FF373737"/>
        <rFont val="Aptos Narrow"/>
        <scheme val="minor"/>
      </rPr>
      <t>CP-2, IR-4, IR-8</t>
    </r>
  </si>
  <si>
    <t>Coordination with key internal and external stakeholders is important for priorities such as stemming the spread of misinformation and establishing preemptive messaging.</t>
  </si>
  <si>
    <r>
      <rPr>
        <b/>
        <sz val="12"/>
        <rFont val="Aptos Narrow"/>
        <scheme val="minor"/>
      </rPr>
      <t xml:space="preserve">RS.CO-5: </t>
    </r>
    <r>
      <rPr>
        <sz val="12"/>
        <rFont val="Aptos Narrow"/>
        <scheme val="minor"/>
      </rPr>
      <t xml:space="preserve">Voluntary information sharing occurs with external stakeholders to achieve broader cybersecurity situational awareness
</t>
    </r>
    <r>
      <rPr>
        <b/>
        <sz val="12"/>
        <color rgb="FF373737"/>
        <rFont val="Aptos Narrow"/>
        <scheme val="minor"/>
      </rPr>
      <t xml:space="preserve">
ISO/IEC 27001:2013 </t>
    </r>
    <r>
      <rPr>
        <sz val="12"/>
        <color rgb="FF373737"/>
        <rFont val="Aptos Narrow"/>
        <scheme val="minor"/>
      </rPr>
      <t xml:space="preserve">A.6.1.4
</t>
    </r>
    <r>
      <rPr>
        <b/>
        <sz val="12"/>
        <color rgb="FF373737"/>
        <rFont val="Aptos Narrow"/>
        <scheme val="minor"/>
      </rPr>
      <t xml:space="preserve">NIST SP 800-53 Rev. 5 </t>
    </r>
    <r>
      <rPr>
        <sz val="12"/>
        <color rgb="FF373737"/>
        <rFont val="Aptos Narrow"/>
        <scheme val="minor"/>
      </rPr>
      <t>PM-15, SI- 5</t>
    </r>
  </si>
  <si>
    <t>Information sharing may yield forensic benefits and reduce the impact and profitability of ransomware attacks. Voluntary sharing should complement any regulatory or other compliance requirements for reporting and sharing.</t>
  </si>
  <si>
    <r>
      <rPr>
        <b/>
        <sz val="12"/>
        <rFont val="Aptos Narrow"/>
        <scheme val="minor"/>
      </rPr>
      <t xml:space="preserve">Analysis (RS.AN): </t>
    </r>
    <r>
      <rPr>
        <sz val="12"/>
        <rFont val="Aptos Narrow"/>
        <scheme val="minor"/>
      </rPr>
      <t>Analysis is conducted to ensure effective response and support recovery activities.</t>
    </r>
  </si>
  <si>
    <r>
      <rPr>
        <b/>
        <sz val="12"/>
        <rFont val="Aptos Narrow"/>
        <scheme val="minor"/>
      </rPr>
      <t xml:space="preserve">RS.AN-1: </t>
    </r>
    <r>
      <rPr>
        <sz val="12"/>
        <rFont val="Aptos Narrow"/>
        <scheme val="minor"/>
      </rPr>
      <t xml:space="preserve">Notifications from detection systems are investigated
</t>
    </r>
    <r>
      <rPr>
        <b/>
        <sz val="12"/>
        <color rgb="FF373737"/>
        <rFont val="Aptos Narrow"/>
        <scheme val="minor"/>
      </rPr>
      <t xml:space="preserve">
ISO/IEC 27001:2013 </t>
    </r>
    <r>
      <rPr>
        <sz val="12"/>
        <color rgb="FF373737"/>
        <rFont val="Aptos Narrow"/>
        <scheme val="minor"/>
      </rPr>
      <t xml:space="preserve">A.12.4.1, A.12.4.3, A.16.1.5
</t>
    </r>
    <r>
      <rPr>
        <b/>
        <sz val="12"/>
        <color rgb="FF373737"/>
        <rFont val="Aptos Narrow"/>
        <scheme val="minor"/>
      </rPr>
      <t xml:space="preserve">NIST SP 800-53 Rev. 5 </t>
    </r>
    <r>
      <rPr>
        <sz val="12"/>
        <color rgb="FF373737"/>
        <rFont val="Aptos Narrow"/>
        <scheme val="minor"/>
      </rPr>
      <t>AU-6, CA- 7, IR-4, IR-5, PE-6, SI-4</t>
    </r>
  </si>
  <si>
    <t>Notifications from detection systems should be promptly and fully investigated, as these may often indicate a ransomware attack in its early stages so that it can be preempted or so impacts can be mitigated.</t>
  </si>
  <si>
    <r>
      <rPr>
        <b/>
        <sz val="12"/>
        <rFont val="Aptos Narrow"/>
        <scheme val="minor"/>
      </rPr>
      <t xml:space="preserve">RS.AN-2: </t>
    </r>
    <r>
      <rPr>
        <sz val="12"/>
        <rFont val="Aptos Narrow"/>
        <scheme val="minor"/>
      </rPr>
      <t xml:space="preserve">The impact of the incident is understood
</t>
    </r>
    <r>
      <rPr>
        <b/>
        <sz val="12"/>
        <color rgb="FF373737"/>
        <rFont val="Aptos Narrow"/>
        <scheme val="minor"/>
      </rPr>
      <t xml:space="preserve">
ISO/IEC 27001:2013 </t>
    </r>
    <r>
      <rPr>
        <sz val="12"/>
        <color rgb="FF373737"/>
        <rFont val="Aptos Narrow"/>
        <scheme val="minor"/>
      </rPr>
      <t xml:space="preserve">A.16.1.4, A.16.1.6
</t>
    </r>
    <r>
      <rPr>
        <b/>
        <sz val="12"/>
        <color rgb="FF373737"/>
        <rFont val="Aptos Narrow"/>
        <scheme val="minor"/>
      </rPr>
      <t xml:space="preserve">NIST SP 800-53 Rev. 5 </t>
    </r>
    <r>
      <rPr>
        <sz val="12"/>
        <color rgb="FF373737"/>
        <rFont val="Aptos Narrow"/>
        <scheme val="minor"/>
      </rPr>
      <t>CP-2, IR-4</t>
    </r>
  </si>
  <si>
    <t>Understanding impact will shape the implementation of the recovery plan. Organizations should seek to understand the technical impact of a ransomware attack (e.g., what systems are unavailable) and then understand the resulting impact on the business (e.g., which business processes can’t be delivered). This will help to ensure that the response and recovery effort is properly prioritized and resourced,  and business continuity plans can be implemented in the meantime.</t>
  </si>
  <si>
    <r>
      <rPr>
        <b/>
        <sz val="12"/>
        <rFont val="Aptos Narrow"/>
        <scheme val="minor"/>
      </rPr>
      <t xml:space="preserve">RS.AN-3: </t>
    </r>
    <r>
      <rPr>
        <sz val="12"/>
        <rFont val="Aptos Narrow"/>
        <scheme val="minor"/>
      </rPr>
      <t xml:space="preserve">Forensics are performed
</t>
    </r>
    <r>
      <rPr>
        <b/>
        <sz val="12"/>
        <color rgb="FF373737"/>
        <rFont val="Aptos Narrow"/>
        <scheme val="minor"/>
      </rPr>
      <t xml:space="preserve">ISO/IEC 27001:2013 </t>
    </r>
    <r>
      <rPr>
        <sz val="12"/>
        <color rgb="FF373737"/>
        <rFont val="Aptos Narrow"/>
        <scheme val="minor"/>
      </rPr>
      <t xml:space="preserve">A.16.1.7 
</t>
    </r>
    <r>
      <rPr>
        <b/>
        <sz val="12"/>
        <color rgb="FF373737"/>
        <rFont val="Aptos Narrow"/>
        <scheme val="minor"/>
      </rPr>
      <t xml:space="preserve">NIST SP 800-53 Rev. 5 </t>
    </r>
    <r>
      <rPr>
        <sz val="12"/>
        <color rgb="FF373737"/>
        <rFont val="Aptos Narrow"/>
        <scheme val="minor"/>
      </rPr>
      <t>AU-7, IR-4</t>
    </r>
  </si>
  <si>
    <r>
      <rPr>
        <sz val="12"/>
        <rFont val="Aptos Narrow"/>
        <scheme val="minor"/>
      </rPr>
      <t>Forensics help identify the root cause to contain and eradicate the attack, including things like resetting passwords of credentials stolen by the attacker, deleting malware used by the attacker, and removing persistence mechanisms used by the attacker.
Forensics can also inform the recovery process and assist with reporting and sharing actions.</t>
    </r>
  </si>
  <si>
    <r>
      <rPr>
        <b/>
        <sz val="12"/>
        <rFont val="Aptos Narrow"/>
        <scheme val="minor"/>
      </rPr>
      <t xml:space="preserve">RS.AN-5: </t>
    </r>
    <r>
      <rPr>
        <sz val="12"/>
        <rFont val="Aptos Narrow"/>
        <scheme val="minor"/>
      </rPr>
      <t xml:space="preserve">Processes are established to receive, analyze and respond to vulnerabilities disclosed to the organization from internal and external sources (e.g., internal testing, security bulletins, or security researchers)
</t>
    </r>
    <r>
      <rPr>
        <b/>
        <sz val="12"/>
        <color rgb="FF373737"/>
        <rFont val="Aptos Narrow"/>
        <scheme val="minor"/>
      </rPr>
      <t xml:space="preserve">
NIST SP 800-53 Rev. 5 </t>
    </r>
    <r>
      <rPr>
        <sz val="12"/>
        <color rgb="FF373737"/>
        <rFont val="Aptos Narrow"/>
        <scheme val="minor"/>
      </rPr>
      <t>PM-15, SI- 5</t>
    </r>
  </si>
  <si>
    <t>Analysis processes can prevent future successful attacks and the spread of the ransomware to other systems and networks. It can also help restore confidence among stakeholders.</t>
  </si>
  <si>
    <r>
      <rPr>
        <b/>
        <sz val="12"/>
        <rFont val="Aptos Narrow"/>
        <scheme val="minor"/>
      </rPr>
      <t xml:space="preserve">Mitigation (RS.MI): </t>
    </r>
    <r>
      <rPr>
        <sz val="12"/>
        <rFont val="Aptos Narrow"/>
        <scheme val="minor"/>
      </rPr>
      <t>Activities are performed to prevent expansion of an event, mitigate its effects, and resolve the incident.</t>
    </r>
  </si>
  <si>
    <r>
      <rPr>
        <b/>
        <sz val="12"/>
        <rFont val="Aptos Narrow"/>
        <scheme val="minor"/>
      </rPr>
      <t xml:space="preserve">RS.MI-1: </t>
    </r>
    <r>
      <rPr>
        <sz val="12"/>
        <rFont val="Aptos Narrow"/>
        <scheme val="minor"/>
      </rPr>
      <t xml:space="preserve">Incidents are contained
</t>
    </r>
    <r>
      <rPr>
        <b/>
        <sz val="12"/>
        <color rgb="FF373737"/>
        <rFont val="Aptos Narrow"/>
        <scheme val="minor"/>
      </rPr>
      <t xml:space="preserve">
ISO/IEC 27001:2013 </t>
    </r>
    <r>
      <rPr>
        <sz val="12"/>
        <color rgb="FF373737"/>
        <rFont val="Aptos Narrow"/>
        <scheme val="minor"/>
      </rPr>
      <t xml:space="preserve">A.12.2.1, A.16.1.5
</t>
    </r>
    <r>
      <rPr>
        <b/>
        <sz val="12"/>
        <color rgb="FF373737"/>
        <rFont val="Aptos Narrow"/>
        <scheme val="minor"/>
      </rPr>
      <t xml:space="preserve">NIST SP 800-53 Rev. 5 </t>
    </r>
    <r>
      <rPr>
        <sz val="12"/>
        <color rgb="FF373737"/>
        <rFont val="Aptos Narrow"/>
        <scheme val="minor"/>
      </rPr>
      <t>IR-4</t>
    </r>
  </si>
  <si>
    <t>Immediate action must be taken to prevent the spread of the ransomware to other systems and networks, mitigate its effects, and resolve the incident. Containment of ransomware includes any associated ICS.</t>
  </si>
  <si>
    <r>
      <rPr>
        <b/>
        <sz val="12"/>
        <rFont val="Aptos Narrow"/>
        <scheme val="minor"/>
      </rPr>
      <t xml:space="preserve">RS.MI-2: </t>
    </r>
    <r>
      <rPr>
        <sz val="12"/>
        <rFont val="Aptos Narrow"/>
        <scheme val="minor"/>
      </rPr>
      <t xml:space="preserve">Incidents are mitigated
</t>
    </r>
    <r>
      <rPr>
        <b/>
        <sz val="12"/>
        <color rgb="FF373737"/>
        <rFont val="Aptos Narrow"/>
        <scheme val="minor"/>
      </rPr>
      <t xml:space="preserve">
ISO/IEC 27001:2013 </t>
    </r>
    <r>
      <rPr>
        <sz val="12"/>
        <color rgb="FF373737"/>
        <rFont val="Aptos Narrow"/>
        <scheme val="minor"/>
      </rPr>
      <t xml:space="preserve">A.12.2.1, A.16.1.5
</t>
    </r>
    <r>
      <rPr>
        <b/>
        <sz val="12"/>
        <color rgb="FF373737"/>
        <rFont val="Aptos Narrow"/>
        <scheme val="minor"/>
      </rPr>
      <t xml:space="preserve">NIST SP 800-53 Rev. 5 </t>
    </r>
    <r>
      <rPr>
        <sz val="12"/>
        <color rgb="FF373737"/>
        <rFont val="Aptos Narrow"/>
        <scheme val="minor"/>
      </rPr>
      <t>IR-4</t>
    </r>
  </si>
  <si>
    <t>Immediate action must be taken to isolate the ransomware in order to minimize damage to data, prevent the infection from spreading within the network and to other systems and networks, and minimize the impact on the mission or business.</t>
  </si>
  <si>
    <r>
      <rPr>
        <b/>
        <sz val="12"/>
        <rFont val="Aptos Narrow"/>
        <scheme val="minor"/>
      </rPr>
      <t xml:space="preserve">RS.MI-3: </t>
    </r>
    <r>
      <rPr>
        <sz val="12"/>
        <rFont val="Aptos Narrow"/>
        <scheme val="minor"/>
      </rPr>
      <t xml:space="preserve">Newly identified vulnerabilities are mitigated or documented as accepted risks
</t>
    </r>
    <r>
      <rPr>
        <b/>
        <sz val="12"/>
        <color rgb="FF373737"/>
        <rFont val="Aptos Narrow"/>
        <scheme val="minor"/>
      </rPr>
      <t xml:space="preserve">
ISO/IEC 27001:2013 </t>
    </r>
    <r>
      <rPr>
        <sz val="12"/>
        <color rgb="FF373737"/>
        <rFont val="Aptos Narrow"/>
        <scheme val="minor"/>
      </rPr>
      <t xml:space="preserve">A.12.6.1
</t>
    </r>
    <r>
      <rPr>
        <b/>
        <sz val="12"/>
        <color rgb="FF373737"/>
        <rFont val="Aptos Narrow"/>
        <scheme val="minor"/>
      </rPr>
      <t xml:space="preserve">NIST SP 800-53 Rev. 5 </t>
    </r>
    <r>
      <rPr>
        <sz val="12"/>
        <color rgb="FF373737"/>
        <rFont val="Aptos Narrow"/>
        <scheme val="minor"/>
      </rPr>
      <t>IR-4</t>
    </r>
  </si>
  <si>
    <t>Vulnerability management minimizes the probability of successful ransomware attacks. If vulnerabilities cannot be patched or mitigated, documenting this risk at least allows for its inclusion in future decision making and provides transparency for stakeholders that might be impacted by ransomware events.</t>
  </si>
  <si>
    <r>
      <rPr>
        <b/>
        <sz val="12"/>
        <rFont val="Aptos Narrow"/>
        <scheme val="minor"/>
      </rPr>
      <t xml:space="preserve">Improvements (RS.IM): </t>
    </r>
    <r>
      <rPr>
        <sz val="12"/>
        <rFont val="Aptos Narrow"/>
        <scheme val="minor"/>
      </rPr>
      <t>Organizational response activities are improved by incorporating lessons learned from current and previous detection/response activities.</t>
    </r>
  </si>
  <si>
    <r>
      <rPr>
        <b/>
        <sz val="12"/>
        <rFont val="Aptos Narrow"/>
        <scheme val="minor"/>
      </rPr>
      <t xml:space="preserve">RS.IM-1: </t>
    </r>
    <r>
      <rPr>
        <sz val="12"/>
        <rFont val="Aptos Narrow"/>
        <scheme val="minor"/>
      </rPr>
      <t xml:space="preserve">Response plans incorporate lessons learned
</t>
    </r>
    <r>
      <rPr>
        <b/>
        <sz val="12"/>
        <color rgb="FF373737"/>
        <rFont val="Aptos Narrow"/>
        <scheme val="minor"/>
      </rPr>
      <t xml:space="preserve">
ISO/IEC 27001:2013 </t>
    </r>
    <r>
      <rPr>
        <sz val="12"/>
        <color rgb="FF373737"/>
        <rFont val="Aptos Narrow"/>
        <scheme val="minor"/>
      </rPr>
      <t xml:space="preserve">A.16.1.6, Clause 10
</t>
    </r>
    <r>
      <rPr>
        <b/>
        <sz val="12"/>
        <color rgb="FF373737"/>
        <rFont val="Aptos Narrow"/>
        <scheme val="minor"/>
      </rPr>
      <t xml:space="preserve">NIST SP 800-53 Rev. 5 </t>
    </r>
    <r>
      <rPr>
        <sz val="12"/>
        <color rgb="FF373737"/>
        <rFont val="Aptos Narrow"/>
        <scheme val="minor"/>
      </rPr>
      <t>CP-2, IR-4, IR-8</t>
    </r>
  </si>
  <si>
    <t>This minimizes the probability of future successful ransomware attacks and can help to restore confidence among stakeholders.</t>
  </si>
  <si>
    <r>
      <rPr>
        <b/>
        <sz val="12"/>
        <rFont val="Aptos Narrow"/>
        <scheme val="minor"/>
      </rPr>
      <t xml:space="preserve">RS.IM-2: </t>
    </r>
    <r>
      <rPr>
        <sz val="12"/>
        <rFont val="Aptos Narrow"/>
        <scheme val="minor"/>
      </rPr>
      <t xml:space="preserve">Response strategies are updated
</t>
    </r>
    <r>
      <rPr>
        <b/>
        <sz val="12"/>
        <color rgb="FF373737"/>
        <rFont val="Aptos Narrow"/>
        <scheme val="minor"/>
      </rPr>
      <t xml:space="preserve">
ISO/IEC 27001:2013 </t>
    </r>
    <r>
      <rPr>
        <sz val="12"/>
        <color rgb="FF373737"/>
        <rFont val="Aptos Narrow"/>
        <scheme val="minor"/>
      </rPr>
      <t xml:space="preserve">A.16.1.6, Clause 10
</t>
    </r>
    <r>
      <rPr>
        <b/>
        <sz val="12"/>
        <color rgb="FF373737"/>
        <rFont val="Aptos Narrow"/>
        <scheme val="minor"/>
      </rPr>
      <t xml:space="preserve">NIST SP 800-53 Rev 5 </t>
    </r>
    <r>
      <rPr>
        <sz val="12"/>
        <color rgb="FF373737"/>
        <rFont val="Aptos Narrow"/>
        <scheme val="minor"/>
      </rPr>
      <t>CP-2, IR-4, IR-8</t>
    </r>
  </si>
  <si>
    <r>
      <rPr>
        <b/>
        <sz val="12"/>
        <color rgb="FFFFFFFF"/>
        <rFont val="Aptos Narrow"/>
        <scheme val="minor"/>
      </rPr>
      <t>Recover</t>
    </r>
  </si>
  <si>
    <r>
      <rPr>
        <b/>
        <sz val="12"/>
        <rFont val="Aptos Narrow"/>
        <scheme val="minor"/>
      </rPr>
      <t xml:space="preserve">Recovery Planning (RC.RP): </t>
    </r>
    <r>
      <rPr>
        <sz val="12"/>
        <rFont val="Aptos Narrow"/>
        <scheme val="minor"/>
      </rPr>
      <t>Recovery processes and procedures are executed and maintained to ensure restoration of systems or assets affected by cybersecurity incidents.</t>
    </r>
  </si>
  <si>
    <r>
      <rPr>
        <b/>
        <sz val="12"/>
        <rFont val="Aptos Narrow"/>
        <scheme val="minor"/>
      </rPr>
      <t xml:space="preserve">RC.RP-1: </t>
    </r>
    <r>
      <rPr>
        <sz val="12"/>
        <rFont val="Aptos Narrow"/>
        <scheme val="minor"/>
      </rPr>
      <t xml:space="preserve">Recovery plan is executed during or after a cybersecurity incident
</t>
    </r>
    <r>
      <rPr>
        <b/>
        <sz val="12"/>
        <color rgb="FF373737"/>
        <rFont val="Aptos Narrow"/>
        <scheme val="minor"/>
      </rPr>
      <t xml:space="preserve">
ISO/IEC 27001:2013 </t>
    </r>
    <r>
      <rPr>
        <sz val="12"/>
        <color rgb="FF373737"/>
        <rFont val="Aptos Narrow"/>
        <scheme val="minor"/>
      </rPr>
      <t xml:space="preserve">A.16.1.5
</t>
    </r>
    <r>
      <rPr>
        <b/>
        <sz val="12"/>
        <color rgb="FF373737"/>
        <rFont val="Aptos Narrow"/>
        <scheme val="minor"/>
      </rPr>
      <t xml:space="preserve">NIST SP 800-53 Rev. 5 </t>
    </r>
    <r>
      <rPr>
        <sz val="12"/>
        <color rgb="FF373737"/>
        <rFont val="Aptos Narrow"/>
        <scheme val="minor"/>
      </rPr>
      <t>CP-10, IR- 4, IR-8</t>
    </r>
  </si>
  <si>
    <t>Immediately initiating the recovery plan after the root cause has been identified can cut losses.</t>
  </si>
  <si>
    <r>
      <rPr>
        <b/>
        <sz val="12"/>
        <rFont val="Aptos Narrow"/>
        <scheme val="minor"/>
      </rPr>
      <t xml:space="preserve">Improvements (RC.IM): </t>
    </r>
    <r>
      <rPr>
        <sz val="12"/>
        <rFont val="Aptos Narrow"/>
        <scheme val="minor"/>
      </rPr>
      <t>Recovery planning and processes are improved by incorporating lessons learned into future activities.</t>
    </r>
  </si>
  <si>
    <r>
      <rPr>
        <b/>
        <sz val="12"/>
        <rFont val="Aptos Narrow"/>
        <scheme val="minor"/>
      </rPr>
      <t xml:space="preserve">RC.IM-1: </t>
    </r>
    <r>
      <rPr>
        <sz val="12"/>
        <rFont val="Aptos Narrow"/>
        <scheme val="minor"/>
      </rPr>
      <t xml:space="preserve">Recovery plans incorporate lessons learned
</t>
    </r>
    <r>
      <rPr>
        <b/>
        <sz val="12"/>
        <color rgb="FF373737"/>
        <rFont val="Aptos Narrow"/>
        <scheme val="minor"/>
      </rPr>
      <t xml:space="preserve">
ISO/IEC 27001:2013 </t>
    </r>
    <r>
      <rPr>
        <sz val="12"/>
        <color rgb="FF373737"/>
        <rFont val="Aptos Narrow"/>
        <scheme val="minor"/>
      </rPr>
      <t xml:space="preserve">A.16.1.6,Clause 10
</t>
    </r>
    <r>
      <rPr>
        <b/>
        <sz val="12"/>
        <color rgb="FF373737"/>
        <rFont val="Aptos Narrow"/>
        <scheme val="minor"/>
      </rPr>
      <t xml:space="preserve">NIST SP 800-53 Rev 5 </t>
    </r>
    <r>
      <rPr>
        <sz val="12"/>
        <color rgb="FF373737"/>
        <rFont val="Aptos Narrow"/>
        <scheme val="minor"/>
      </rPr>
      <t>CP-2, IR-4, IR-8</t>
    </r>
  </si>
  <si>
    <r>
      <rPr>
        <b/>
        <sz val="12"/>
        <rFont val="Aptos Narrow"/>
        <scheme val="minor"/>
      </rPr>
      <t xml:space="preserve">RC.IM-2: </t>
    </r>
    <r>
      <rPr>
        <sz val="12"/>
        <rFont val="Aptos Narrow"/>
        <scheme val="minor"/>
      </rPr>
      <t xml:space="preserve">Recovery strategies are updated
</t>
    </r>
    <r>
      <rPr>
        <b/>
        <sz val="12"/>
        <color rgb="FF373737"/>
        <rFont val="Aptos Narrow"/>
        <scheme val="minor"/>
      </rPr>
      <t xml:space="preserve">
ISO/IEC 27001:2013 </t>
    </r>
    <r>
      <rPr>
        <sz val="12"/>
        <color rgb="FF373737"/>
        <rFont val="Aptos Narrow"/>
        <scheme val="minor"/>
      </rPr>
      <t xml:space="preserve">A.16.1.6,Clause 10
</t>
    </r>
    <r>
      <rPr>
        <b/>
        <sz val="12"/>
        <color rgb="FF373737"/>
        <rFont val="Aptos Narrow"/>
        <scheme val="minor"/>
      </rPr>
      <t xml:space="preserve">NIST SP 800-53 Rev. 5 </t>
    </r>
    <r>
      <rPr>
        <sz val="12"/>
        <color rgb="FF373737"/>
        <rFont val="Aptos Narrow"/>
        <scheme val="minor"/>
      </rPr>
      <t>CP-2, IR-4, IR-8</t>
    </r>
  </si>
  <si>
    <t>This is needed to maintain the effectiveness of contingency planning for future ransomware attacks.</t>
  </si>
  <si>
    <r>
      <rPr>
        <b/>
        <sz val="12"/>
        <rFont val="Aptos Narrow"/>
        <scheme val="minor"/>
      </rPr>
      <t xml:space="preserve">Communications (RC.CO): </t>
    </r>
    <r>
      <rPr>
        <sz val="12"/>
        <rFont val="Aptos Narrow"/>
        <scheme val="minor"/>
      </rPr>
      <t>Restoration activities are coordinated with internal and external parties (e.g. coordinating centers, Internet Service Providers, owners of attacking systems, victims, other CSIRTs, and vendors).</t>
    </r>
  </si>
  <si>
    <r>
      <rPr>
        <b/>
        <sz val="12"/>
        <rFont val="Aptos Narrow"/>
        <scheme val="minor"/>
      </rPr>
      <t xml:space="preserve">RC.CO-1: </t>
    </r>
    <r>
      <rPr>
        <sz val="12"/>
        <rFont val="Aptos Narrow"/>
        <scheme val="minor"/>
      </rPr>
      <t xml:space="preserve">Public relations are managed
</t>
    </r>
    <r>
      <rPr>
        <b/>
        <sz val="12"/>
        <color rgb="FF373737"/>
        <rFont val="Aptos Narrow"/>
        <scheme val="minor"/>
      </rPr>
      <t xml:space="preserve">
ISO/IEC 27001:2013 </t>
    </r>
    <r>
      <rPr>
        <sz val="12"/>
        <color rgb="FF373737"/>
        <rFont val="Aptos Narrow"/>
        <scheme val="minor"/>
      </rPr>
      <t>A.6.1.4,Clause 7.4</t>
    </r>
  </si>
  <si>
    <t>This minimizes the business impact by being open and transparent and restores confidence among stakeholders.</t>
  </si>
  <si>
    <r>
      <rPr>
        <b/>
        <sz val="12"/>
        <rFont val="Aptos Narrow"/>
        <scheme val="minor"/>
      </rPr>
      <t xml:space="preserve">RC.CO-2: </t>
    </r>
    <r>
      <rPr>
        <sz val="12"/>
        <rFont val="Aptos Narrow"/>
        <scheme val="minor"/>
      </rPr>
      <t xml:space="preserve">Reputation is repaired after an incident
</t>
    </r>
    <r>
      <rPr>
        <b/>
        <sz val="12"/>
        <color rgb="FF373737"/>
        <rFont val="Aptos Narrow"/>
        <scheme val="minor"/>
      </rPr>
      <t xml:space="preserve">
ISO/IEC 27001:2013 </t>
    </r>
    <r>
      <rPr>
        <sz val="12"/>
        <color rgb="FF373737"/>
        <rFont val="Aptos Narrow"/>
        <scheme val="minor"/>
      </rPr>
      <t>Clause 7.4</t>
    </r>
  </si>
  <si>
    <t>Reputational repair minimizes the business impact and restores confidence among stakeholders.</t>
  </si>
  <si>
    <r>
      <rPr>
        <b/>
        <sz val="12"/>
        <rFont val="Aptos Narrow"/>
        <scheme val="minor"/>
      </rPr>
      <t xml:space="preserve">RC.CO-3: </t>
    </r>
    <r>
      <rPr>
        <sz val="12"/>
        <rFont val="Aptos Narrow"/>
        <scheme val="minor"/>
      </rPr>
      <t xml:space="preserve">Recovery activities are communicated to internal and external stakeholders as well as executive and management teams
</t>
    </r>
    <r>
      <rPr>
        <b/>
        <sz val="12"/>
        <color rgb="FF373737"/>
        <rFont val="Aptos Narrow"/>
        <scheme val="minor"/>
      </rPr>
      <t xml:space="preserve">
ISO/IEC 27001:2013 </t>
    </r>
    <r>
      <rPr>
        <sz val="12"/>
        <color rgb="FF373737"/>
        <rFont val="Aptos Narrow"/>
        <scheme val="minor"/>
      </rPr>
      <t xml:space="preserve">Clause 7.4
</t>
    </r>
    <r>
      <rPr>
        <b/>
        <sz val="12"/>
        <color rgb="FF373737"/>
        <rFont val="Aptos Narrow"/>
        <scheme val="minor"/>
      </rPr>
      <t xml:space="preserve">NIST SP 800-53 Rev. 5 </t>
    </r>
    <r>
      <rPr>
        <sz val="12"/>
        <color rgb="FF373737"/>
        <rFont val="Aptos Narrow"/>
        <scheme val="minor"/>
      </rPr>
      <t>CP-2, IR-4</t>
    </r>
  </si>
  <si>
    <t>Communication about recovery activities helps to minimize the business impact and restore confidence among stakeholders.</t>
  </si>
  <si>
    <t>Phase</t>
  </si>
  <si>
    <r>
      <t>Detect
Objective:</t>
    </r>
    <r>
      <rPr>
        <sz val="12"/>
        <color rgb="FFFFFFFF"/>
        <rFont val="Calibri"/>
        <family val="2"/>
      </rPr>
      <t xml:space="preserve"> Identify malicious activity or potential threats as early as possible.
</t>
    </r>
    <r>
      <rPr>
        <b/>
        <sz val="12"/>
        <color rgb="FFFFFFFF"/>
        <rFont val="Calibri"/>
        <family val="2"/>
      </rPr>
      <t>Strategies:</t>
    </r>
    <r>
      <rPr>
        <sz val="12"/>
        <color rgb="FFFFFFFF"/>
        <rFont val="Calibri"/>
        <family val="2"/>
      </rPr>
      <t xml:space="preserve">
Implement advanced monitoring tools and intrusion detection systems. Regularly audit and analyze system logs for unusual behavior
</t>
    </r>
  </si>
  <si>
    <r>
      <rPr>
        <b/>
        <sz val="12"/>
        <color rgb="FFFFFFFF"/>
        <rFont val="Calibri"/>
        <family val="2"/>
      </rPr>
      <t>Deny</t>
    </r>
    <r>
      <rPr>
        <sz val="12"/>
        <color rgb="FFFFFFFF"/>
        <rFont val="Calibri"/>
        <family val="2"/>
      </rPr>
      <t xml:space="preserve">
</t>
    </r>
    <r>
      <rPr>
        <b/>
        <sz val="12"/>
        <color rgb="FFFFFFFF"/>
        <rFont val="Calibri"/>
        <family val="2"/>
      </rPr>
      <t>Objective:</t>
    </r>
    <r>
      <rPr>
        <sz val="12"/>
        <color rgb="FFFFFFFF"/>
        <rFont val="Calibri"/>
        <family val="2"/>
      </rPr>
      <t xml:space="preserve"> Prevent adversaries from accessing and utilizing resources or information.
</t>
    </r>
    <r>
      <rPr>
        <b/>
        <sz val="12"/>
        <color rgb="FFFFFFFF"/>
        <rFont val="Calibri"/>
        <family val="2"/>
      </rPr>
      <t>Strategies:</t>
    </r>
    <r>
      <rPr>
        <sz val="12"/>
        <color rgb="FFFFFFFF"/>
        <rFont val="Calibri"/>
        <family val="2"/>
      </rPr>
      <t xml:space="preserve">
Enforce strict access controls and authentication mechanisms. Utilize firewalls, anti-malware, and content filtering technologies to block access to harmful sites and download.</t>
    </r>
  </si>
  <si>
    <r>
      <rPr>
        <b/>
        <sz val="12"/>
        <color rgb="FFFFFFFF"/>
        <rFont val="Calibri"/>
        <family val="2"/>
      </rPr>
      <t>Disrupt</t>
    </r>
    <r>
      <rPr>
        <sz val="12"/>
        <color rgb="FFFFFFFF"/>
        <rFont val="Calibri"/>
        <family val="2"/>
      </rPr>
      <t xml:space="preserve">
</t>
    </r>
    <r>
      <rPr>
        <b/>
        <sz val="12"/>
        <color rgb="FFFFFFFF"/>
        <rFont val="Calibri"/>
        <family val="2"/>
      </rPr>
      <t>Objective:</t>
    </r>
    <r>
      <rPr>
        <sz val="12"/>
        <color rgb="FFFFFFFF"/>
        <rFont val="Calibri"/>
        <family val="2"/>
      </rPr>
      <t xml:space="preserve"> Interrupt and impede adversary activities or operations.
</t>
    </r>
    <r>
      <rPr>
        <b/>
        <sz val="12"/>
        <color rgb="FFFFFFFF"/>
        <rFont val="Calibri"/>
        <family val="2"/>
      </rPr>
      <t>Strategies:</t>
    </r>
    <r>
      <rPr>
        <sz val="12"/>
        <color rgb="FFFFFFFF"/>
        <rFont val="Calibri"/>
        <family val="2"/>
      </rPr>
      <t xml:space="preserve">
Deploy deception technologies such as honeypots to mislead attackers into engaging with controlled environments.Interrupt communication channels used by attackers, such as command and control servers.</t>
    </r>
  </si>
  <si>
    <r>
      <rPr>
        <b/>
        <sz val="12"/>
        <color rgb="FFFFFFFF"/>
        <rFont val="Calibri"/>
        <family val="2"/>
      </rPr>
      <t>Degrade</t>
    </r>
    <r>
      <rPr>
        <sz val="12"/>
        <color rgb="FFFFFFFF"/>
        <rFont val="Calibri"/>
        <family val="2"/>
      </rPr>
      <t xml:space="preserve">
</t>
    </r>
    <r>
      <rPr>
        <b/>
        <sz val="12"/>
        <color rgb="FFFFFFFF"/>
        <rFont val="Calibri"/>
        <family val="2"/>
      </rPr>
      <t>Objective:</t>
    </r>
    <r>
      <rPr>
        <sz val="12"/>
        <color rgb="FFFFFFFF"/>
        <rFont val="Calibri"/>
        <family val="2"/>
      </rPr>
      <t xml:space="preserve"> Reduce the effectiveness of adversary tools, techniques, and procedures.
</t>
    </r>
    <r>
      <rPr>
        <b/>
        <sz val="12"/>
        <color rgb="FFFFFFFF"/>
        <rFont val="Calibri"/>
        <family val="2"/>
      </rPr>
      <t>Strategies:</t>
    </r>
    <r>
      <rPr>
        <sz val="12"/>
        <color rgb="FFFFFFFF"/>
        <rFont val="Calibri"/>
        <family val="2"/>
      </rPr>
      <t xml:space="preserve">
Implement rate limiting and other network controls to slow down the attacker's traffic. Continuously update defensive measures to counter new and evolving attack techniques</t>
    </r>
  </si>
  <si>
    <r>
      <rPr>
        <b/>
        <sz val="12"/>
        <color rgb="FFFFFFFF"/>
        <rFont val="Calibri"/>
        <family val="2"/>
      </rPr>
      <t>Deceive</t>
    </r>
    <r>
      <rPr>
        <sz val="12"/>
        <color rgb="FFFFFFFF"/>
        <rFont val="Calibri"/>
        <family val="2"/>
      </rPr>
      <t xml:space="preserve">
</t>
    </r>
    <r>
      <rPr>
        <b/>
        <sz val="12"/>
        <color rgb="FFFFFFFF"/>
        <rFont val="Calibri"/>
        <family val="2"/>
      </rPr>
      <t>Objective:</t>
    </r>
    <r>
      <rPr>
        <sz val="12"/>
        <color rgb="FFFFFFFF"/>
        <rFont val="Calibri"/>
        <family val="2"/>
      </rPr>
      <t xml:space="preserve"> Mislead attackers about the nature or layout of the target’s cyber environment.
</t>
    </r>
    <r>
      <rPr>
        <b/>
        <sz val="12"/>
        <color rgb="FFFFFFFF"/>
        <rFont val="Calibri"/>
        <family val="2"/>
      </rPr>
      <t>Strategies:</t>
    </r>
    <r>
      <rPr>
        <sz val="12"/>
        <color rgb="FFFFFFFF"/>
        <rFont val="Calibri"/>
        <family val="2"/>
      </rPr>
      <t xml:space="preserve">
Use false flags, such as fake data repositories or system responses, to mislead attackers about system success. Implement obfuscation techniques to conceal actual system configurations and responses</t>
    </r>
  </si>
  <si>
    <r>
      <rPr>
        <b/>
        <sz val="12"/>
        <color rgb="FFFFFFFF"/>
        <rFont val="Calibri"/>
        <family val="2"/>
      </rPr>
      <t>Destroy</t>
    </r>
    <r>
      <rPr>
        <sz val="12"/>
        <color rgb="FFFFFFFF"/>
        <rFont val="Calibri"/>
        <family val="2"/>
      </rPr>
      <t xml:space="preserve">
</t>
    </r>
    <r>
      <rPr>
        <b/>
        <sz val="12"/>
        <color rgb="FFFFFFFF"/>
        <rFont val="Calibri"/>
        <family val="2"/>
      </rPr>
      <t>Objective:</t>
    </r>
    <r>
      <rPr>
        <sz val="12"/>
        <color rgb="FFFFFFFF"/>
        <rFont val="Calibri"/>
        <family val="2"/>
      </rPr>
      <t xml:space="preserve"> Eliminate the threat posed by an adversary, often by removing or disabling their assets.
</t>
    </r>
    <r>
      <rPr>
        <b/>
        <sz val="12"/>
        <color rgb="FFFFFFFF"/>
        <rFont val="Calibri"/>
        <family val="2"/>
      </rPr>
      <t>Strategies:</t>
    </r>
    <r>
      <rPr>
        <sz val="12"/>
        <color rgb="FFFFFFFF"/>
        <rFont val="Calibri"/>
        <family val="2"/>
      </rPr>
      <t xml:space="preserve">
Use aggressive response measures to disable or remove attacker tools and resources. Coordinate with law enforcement and other authorities to take down attacker infrastructure
</t>
    </r>
  </si>
  <si>
    <r>
      <t>Reconnaissance</t>
    </r>
    <r>
      <rPr>
        <sz val="12"/>
        <color rgb="FF000000"/>
        <rFont val="Calibri"/>
        <family val="2"/>
      </rPr>
      <t xml:space="preserve">: Research, identification, and selection of targets, often represented as crawling Internet websites such as conference proceedings and mailing lists for email addresses, social relationships, or information on specific technologies
</t>
    </r>
    <r>
      <rPr>
        <b/>
        <sz val="12"/>
        <color rgb="FF000000"/>
        <rFont val="Calibri"/>
        <family val="2"/>
      </rPr>
      <t xml:space="preserve">Defensive strategies: </t>
    </r>
    <r>
      <rPr>
        <sz val="12"/>
        <color rgb="FF000000"/>
        <rFont val="Calibri"/>
        <family val="2"/>
      </rPr>
      <t xml:space="preserve">Monitor and analyze network traffic for unusual activities. Educate employees on social engineering threats. Limit the amount of publically available information. </t>
    </r>
  </si>
  <si>
    <r>
      <t xml:space="preserve">Identify potential reconnaissance efforts such as scanning activities or social engineering attempts
</t>
    </r>
    <r>
      <rPr>
        <b/>
        <sz val="12"/>
        <color rgb="FF000000"/>
        <rFont val="Calibri"/>
        <family val="2"/>
      </rPr>
      <t>ID.AM-1</t>
    </r>
    <r>
      <rPr>
        <sz val="12"/>
        <color rgb="FF000000"/>
        <rFont val="Calibri"/>
        <family val="2"/>
      </rPr>
      <t xml:space="preserve">: Physical devices and systems within the organization are inventoried
</t>
    </r>
    <r>
      <rPr>
        <b/>
        <sz val="12"/>
        <color rgb="FF000000"/>
        <rFont val="Calibri"/>
        <family val="2"/>
      </rPr>
      <t>ID.AM-2</t>
    </r>
    <r>
      <rPr>
        <sz val="12"/>
        <color rgb="FF000000"/>
        <rFont val="Calibri"/>
        <family val="2"/>
      </rPr>
      <t xml:space="preserve">: Software platforms and applications within the organization are inventoried
</t>
    </r>
    <r>
      <rPr>
        <b/>
        <sz val="12"/>
        <color rgb="FF000000"/>
        <rFont val="Calibri"/>
        <family val="2"/>
      </rPr>
      <t>ID.AM-4:</t>
    </r>
    <r>
      <rPr>
        <sz val="12"/>
        <color rgb="FF000000"/>
        <rFont val="Calibri"/>
        <family val="2"/>
      </rPr>
      <t xml:space="preserve"> External information systems are catalogued
</t>
    </r>
    <r>
      <rPr>
        <b/>
        <sz val="12"/>
        <color rgb="FF000000"/>
        <rFont val="Calibri"/>
        <family val="2"/>
      </rPr>
      <t xml:space="preserve">ID.AM-5: </t>
    </r>
    <r>
      <rPr>
        <sz val="12"/>
        <color rgb="FF000000"/>
        <rFont val="Calibri"/>
        <family val="2"/>
      </rPr>
      <t xml:space="preserve">Resources (e.g., hardware, devices, data, time, personnel, and software) are prioritized based on their classification, criticality, and business value
</t>
    </r>
    <r>
      <rPr>
        <b/>
        <sz val="12"/>
        <color rgb="FF000000"/>
        <rFont val="Calibri"/>
        <family val="2"/>
      </rPr>
      <t xml:space="preserve">ID.AM-6: </t>
    </r>
    <r>
      <rPr>
        <sz val="12"/>
        <color rgb="FF000000"/>
        <rFont val="Calibri"/>
        <family val="2"/>
      </rPr>
      <t xml:space="preserve">Cybersecurity roles and responsibilities for the entire workforce and third-party stakeholders (e.g., suppliers, customers, partners) are established
</t>
    </r>
  </si>
  <si>
    <t>ID.AM-3: Organizational communication and data flows are mapped</t>
  </si>
  <si>
    <t>Provide misleading information to attackers, such as fake system details or decoy network assets</t>
  </si>
  <si>
    <r>
      <t>Weaponization</t>
    </r>
    <r>
      <rPr>
        <sz val="12"/>
        <color rgb="FF000000"/>
        <rFont val="Calibri"/>
        <family val="2"/>
      </rPr>
      <t xml:space="preserve">: Coupling a remote access trojan with an exploit into a deliverable payload, typically using an automated tool (weaponizer). Increasingly, client application data files such as Adobe PDR or Microsoft Office documents serve as the weaponized deliverable.
</t>
    </r>
    <r>
      <rPr>
        <b/>
        <sz val="12"/>
        <color rgb="FF000000"/>
        <rFont val="Calibri"/>
        <family val="2"/>
      </rPr>
      <t xml:space="preserve">
Defensive strategies:</t>
    </r>
    <r>
      <rPr>
        <sz val="12"/>
        <color rgb="FF000000"/>
        <rFont val="Calibri"/>
        <family val="2"/>
      </rPr>
      <t xml:space="preserve"> Keep all systems updaeted to minimize vulnearbilities. Implement strict email and web filtering to block malicious content.</t>
    </r>
  </si>
  <si>
    <t>Implement security measures that prevent downloading or accessing tools and resources attackers use to create malware</t>
  </si>
  <si>
    <r>
      <t>Delivery</t>
    </r>
    <r>
      <rPr>
        <sz val="12"/>
        <color rgb="FF000000"/>
        <rFont val="Calibri"/>
        <family val="2"/>
      </rPr>
      <t>: Transmission of the weapon to the targeted environment. The three most prevalent delivery vectors for weaponized payloads by APT actors, are email attachments, websites, and USB removable media.
D</t>
    </r>
    <r>
      <rPr>
        <b/>
        <sz val="12"/>
        <color rgb="FF000000"/>
        <rFont val="Calibri"/>
        <family val="2"/>
      </rPr>
      <t>efensive strategies:</t>
    </r>
    <r>
      <rPr>
        <sz val="12"/>
        <color rgb="FF000000"/>
        <rFont val="Calibri"/>
        <family val="2"/>
      </rPr>
      <t xml:space="preserve"> Implement anti-phising training programs. Use advanced malware detection tools.</t>
    </r>
  </si>
  <si>
    <t>Interrupt delivery channels (e.g., email, websites) by blocking access to known malicious IPs, URLs, and payloads</t>
  </si>
  <si>
    <t>Reduce the effectiveness of attack vectors by implementing strong email filters and web security gateways</t>
  </si>
  <si>
    <r>
      <t xml:space="preserve">Exploitation: </t>
    </r>
    <r>
      <rPr>
        <sz val="12"/>
        <color rgb="FF000000"/>
        <rFont val="Calibri"/>
        <family val="2"/>
      </rPr>
      <t xml:space="preserve">After the weapon is delivered to victim host, exploitation triggers intruders’ code. Most often, exploitation targets an application or operating system vulnerability, but it could also more simply exploit the users themselves or leverage an operating system feature that auto-executes code.
</t>
    </r>
    <r>
      <rPr>
        <b/>
        <sz val="12"/>
        <color rgb="FF000000"/>
        <rFont val="Calibri"/>
        <family val="2"/>
      </rPr>
      <t xml:space="preserve">
Defensive Strategies: </t>
    </r>
    <r>
      <rPr>
        <sz val="12"/>
        <color rgb="FF000000"/>
        <rFont val="Calibri"/>
        <family val="2"/>
      </rPr>
      <t xml:space="preserve">Employ a robust patch management system to regularly update software. Harden security configuraitons to minimize exploitable vulnerabilities. </t>
    </r>
  </si>
  <si>
    <t>Use intrusion detection systems to identify and alert on exploitation attempts</t>
  </si>
  <si>
    <t>Harden systems against exploitation by ensuring that all software is up-to-date and vulnerabilities are patched</t>
  </si>
  <si>
    <r>
      <t xml:space="preserve">Installation: </t>
    </r>
    <r>
      <rPr>
        <sz val="12"/>
        <color rgb="FF000000"/>
        <rFont val="Calibri"/>
        <family val="2"/>
      </rPr>
      <t xml:space="preserve">Installation of a remote access trojan or backdoor on the victim system allows the adversary to maintain persistence inside the environment.
</t>
    </r>
    <r>
      <rPr>
        <b/>
        <sz val="12"/>
        <color rgb="FF000000"/>
        <rFont val="Calibri"/>
        <family val="2"/>
      </rPr>
      <t xml:space="preserve">
Defensive Strategies: </t>
    </r>
    <r>
      <rPr>
        <sz val="12"/>
        <color rgb="FF000000"/>
        <rFont val="Calibri"/>
        <family val="2"/>
      </rPr>
      <t>Use application whitelisting to prevent unauthorized applications from executing. Deploy endpoint detection and response (EDR) tools to detect and respond to suspicious activities.</t>
    </r>
  </si>
  <si>
    <t>Mislead attackers by making them believe their malware has successfully installed, while actually directing it to a controlled environment (honeypot).</t>
  </si>
  <si>
    <r>
      <t xml:space="preserve">Command &amp; Control: </t>
    </r>
    <r>
      <rPr>
        <sz val="12"/>
        <color rgb="FF000000"/>
        <rFont val="Calibri"/>
        <family val="2"/>
      </rPr>
      <t xml:space="preserve">Typically, compromised hosts must beacon outbound to an Internet controller server to establish a C2 channel. APT malware especially requires manual interaction rather than conduct activity  automatically. Once the C2 channel establishes, intruders have “hands on the keyboard” access inside the target environment.
</t>
    </r>
    <r>
      <rPr>
        <b/>
        <sz val="12"/>
        <color rgb="FF000000"/>
        <rFont val="Calibri"/>
        <family val="2"/>
      </rPr>
      <t xml:space="preserve">Defensive Strategies: </t>
    </r>
    <r>
      <rPr>
        <sz val="12"/>
        <color rgb="FF000000"/>
        <rFont val="Calibri"/>
        <family val="2"/>
      </rPr>
      <t>Monitor outbound network traffic for anomalies. Block known malicious IP addresses and domains.</t>
    </r>
  </si>
  <si>
    <t>Block outgoing connections to known malicious domains and Ips</t>
  </si>
  <si>
    <t>Break communication with C2 servers to isolate the malware and prevent it from receiving further instructions</t>
  </si>
  <si>
    <r>
      <t xml:space="preserve">Actions on Objectives: </t>
    </r>
    <r>
      <rPr>
        <sz val="12"/>
        <color rgb="FF000000"/>
        <rFont val="Calibri"/>
        <family val="2"/>
      </rPr>
      <t xml:space="preserve">Only now, after progressing through the first six phases, can intruders take actions to achieve their original objectives. Typically, this objective is data exfiltration which involves collecting, encrypting and extracting information from the victim environment; violations of data integrity or availability are potential objectives as well. Alternatively, the intruders may only desire access to the initial victim box for use as a hop point to compromise additional systems and move laterally inside the network.
</t>
    </r>
    <r>
      <rPr>
        <b/>
        <sz val="12"/>
        <color rgb="FF000000"/>
        <rFont val="Calibri"/>
        <family val="2"/>
      </rPr>
      <t xml:space="preserve">
Defensive Strategies:</t>
    </r>
    <r>
      <rPr>
        <sz val="12"/>
        <color rgb="FF000000"/>
        <rFont val="Calibri"/>
        <family val="2"/>
      </rPr>
      <t xml:space="preserve"> Implement strict data access controls. Regularly back up data and ensure the integrity of backup systems. Deploy deception technologies and honeypots to mislead and detect attackers. </t>
    </r>
  </si>
  <si>
    <t>Quickly identify data exfiltration or manipulation attempts through data loss prevention (DLP) technologies</t>
  </si>
  <si>
    <t>Actively remove access capabilities and eliminate attacker footholds from compromised systems</t>
  </si>
  <si>
    <t>IT Security Technology Applications Assessment</t>
  </si>
  <si>
    <t>Access Management</t>
  </si>
  <si>
    <t>Sailpoint
(Costa)</t>
  </si>
  <si>
    <t>Cyberark
(Deprecated - Still in Prod)</t>
  </si>
  <si>
    <t>IdentityNow
(Costa)</t>
  </si>
  <si>
    <t>Microsoft MFA Solution
(Costa)</t>
  </si>
  <si>
    <t>Zscaler
(Costa)</t>
  </si>
  <si>
    <t>SentinelOne
(Costa/ Nowak)</t>
  </si>
  <si>
    <t>Azure DEV OPS
(Konarik)</t>
  </si>
  <si>
    <t>Microsoft Intune
(Szymojko)</t>
  </si>
  <si>
    <t>BitLocker
(Szymojko/ Nowak)</t>
  </si>
  <si>
    <t>Microsoft Defender
(Costa/ Novosel</t>
  </si>
  <si>
    <t>Exabeam
(Baystate)</t>
  </si>
  <si>
    <t>Ivanti
(Costa/Gay)</t>
  </si>
  <si>
    <t>Rapid 7 Insight VM (Vadapalli)</t>
  </si>
  <si>
    <t>Veritas NetBackup
(Costa)</t>
  </si>
  <si>
    <t>Vmware's VCDR
Costa/ D Lewis)</t>
  </si>
  <si>
    <t>Rapid 7 Vuln Scanning
(Vadapalli)</t>
  </si>
  <si>
    <t>Symantec Messaging Gateway
(Deprecated)</t>
  </si>
  <si>
    <t>Zixcorp Security Messaging Cloud
(Costa/ Novosel)</t>
  </si>
  <si>
    <t>Cisco Firewalls
(Costa/ D Lewis)</t>
  </si>
  <si>
    <t>Citrix VPN
(Baystate)</t>
  </si>
  <si>
    <t>Quest K1000
(Szymojko/ Nowak)</t>
  </si>
  <si>
    <t>Amysis
(Application)</t>
  </si>
  <si>
    <t>Layer 7 API Gateway/firewall</t>
  </si>
  <si>
    <t>Yes%</t>
  </si>
  <si>
    <t>Partial%</t>
  </si>
  <si>
    <t>No%</t>
  </si>
  <si>
    <t>In Development%</t>
  </si>
  <si>
    <t>N/A%</t>
  </si>
  <si>
    <t>Select Answer%</t>
  </si>
  <si>
    <t xml:space="preserve">Does the application support integration with the enterprise identity management system? </t>
  </si>
  <si>
    <t xml:space="preserve"> </t>
  </si>
  <si>
    <t>Is user authentication controlled by means other than user account and password or PIN? e.g., MFA</t>
  </si>
  <si>
    <t xml:space="preserve">Does the application force “new” users to change their password upon first login into the application? </t>
  </si>
  <si>
    <t>Can the user change their password at any time?</t>
  </si>
  <si>
    <t xml:space="preserve">Can the system administrator enforce password policy and/or complexity such as minimum length, numbers and alphabet requirements, and upper and lower case constraint, etc.? </t>
  </si>
  <si>
    <t>Can the application force password expiration and prevent users from reusing a password?</t>
  </si>
  <si>
    <t>Is password transmission and storage encrypted and unviewable even to the system administrators?</t>
  </si>
  <si>
    <t>Can the application be set to automatically lock a user’s account after a predetermined number of consecutive unsuccessful logon attempts?</t>
  </si>
  <si>
    <t>Does the application prohibit users from logging into the application on more than one workstation at the same time with the same user ID?</t>
  </si>
  <si>
    <t>Can the application be set to automatically log a user off the application after a predefined period of inactivity?</t>
  </si>
  <si>
    <t>Is there a formal documented and implemented user registration and deregistration procedure for granting and revoking access?</t>
  </si>
  <si>
    <t>How is the allocation and use of privileges to information systems and services restricted and controlled?</t>
  </si>
  <si>
    <t>Is there a functionality whereby all access rights can be regularly reviewed by management via a formal documented process? For example, can the system notify management to review access?</t>
  </si>
  <si>
    <t>Can access be defined based upon the user’s job role? (Role-based Access Controls (RBAC))? If yes, can application generate the list of users by job role?</t>
  </si>
  <si>
    <t xml:space="preserve">Can the application support the removal of a user’s access privileges without requiring deletion of the user account? </t>
  </si>
  <si>
    <t>Does the application support a mechanism for allowing emergency access by a caregiver to a patient's electronic health information that is not included within their standard access privileges? If yes, does the application capture and retain details pertaining to this action for review? If yes, do the caregiver’s access privileges revert back to the original setting upon next log-in?</t>
  </si>
  <si>
    <t>Comment #</t>
  </si>
  <si>
    <r>
      <t>Is audit log tracking a feature available in the current version of this software application?</t>
    </r>
    <r>
      <rPr>
        <i/>
        <sz val="12"/>
        <color rgb="FF000000"/>
        <rFont val="Aptos Narrow"/>
        <scheme val="minor"/>
      </rPr>
      <t xml:space="preserve"> If yes, then continue with </t>
    </r>
    <r>
      <rPr>
        <b/>
        <i/>
        <sz val="12"/>
        <color rgb="FF000000"/>
        <rFont val="Aptos Narrow"/>
        <scheme val="minor"/>
      </rPr>
      <t>2.2</t>
    </r>
    <r>
      <rPr>
        <i/>
        <sz val="12"/>
        <color rgb="FF000000"/>
        <rFont val="Aptos Narrow"/>
        <scheme val="minor"/>
      </rPr>
      <t xml:space="preserve">; If no, continue with </t>
    </r>
    <r>
      <rPr>
        <b/>
        <i/>
        <sz val="12"/>
        <color rgb="FF000000"/>
        <rFont val="Aptos Narrow"/>
        <scheme val="minor"/>
      </rPr>
      <t>3.0</t>
    </r>
  </si>
  <si>
    <t xml:space="preserve">Capturing user access activity such as successful logon, logoff, and unsuccessful logon attempts? If yes, list the data elements contained in the audit log: </t>
  </si>
  <si>
    <t xml:space="preserve">Capturing data access inquiry activity such as screens viewed and reports printed? If yes, list the data elements contained in the audit log: </t>
  </si>
  <si>
    <t xml:space="preserve">Capturing data entries, changes, and deletions?  If yes, list the data elements contained in the audit log: </t>
  </si>
  <si>
    <t>Does the application time stamp for audit log entries synchronize with other applications and systems using NTP/SNTP?</t>
  </si>
  <si>
    <t xml:space="preserve">Are audit log reports available for the current version of this software application?  If yes, specify the types of reports If yes, indicate if additional hardware or software (including any third-party software required to activate or utilize the audit logging and/or reporting feature:    </t>
  </si>
  <si>
    <t>Can the audit log "data" be exported from the application for further processing (e.g. storage, analysis)?</t>
  </si>
  <si>
    <t xml:space="preserve">Indicate how audit log files are protected from unauthorized alteration:    </t>
  </si>
  <si>
    <t>Does the application allow a system administrator to set the inclusion or exclusion of audited events based on organizational policy and operating requirements or limits?</t>
  </si>
  <si>
    <t>Can the application continue normal operation even when security audit capability is non-functional? (For example, if the audit log reaches capacity, the application should continue to operate and should either suspend logging, start a new log or begin overwriting the existing log and notify administrator)</t>
  </si>
  <si>
    <t>Which connection method(s) are used to accomplish remote support? (e.g., VPN, Desktop share)</t>
  </si>
  <si>
    <r>
      <t xml:space="preserve">Identify which remote support applications are utilized and the security controls enabled: </t>
    </r>
    <r>
      <rPr>
        <u/>
        <sz val="12"/>
        <color rgb="FF000000"/>
        <rFont val="Aptos Narrow"/>
        <scheme val="minor"/>
      </rPr>
      <t xml:space="preserve">  </t>
    </r>
    <r>
      <rPr>
        <sz val="12"/>
        <color rgb="FF000000"/>
        <rFont val="Aptos Narrow"/>
        <scheme val="minor"/>
      </rPr>
      <t xml:space="preserve"> </t>
    </r>
  </si>
  <si>
    <t>Is functionality built into the application which allows remote user access and/or control?</t>
  </si>
  <si>
    <t>If requested, can the application associate remote support activities with an individual employee of the vendor? (accountability)</t>
  </si>
  <si>
    <t>Do vendor support personnel have specific roles and accesses that control access to ePHI?</t>
  </si>
  <si>
    <t xml:space="preserve">Does the audit system log remote support connection attempts and remote support actions such as application or configuration modifications?  </t>
  </si>
  <si>
    <t xml:space="preserve">Is the application compatible with commercial off the shelf (COTS) virus scanning software products for removal and prevention from malicious code?  If no, indicate what additional security controls are included with the application/system used to mitigate the risks associated with malicious code: </t>
  </si>
  <si>
    <t xml:space="preserve">Does the application’s client software operate without requiring the user to have local administrator level rights in order to run the application? </t>
  </si>
  <si>
    <r>
      <t xml:space="preserve">Are updates to application software and/or the operating system controlled by a </t>
    </r>
    <r>
      <rPr>
        <b/>
        <sz val="12"/>
        <color rgb="FF000000"/>
        <rFont val="Aptos Narrow"/>
        <scheme val="minor"/>
      </rPr>
      <t>mutual</t>
    </r>
    <r>
      <rPr>
        <sz val="12"/>
        <color rgb="FF000000"/>
        <rFont val="Aptos Narrow"/>
        <scheme val="minor"/>
      </rPr>
      <t xml:space="preserve"> agreement between the support vendor and the application owner?</t>
    </r>
  </si>
  <si>
    <t xml:space="preserve">Has the application been tested to be fully functional residing on its associated operating system/middleware platform configured with a recognized security configuration benchmark? If yes, indicate the configuration benchmark:  </t>
  </si>
  <si>
    <t>Can the operating system hosting the application (server or client) be updated by the user without voiding the application warranty or support agreement? If no, will operating system changes, updates, and patches be provided by the vendor?</t>
  </si>
  <si>
    <r>
      <t xml:space="preserve">Indicate how updates to the application are typically handled: </t>
    </r>
    <r>
      <rPr>
        <u/>
        <sz val="12"/>
        <color rgb="FF000000"/>
        <rFont val="Aptos Narrow"/>
        <scheme val="minor"/>
      </rPr>
      <t xml:space="preserve">  </t>
    </r>
    <r>
      <rPr>
        <sz val="12"/>
        <color rgb="FF000000"/>
        <rFont val="Aptos Narrow"/>
        <scheme val="minor"/>
      </rPr>
      <t xml:space="preserve"> </t>
    </r>
  </si>
  <si>
    <t xml:space="preserve">Indicate how the application is certified to perform as intended with updates to the operating system and other helper applications (such as service packs and hotfixes) and how the customer is notified of this information. </t>
  </si>
  <si>
    <t>Do you provide documentation for guidance on establishing and managing security controls such as user access and auditing?</t>
  </si>
  <si>
    <t xml:space="preserve">Does the application encrypt data before sending it over the Internet or an open network? If yes, indicate the encryption used:    </t>
  </si>
  <si>
    <t xml:space="preserve">Does the application encrypt data before storing on removable media such as backup tapes, CDs, DVDs, etc. or devices such as laptops, tablets, or computer workstation hard disk drives? If yes, indicate the encryption used:  </t>
  </si>
  <si>
    <t>Indicate the interfacing and format standards the application can accept or</t>
  </si>
  <si>
    <t xml:space="preserve">use for transferring data: (e.g., HL7 transaction formats, ANSI X.12 standards, CCOW, etc.): </t>
  </si>
  <si>
    <t xml:space="preserve">If the application includes a web interface, then identify the type(s) of secure connection supported: </t>
  </si>
  <si>
    <t>Does the application maintain a journal of transactions or snapshots of data between backup intervals?</t>
  </si>
  <si>
    <t xml:space="preserve">Can the system administrator reconfigure to nonstandard port assignments other than the list of registered ports published by IANA? </t>
  </si>
  <si>
    <t>Does the application provide for integration into standard network domain structures?</t>
  </si>
  <si>
    <t>Has the application security controls been tested by a third party?</t>
  </si>
  <si>
    <t>Does the application have ability to run a backup concurrently with the operation of the application?</t>
  </si>
  <si>
    <t>Does the application include documentation that explains error or messages to users and system administrators and information on what actions required?</t>
  </si>
  <si>
    <t>Implementation Example</t>
  </si>
  <si>
    <t>SDLC Integration</t>
  </si>
  <si>
    <r>
      <rPr>
        <b/>
        <sz val="14"/>
        <rFont val="Aptos Narrow"/>
        <scheme val="minor"/>
      </rPr>
      <t xml:space="preserve">GOVERN (GV):
</t>
    </r>
    <r>
      <rPr>
        <sz val="14"/>
        <rFont val="Aptos Narrow"/>
        <scheme val="minor"/>
      </rPr>
      <t>Develop and implement the organizational business logic for risk management, and ensure risk management is performed according to that business logic.</t>
    </r>
  </si>
  <si>
    <r>
      <rPr>
        <b/>
        <sz val="14"/>
        <rFont val="Aptos Narrow"/>
        <scheme val="minor"/>
      </rPr>
      <t xml:space="preserve">Context (GV.CT): </t>
    </r>
    <r>
      <rPr>
        <sz val="14"/>
        <rFont val="Aptos Narrow"/>
        <scheme val="minor"/>
      </rPr>
      <t>The organization’s risk context, including mission, mission priorities, stakeholders, objectives, and direction, is understood.</t>
    </r>
  </si>
  <si>
    <r>
      <rPr>
        <b/>
        <sz val="14"/>
        <rFont val="Aptos Narrow"/>
        <scheme val="minor"/>
      </rPr>
      <t xml:space="preserve">GV.CT-1: </t>
    </r>
    <r>
      <rPr>
        <sz val="14"/>
        <rFont val="Aptos Narrow"/>
        <scheme val="minor"/>
      </rPr>
      <t>Organizational mission, vision, and authorities are understood and considered.</t>
    </r>
  </si>
  <si>
    <t>An organization builds upon statute and authorities thereof to develop its two-year mission and five-year vision statements.</t>
  </si>
  <si>
    <r>
      <rPr>
        <b/>
        <sz val="14"/>
        <rFont val="Aptos Narrow"/>
        <scheme val="minor"/>
      </rPr>
      <t>GV.CT-2</t>
    </r>
    <r>
      <rPr>
        <sz val="14"/>
        <rFont val="Aptos Narrow"/>
        <scheme val="minor"/>
      </rPr>
      <t>: Internal and outside stakeholder
groups that affect or are affected by the organization are identified.</t>
    </r>
  </si>
  <si>
    <r>
      <rPr>
        <sz val="14"/>
        <rFont val="Aptos Narrow"/>
        <scheme val="minor"/>
      </rPr>
      <t>An organization periodically inventories groups of
people that affect, and are affected by, the organization.</t>
    </r>
  </si>
  <si>
    <r>
      <rPr>
        <b/>
        <sz val="14"/>
        <rFont val="Aptos Narrow"/>
        <scheme val="minor"/>
      </rPr>
      <t xml:space="preserve">GV.CT-3: </t>
    </r>
    <r>
      <rPr>
        <sz val="14"/>
        <rFont val="Aptos Narrow"/>
        <scheme val="minor"/>
      </rPr>
      <t>The priorities, expectations, and effects of internal and external stakeholder groups are understood and considered.</t>
    </r>
  </si>
  <si>
    <r>
      <rPr>
        <sz val="14"/>
        <rFont val="Aptos Narrow"/>
        <scheme val="minor"/>
      </rPr>
      <t>An organization understands and considers stakeholder expectations such as:
- Cultural expectations of employees
- Achievement expectations of officers and directors
- Privacy expectations of customers
- Business expectations of partners
- Compliance expectations of regulators
- Ethics expectations of society</t>
    </r>
  </si>
  <si>
    <r>
      <rPr>
        <b/>
        <sz val="14"/>
        <rFont val="Aptos Narrow"/>
        <scheme val="minor"/>
      </rPr>
      <t xml:space="preserve">GV.CT-4: </t>
    </r>
    <r>
      <rPr>
        <sz val="14"/>
        <rFont val="Aptos Narrow"/>
        <scheme val="minor"/>
      </rPr>
      <t>Organizational charter, expectations, and objectives are aligned, prioritized, and communicated.</t>
    </r>
  </si>
  <si>
    <r>
      <rPr>
        <sz val="14"/>
        <rFont val="Aptos Narrow"/>
        <scheme val="minor"/>
      </rPr>
      <t>As part of annual strategic planning, an organization performs a strengths, weaknesses, opportunities, and threats (SWOT) analysis to determine near-term and long-term objectives, risks, and risk appetite. The
objectives, risks, and risk appetite are documented and communicated in the form of a strategy.</t>
    </r>
  </si>
  <si>
    <r>
      <rPr>
        <b/>
        <sz val="14"/>
        <rFont val="Aptos Narrow"/>
        <scheme val="minor"/>
      </rPr>
      <t xml:space="preserve">GV.CT-5: </t>
    </r>
    <r>
      <rPr>
        <sz val="14"/>
        <rFont val="Aptos Narrow"/>
        <scheme val="minor"/>
      </rPr>
      <t>Mission/business functions and criticality are communicated.</t>
    </r>
  </si>
  <si>
    <r>
      <rPr>
        <sz val="14"/>
        <rFont val="Aptos Narrow"/>
        <scheme val="minor"/>
      </rPr>
      <t>Risk activities account for mission/business impact in the Impact field of the risk register, and account for mission/business criticality in the business impact
analysis (BIA).</t>
    </r>
  </si>
  <si>
    <r>
      <rPr>
        <b/>
        <sz val="14"/>
        <rFont val="Aptos Narrow"/>
        <scheme val="minor"/>
      </rPr>
      <t xml:space="preserve">Roles and Responsibilities (GV.RR): </t>
    </r>
    <r>
      <rPr>
        <sz val="14"/>
        <rFont val="Aptos Narrow"/>
        <scheme val="minor"/>
      </rPr>
      <t>Positions, duties, and authorities for risk governance and management are established and communicated.</t>
    </r>
  </si>
  <si>
    <r>
      <rPr>
        <b/>
        <sz val="14"/>
        <rFont val="Aptos Narrow"/>
        <scheme val="minor"/>
      </rPr>
      <t xml:space="preserve">GV.RR-1: </t>
    </r>
    <r>
      <rPr>
        <sz val="14"/>
        <rFont val="Aptos Narrow"/>
        <scheme val="minor"/>
      </rPr>
      <t>Risk governance roles and
responsibilities are established and communicated.</t>
    </r>
  </si>
  <si>
    <r>
      <rPr>
        <sz val="14"/>
        <rFont val="Aptos Narrow"/>
        <scheme val="minor"/>
      </rPr>
      <t>An organization establishes which roles are
responsible for documenting risk appetite and policy, as well as performing risk oversight.</t>
    </r>
  </si>
  <si>
    <r>
      <rPr>
        <b/>
        <sz val="14"/>
        <rFont val="Aptos Narrow"/>
        <scheme val="minor"/>
      </rPr>
      <t xml:space="preserve">GV.RR-2: </t>
    </r>
    <r>
      <rPr>
        <sz val="14"/>
        <rFont val="Aptos Narrow"/>
        <scheme val="minor"/>
      </rPr>
      <t>Risk management roles and responsibilities are established and communicated.</t>
    </r>
  </si>
  <si>
    <t>An organization establishes which roles are responsible for extending risk appetite into risk tolerance, as well as identifying, prioritizing, responding to, monitoring, evaluating, and adjusting risk.</t>
  </si>
  <si>
    <r>
      <rPr>
        <b/>
        <sz val="14"/>
        <rFont val="Aptos Narrow"/>
        <scheme val="minor"/>
      </rPr>
      <t xml:space="preserve">Policy (GV.PO): </t>
    </r>
    <r>
      <rPr>
        <sz val="14"/>
        <rFont val="Aptos Narrow"/>
        <scheme val="minor"/>
      </rPr>
      <t>The policies to manage and monitor the organization’s regulatory, legal, risk, environmental, and operational requirements are understood.</t>
    </r>
  </si>
  <si>
    <r>
      <rPr>
        <b/>
        <sz val="14"/>
        <rFont val="Aptos Narrow"/>
        <scheme val="minor"/>
      </rPr>
      <t xml:space="preserve">GV.PO-1: </t>
    </r>
    <r>
      <rPr>
        <sz val="14"/>
        <rFont val="Aptos Narrow"/>
        <scheme val="minor"/>
      </rPr>
      <t>Risk management stances, activities, appetites, roles, and authorities are established and communicated.</t>
    </r>
  </si>
  <si>
    <r>
      <rPr>
        <sz val="14"/>
        <rFont val="Aptos Narrow"/>
        <scheme val="minor"/>
      </rPr>
      <t>An organization authors and disseminates a risk management policy that declares stances (what the organization will, and will not, do), activities related
to those stances, risk limitations using risk appetite</t>
    </r>
    <r>
      <rPr>
        <sz val="14"/>
        <color indexed="8"/>
        <rFont val="Aptos Narrow"/>
        <scheme val="minor"/>
      </rPr>
      <t xml:space="preserve"> statements, and expectations and authorities associated with key roles such as the Chief Executive Officer, Chief Financial Officer, Chief Risk Officer, and Chief Information Security Officer.</t>
    </r>
  </si>
  <si>
    <r>
      <rPr>
        <b/>
        <sz val="14"/>
        <rFont val="Aptos Narrow"/>
        <scheme val="minor"/>
      </rPr>
      <t xml:space="preserve">GV.PO-2: </t>
    </r>
    <r>
      <rPr>
        <sz val="14"/>
        <rFont val="Aptos Narrow"/>
        <scheme val="minor"/>
      </rPr>
      <t>Organizational stances, activities, roles, and authorities that affect, and are affected by, risk management are aligned with risk policies and appetite.</t>
    </r>
  </si>
  <si>
    <r>
      <rPr>
        <sz val="14"/>
        <rFont val="Aptos Narrow"/>
        <scheme val="minor"/>
      </rPr>
      <t>An organization considers risk policies and risk appetite statements when developing policies that affect/support risk management.
When developing policies that are affected by risk management, an organization aligns those policies with risk policies and risk appetite statements.</t>
    </r>
  </si>
  <si>
    <r>
      <rPr>
        <b/>
        <sz val="14"/>
        <rFont val="Aptos Narrow"/>
        <scheme val="minor"/>
      </rPr>
      <t xml:space="preserve">Benchmarking (GV.BE): </t>
    </r>
    <r>
      <rPr>
        <sz val="14"/>
        <rFont val="Aptos Narrow"/>
        <scheme val="minor"/>
      </rPr>
      <t>Methods, criteria, and expectations for discovering and distinguishing risk are established, communicated, and followed.</t>
    </r>
  </si>
  <si>
    <r>
      <rPr>
        <b/>
        <sz val="14"/>
        <rFont val="Aptos Narrow"/>
        <scheme val="minor"/>
      </rPr>
      <t xml:space="preserve">GV.BE-1: </t>
    </r>
    <r>
      <rPr>
        <sz val="14"/>
        <rFont val="Aptos Narrow"/>
        <scheme val="minor"/>
      </rPr>
      <t>High-level organizational risks are periodically catalogued, categorized,
and communicated.</t>
    </r>
  </si>
  <si>
    <r>
      <rPr>
        <sz val="14"/>
        <rFont val="Aptos Narrow"/>
        <scheme val="minor"/>
      </rPr>
      <t>Annually, an organization uses enterprise risk scenarios as a basis for adjusting the high-level risks
represented in a risk breakdown structure.</t>
    </r>
  </si>
  <si>
    <r>
      <rPr>
        <b/>
        <sz val="14"/>
        <rFont val="Aptos Narrow"/>
        <scheme val="minor"/>
      </rPr>
      <t xml:space="preserve">GV.BE-2: </t>
    </r>
    <r>
      <rPr>
        <sz val="14"/>
        <rFont val="Aptos Narrow"/>
        <scheme val="minor"/>
      </rPr>
      <t>Risk appetite statements are developed and periodically communicated to risk management programs.</t>
    </r>
  </si>
  <si>
    <r>
      <rPr>
        <sz val="14"/>
        <rFont val="Aptos Narrow"/>
        <scheme val="minor"/>
      </rPr>
      <t>As a part of annual strategic planning, a corporation determines its risk appetite and communicates its risk appetite statements to risk management programs via
a strategic plan.</t>
    </r>
  </si>
  <si>
    <r>
      <rPr>
        <b/>
        <sz val="14"/>
        <rFont val="Aptos Narrow"/>
        <scheme val="minor"/>
      </rPr>
      <t xml:space="preserve">GV.BE-3: </t>
    </r>
    <r>
      <rPr>
        <sz val="14"/>
        <rFont val="Aptos Narrow"/>
        <scheme val="minor"/>
      </rPr>
      <t>Risk tolerance statements are created as more specific translations of risk appetite statements and communicated to risk management programs as a basis for
identifying risk.</t>
    </r>
  </si>
  <si>
    <r>
      <rPr>
        <sz val="14"/>
        <rFont val="Aptos Narrow"/>
        <scheme val="minor"/>
      </rPr>
      <t>An organization translates risk appetite statements into more specific, measurable, and broadly understandable risk tolerance statements in preparation to distribute the labor of risk management
across a team of personnel.</t>
    </r>
  </si>
  <si>
    <r>
      <rPr>
        <b/>
        <sz val="14"/>
        <rFont val="Aptos Narrow"/>
        <scheme val="minor"/>
      </rPr>
      <t xml:space="preserve">GV.BE-4: </t>
    </r>
    <r>
      <rPr>
        <sz val="14"/>
        <rFont val="Aptos Narrow"/>
        <scheme val="minor"/>
      </rPr>
      <t>Risk scenarios that describe assets, threats, vulnerabilities, probabilities, and impacts are crafted and communicated.</t>
    </r>
  </si>
  <si>
    <t>Annually, an organization creates and refines anticipated enterprise risk scenarios as a basis for adjusting the high-level risks represented in a risk breakdown structure.</t>
  </si>
  <si>
    <r>
      <rPr>
        <b/>
        <sz val="14"/>
        <rFont val="Aptos Narrow"/>
        <scheme val="minor"/>
      </rPr>
      <t xml:space="preserve">Communication (GV.CO): </t>
    </r>
    <r>
      <rPr>
        <sz val="14"/>
        <rFont val="Aptos Narrow"/>
        <scheme val="minor"/>
      </rPr>
      <t>Methods, criteria, and schedules for expressing and explaining risk are established, communicated, and followed.</t>
    </r>
  </si>
  <si>
    <r>
      <rPr>
        <b/>
        <sz val="14"/>
        <rFont val="Aptos Narrow"/>
        <scheme val="minor"/>
      </rPr>
      <t xml:space="preserve">GV.CO-1: </t>
    </r>
    <r>
      <rPr>
        <sz val="14"/>
        <rFont val="Aptos Narrow"/>
        <scheme val="minor"/>
      </rPr>
      <t>Mandatory and voluntary disclosure decisions are informed through an enterprise risk profile and performed on a scheduled or as-needed (e.g., incident disclosure) basis.</t>
    </r>
  </si>
  <si>
    <r>
      <rPr>
        <sz val="14"/>
        <rFont val="Aptos Narrow"/>
        <scheme val="minor"/>
      </rPr>
      <t>Information from the enterprise risk register (ERR) forms the basis for a quarterly enterprise risk profile (ERP) update and informs quarterly and annual public disclosures.
A data breach involving protected health information
(PHI) triggers mandatory reporting to PHI owners and regulators.</t>
    </r>
  </si>
  <si>
    <r>
      <rPr>
        <b/>
        <sz val="14"/>
        <rFont val="Aptos Narrow"/>
        <scheme val="minor"/>
      </rPr>
      <t xml:space="preserve">GV.CO-2: </t>
    </r>
    <r>
      <rPr>
        <sz val="14"/>
        <rFont val="Aptos Narrow"/>
        <scheme val="minor"/>
      </rPr>
      <t>An enterprise risk communication format is established, communicated, and used as the basis for communication with risk management
programs.</t>
    </r>
  </si>
  <si>
    <t>An ERR and standardized values and instructions for ERR fields are created, occasionally updated, and communicated to risk management programs as the expected risk reporting format.</t>
  </si>
  <si>
    <r>
      <rPr>
        <b/>
        <sz val="14"/>
        <rFont val="Aptos Narrow"/>
        <scheme val="minor"/>
      </rPr>
      <t xml:space="preserve">GV.CO-3: </t>
    </r>
    <r>
      <rPr>
        <sz val="14"/>
        <rFont val="Aptos Narrow"/>
        <scheme val="minor"/>
      </rPr>
      <t>Criteria for immediate and periodic escalation and elevation of program risks are established, communicated, understood, and used as the basis for risk communication.</t>
    </r>
  </si>
  <si>
    <r>
      <rPr>
        <sz val="14"/>
        <rFont val="Aptos Narrow"/>
        <scheme val="minor"/>
      </rPr>
      <t>An ERM committee documents and communicates criteria to the risk management programs for periodically and immediately:
- communicating risk status of the next Level (i.e., escalation) and
- transferring risk ownership to the next Level (i.e., elevation).</t>
    </r>
  </si>
  <si>
    <r>
      <rPr>
        <b/>
        <sz val="14"/>
        <rFont val="Aptos Narrow"/>
        <scheme val="minor"/>
      </rPr>
      <t xml:space="preserve">Adjustments (GV.AD): </t>
    </r>
    <r>
      <rPr>
        <sz val="14"/>
        <rFont val="Aptos Narrow"/>
        <scheme val="minor"/>
      </rPr>
      <t>Risk governance is adapted based on changes in organizational objectives, risk exposure, and residual risk.</t>
    </r>
  </si>
  <si>
    <r>
      <rPr>
        <b/>
        <sz val="14"/>
        <rFont val="Aptos Narrow"/>
        <scheme val="minor"/>
      </rPr>
      <t xml:space="preserve">GV.AD-1: </t>
    </r>
    <r>
      <rPr>
        <sz val="14"/>
        <rFont val="Aptos Narrow"/>
        <scheme val="minor"/>
      </rPr>
      <t>Risk appetite is adjusted based on changes in organizational objectives, risk exposure, and residual risk.</t>
    </r>
  </si>
  <si>
    <t>An organization’s annual strategic planning refines organizational objectives and risk appetite based on known risk exposure and residual risk.</t>
  </si>
  <si>
    <r>
      <rPr>
        <b/>
        <sz val="14"/>
        <rFont val="Aptos Narrow"/>
        <scheme val="minor"/>
      </rPr>
      <t xml:space="preserve">GV.AD-2: </t>
    </r>
    <r>
      <rPr>
        <sz val="14"/>
        <rFont val="Aptos Narrow"/>
        <scheme val="minor"/>
      </rPr>
      <t>Strategic opportunities (aka positive risks) are adjusted based on changes in organizational objectives, risk
exposure, and residual risk.</t>
    </r>
  </si>
  <si>
    <r>
      <rPr>
        <sz val="14"/>
        <rFont val="Aptos Narrow"/>
        <scheme val="minor"/>
      </rPr>
      <t>Among other things, risk exposure and residual risk from the risk register are considered in trade-off analysis with opportunities, and adjustments may be
made to opportunity scope.</t>
    </r>
  </si>
  <si>
    <r>
      <rPr>
        <b/>
        <sz val="14"/>
        <rFont val="Aptos Narrow"/>
        <scheme val="minor"/>
      </rPr>
      <t xml:space="preserve">GV.AD-3: </t>
    </r>
    <r>
      <rPr>
        <sz val="14"/>
        <rFont val="Aptos Narrow"/>
        <scheme val="minor"/>
      </rPr>
      <t>Strategic priorities are adjusted based on changes in organizational objectives, risk exposure, and residual risk.</t>
    </r>
  </si>
  <si>
    <r>
      <rPr>
        <sz val="14"/>
        <rFont val="Aptos Narrow"/>
        <scheme val="minor"/>
      </rPr>
      <t>Among other things, risk exposure and residual risk from the risk register are considered in trade-off analysis with opportunities, and adjustments may be made to opportunity (i.e., positive risk) priority,
timeline, or budget.</t>
    </r>
  </si>
  <si>
    <r>
      <rPr>
        <b/>
        <sz val="14"/>
        <rFont val="Aptos Narrow"/>
        <scheme val="minor"/>
      </rPr>
      <t xml:space="preserve">Oversight (GV.OV): </t>
    </r>
    <r>
      <rPr>
        <sz val="14"/>
        <rFont val="Aptos Narrow"/>
        <scheme val="minor"/>
      </rPr>
      <t>Risk is identified and addressed by risk management programs according to the criteria and expectations of risk governance.</t>
    </r>
  </si>
  <si>
    <r>
      <rPr>
        <b/>
        <sz val="14"/>
        <rFont val="Aptos Narrow"/>
        <scheme val="minor"/>
      </rPr>
      <t>GV.OV-1</t>
    </r>
    <r>
      <rPr>
        <sz val="14"/>
        <rFont val="Aptos Narrow"/>
        <scheme val="minor"/>
      </rPr>
      <t>: Risk appetite statements and related contextual information are understood and applied by risk management
programs.</t>
    </r>
  </si>
  <si>
    <r>
      <rPr>
        <sz val="14"/>
        <rFont val="Aptos Narrow"/>
        <scheme val="minor"/>
      </rPr>
      <t>Portfolio-level personnel verify that risk management programs understand and are applying risk appetite statements appropriately by evaluating what risks are
communicated in the risk register.</t>
    </r>
  </si>
  <si>
    <r>
      <rPr>
        <b/>
        <sz val="14"/>
        <rFont val="Aptos Narrow"/>
        <scheme val="minor"/>
      </rPr>
      <t xml:space="preserve">GV.OV-2: </t>
    </r>
    <r>
      <rPr>
        <sz val="14"/>
        <rFont val="Aptos Narrow"/>
        <scheme val="minor"/>
      </rPr>
      <t>Assigned roles, responsibilities, and authorities are understood and implemented by risk management programs.</t>
    </r>
  </si>
  <si>
    <r>
      <rPr>
        <sz val="14"/>
        <rFont val="Aptos Narrow"/>
        <scheme val="minor"/>
      </rPr>
      <t>Portfolio-level personnel verify that risk management programs understand and are implementing roles, responsibilities, and authorities appropriately by
evaluating that assigned responsibilities are being fulfilled and by whom.</t>
    </r>
  </si>
  <si>
    <r>
      <rPr>
        <b/>
        <sz val="14"/>
        <rFont val="Aptos Narrow"/>
        <scheme val="minor"/>
      </rPr>
      <t xml:space="preserve">GV.OV-3: </t>
    </r>
    <r>
      <rPr>
        <sz val="14"/>
        <rFont val="Aptos Narrow"/>
        <scheme val="minor"/>
      </rPr>
      <t>Organizational risk management policy and policies affecting risk management are understood and implemented by risk management programs.</t>
    </r>
  </si>
  <si>
    <t>Portfolio-level personnel monitor stances to verify that risk policies and risk-affecting policies are upheld.</t>
  </si>
  <si>
    <r>
      <rPr>
        <b/>
        <sz val="14"/>
        <rFont val="Aptos Narrow"/>
        <scheme val="minor"/>
      </rPr>
      <t xml:space="preserve">GV.OV-4: </t>
    </r>
    <r>
      <rPr>
        <sz val="14"/>
        <rFont val="Aptos Narrow"/>
        <scheme val="minor"/>
      </rPr>
      <t>Risk tolerance statements are used by risk management program personnel as a basis for identifying risk.</t>
    </r>
  </si>
  <si>
    <r>
      <rPr>
        <sz val="14"/>
        <rFont val="Aptos Narrow"/>
        <scheme val="minor"/>
      </rPr>
      <t>Portfolio-level personnel verify that risk management programs understand and are applying risk tolerance statements appropriately by evaluating what risks are
communicated in the risk register.</t>
    </r>
  </si>
  <si>
    <r>
      <rPr>
        <b/>
        <sz val="14"/>
        <rFont val="Aptos Narrow"/>
        <scheme val="minor"/>
      </rPr>
      <t xml:space="preserve">GV.OV-5: </t>
    </r>
    <r>
      <rPr>
        <sz val="14"/>
        <rFont val="Aptos Narrow"/>
        <scheme val="minor"/>
      </rPr>
      <t>Risk is identified, adjudicated, and tracked by risk management programs according to published formats.</t>
    </r>
  </si>
  <si>
    <t>A risk management program uses the ERR as a basis for its risk register, and regularly communicates with Level 2 and Level 1 risk personnel using that program risk register.</t>
  </si>
  <si>
    <r>
      <rPr>
        <b/>
        <sz val="14"/>
        <rFont val="Aptos Narrow"/>
        <scheme val="minor"/>
      </rPr>
      <t xml:space="preserve">GV.OV-6: </t>
    </r>
    <r>
      <rPr>
        <sz val="14"/>
        <rFont val="Aptos Narrow"/>
        <scheme val="minor"/>
      </rPr>
      <t>Risk is communicated and transferred by risk management programs
according to published escalation and elevation criteria and process.</t>
    </r>
  </si>
  <si>
    <r>
      <rPr>
        <sz val="14"/>
        <rFont val="Aptos Narrow"/>
        <scheme val="minor"/>
      </rPr>
      <t xml:space="preserve">A risk management program uses criteria provided by Level 2 risk personnel to escalate risks to the
</t>
    </r>
    <r>
      <rPr>
        <i/>
        <sz val="14"/>
        <rFont val="Aptos Narrow"/>
        <scheme val="minor"/>
      </rPr>
      <t xml:space="preserve">attention of </t>
    </r>
    <r>
      <rPr>
        <sz val="14"/>
        <rFont val="Aptos Narrow"/>
        <scheme val="minor"/>
      </rPr>
      <t xml:space="preserve">Level 2 risk personnel and elevate risks for </t>
    </r>
    <r>
      <rPr>
        <i/>
        <sz val="14"/>
        <rFont val="Aptos Narrow"/>
        <scheme val="minor"/>
      </rPr>
      <t xml:space="preserve">management by </t>
    </r>
    <r>
      <rPr>
        <sz val="14"/>
        <rFont val="Aptos Narrow"/>
        <scheme val="minor"/>
      </rPr>
      <t>Level 2 risk personnel.</t>
    </r>
  </si>
  <si>
    <r>
      <rPr>
        <b/>
        <sz val="14"/>
        <rFont val="Aptos Narrow"/>
        <scheme val="minor"/>
      </rPr>
      <t xml:space="preserve">GV.OV-7: </t>
    </r>
    <r>
      <rPr>
        <sz val="14"/>
        <rFont val="Aptos Narrow"/>
        <scheme val="minor"/>
      </rPr>
      <t>Risk management programs provide feedback for adjustment of risk appetite, opportunities, and strategic priorities.</t>
    </r>
  </si>
  <si>
    <t>A risk management program provides feedback to Level 2 and Level 1 risk managers when more risks exceed tolerance than current budgets will support.</t>
  </si>
  <si>
    <r>
      <rPr>
        <b/>
        <sz val="14"/>
        <rFont val="Aptos Narrow"/>
        <scheme val="minor"/>
      </rPr>
      <t xml:space="preserve">MANAGE (MA):
</t>
    </r>
    <r>
      <rPr>
        <sz val="14"/>
        <rFont val="Aptos Narrow"/>
        <scheme val="minor"/>
      </rPr>
      <t>Continuously identify and address risks in accordance with the organization’s risk management policies, processes, and priorities.</t>
    </r>
  </si>
  <si>
    <r>
      <rPr>
        <b/>
        <sz val="14"/>
        <rFont val="Aptos Narrow"/>
        <scheme val="minor"/>
      </rPr>
      <t xml:space="preserve">Risk Identification (MA.RI): </t>
    </r>
    <r>
      <rPr>
        <sz val="14"/>
        <rFont val="Aptos Narrow"/>
        <scheme val="minor"/>
      </rPr>
      <t>Risk events for the  organization are catalogued and recorded.</t>
    </r>
  </si>
  <si>
    <r>
      <rPr>
        <b/>
        <sz val="14"/>
        <rFont val="Aptos Narrow"/>
        <scheme val="minor"/>
      </rPr>
      <t>MA.RI-1</t>
    </r>
    <r>
      <rPr>
        <sz val="14"/>
        <rFont val="Aptos Narrow"/>
        <scheme val="minor"/>
      </rPr>
      <t>: The assets (data, personnel, devices, systems, facilities, third-party services, etc.) that enable the organization to achieve its objectives are identified along with the assets’ relative importance to those
objectives and the organization’s strategy.</t>
    </r>
  </si>
  <si>
    <r>
      <rPr>
        <sz val="14"/>
        <rFont val="Aptos Narrow"/>
        <scheme val="minor"/>
      </rPr>
      <t>The dependency between facility security and the electronic badge reader technology system is identified in a BIA, and any cyber risk to the electronic badge reader system is recorded in the Risk Description field of a risk register as something that
could adversely affect building security.</t>
    </r>
  </si>
  <si>
    <r>
      <rPr>
        <b/>
        <sz val="14"/>
        <rFont val="Aptos Narrow"/>
        <scheme val="minor"/>
      </rPr>
      <t>MA.RI-2</t>
    </r>
    <r>
      <rPr>
        <sz val="14"/>
        <rFont val="Aptos Narrow"/>
        <scheme val="minor"/>
      </rPr>
      <t>: Threats against the organization’s assets are identified and documented.</t>
    </r>
  </si>
  <si>
    <r>
      <rPr>
        <sz val="14"/>
        <rFont val="Aptos Narrow"/>
        <scheme val="minor"/>
      </rPr>
      <t>Threat intelligence sources are monitored for threats that may adversely affect critical assets. Threat modeling techniques are used to determine likely impact. This information is compared to information available from risk assessments and previous risk events. Relevant threat information is recorded in the
Risk Description field of a risk register.</t>
    </r>
  </si>
  <si>
    <r>
      <rPr>
        <b/>
        <sz val="14"/>
        <rFont val="Aptos Narrow"/>
        <scheme val="minor"/>
      </rPr>
      <t>MA.RI-3</t>
    </r>
    <r>
      <rPr>
        <sz val="14"/>
        <rFont val="Aptos Narrow"/>
        <scheme val="minor"/>
      </rPr>
      <t>: Vulnerabilities of the organization’s assets are identified and documented.</t>
    </r>
  </si>
  <si>
    <r>
      <rPr>
        <sz val="14"/>
        <rFont val="Aptos Narrow"/>
        <scheme val="minor"/>
      </rPr>
      <t>Vulnerability sources are monitored for vulnerabilities that affect critical assets, and relevant vulnerabilities are recorded in the Risk Description
field of a risk register.</t>
    </r>
  </si>
  <si>
    <r>
      <rPr>
        <b/>
        <sz val="14"/>
        <rFont val="Aptos Narrow"/>
        <scheme val="minor"/>
      </rPr>
      <t>MA.RI-4</t>
    </r>
    <r>
      <rPr>
        <sz val="14"/>
        <rFont val="Aptos Narrow"/>
        <scheme val="minor"/>
      </rPr>
      <t>: Potential consequences are
identified for each risk for the organization’s assets and documented.</t>
    </r>
  </si>
  <si>
    <r>
      <rPr>
        <sz val="14"/>
        <rFont val="Aptos Narrow"/>
        <scheme val="minor"/>
      </rPr>
      <t>Risk cause and effect are documented as a risk
scenario and included in the Risk Description field of a risk register.</t>
    </r>
  </si>
  <si>
    <r>
      <rPr>
        <b/>
        <sz val="14"/>
        <rFont val="Aptos Narrow"/>
        <scheme val="minor"/>
      </rPr>
      <t>MA.RI-5</t>
    </r>
    <r>
      <rPr>
        <sz val="14"/>
        <rFont val="Aptos Narrow"/>
        <scheme val="minor"/>
      </rPr>
      <t>: Risks are categorized in
anticipation of future grouping and combination.</t>
    </r>
  </si>
  <si>
    <r>
      <rPr>
        <sz val="14"/>
        <rFont val="Aptos Narrow"/>
        <scheme val="minor"/>
      </rPr>
      <t>The Risk Category field of a risk register is populated
with categories that are meaningful to an organization.</t>
    </r>
  </si>
  <si>
    <r>
      <rPr>
        <b/>
        <sz val="14"/>
        <rFont val="Aptos Narrow"/>
        <scheme val="minor"/>
      </rPr>
      <t xml:space="preserve">Risk Analysis (MA.RA): </t>
    </r>
    <r>
      <rPr>
        <sz val="14"/>
        <rFont val="Aptos Narrow"/>
        <scheme val="minor"/>
      </rPr>
      <t>Risk events are assessed for likelihood and impact.</t>
    </r>
  </si>
  <si>
    <r>
      <rPr>
        <b/>
        <sz val="14"/>
        <rFont val="Aptos Narrow"/>
        <scheme val="minor"/>
      </rPr>
      <t>MA.RA-1</t>
    </r>
    <r>
      <rPr>
        <sz val="14"/>
        <rFont val="Aptos Narrow"/>
        <scheme val="minor"/>
      </rPr>
      <t>: The likelihood of each risk event is estimated using risk assessment techniques and probability models.</t>
    </r>
  </si>
  <si>
    <r>
      <rPr>
        <sz val="14"/>
        <rFont val="Aptos Narrow"/>
        <scheme val="minor"/>
      </rPr>
      <t>Bayesian models, event tree analysis, or similar techniques are used to determine the likelihood of a risk, and that information is recorded in the Current
Assessment – Likelihood field in a risk register.</t>
    </r>
  </si>
  <si>
    <r>
      <rPr>
        <b/>
        <sz val="14"/>
        <rFont val="Aptos Narrow"/>
        <scheme val="minor"/>
      </rPr>
      <t>MA.RA-2</t>
    </r>
    <r>
      <rPr>
        <sz val="14"/>
        <rFont val="Aptos Narrow"/>
        <scheme val="minor"/>
      </rPr>
      <t>: The impact of each risk event is estimated using risk assessment techniques that take into consideration both tangible and less tangible impacts, including
secondary/cascading impacts, and the estimated impact is recorded.</t>
    </r>
  </si>
  <si>
    <t>An organization uses prior event data and the three- point estimate to determine likely single-loss expectancy (SLE) and annualized loss expectancy (ALE) from a risk and records that information in the Current Assessment – Impact field in a risk register.</t>
  </si>
  <si>
    <r>
      <rPr>
        <b/>
        <sz val="14"/>
        <rFont val="Aptos Narrow"/>
        <scheme val="minor"/>
      </rPr>
      <t xml:space="preserve">Risk Prioritization (MA.RP): </t>
    </r>
    <r>
      <rPr>
        <sz val="14"/>
        <rFont val="Aptos Narrow"/>
        <scheme val="minor"/>
      </rPr>
      <t>Key risks are ranked for response decisions.</t>
    </r>
  </si>
  <si>
    <r>
      <rPr>
        <b/>
        <sz val="14"/>
        <rFont val="Aptos Narrow"/>
        <scheme val="minor"/>
      </rPr>
      <t>MA.RP-1</t>
    </r>
    <r>
      <rPr>
        <sz val="14"/>
        <rFont val="Aptos Narrow"/>
        <scheme val="minor"/>
      </rPr>
      <t>: The exposure presented by each risk is determined using qualitative and/or quantitative models and recorded.</t>
    </r>
  </si>
  <si>
    <r>
      <rPr>
        <sz val="14"/>
        <rFont val="Aptos Narrow"/>
        <scheme val="minor"/>
      </rPr>
      <t>An organization assigns a qualitative risk exposure based on risk likelihood and impact and records that determination in the Current Assessment – Exposure
Rating field of a risk register.</t>
    </r>
  </si>
  <si>
    <r>
      <rPr>
        <b/>
        <sz val="14"/>
        <rFont val="Aptos Narrow"/>
        <scheme val="minor"/>
      </rPr>
      <t>MA.RP-2</t>
    </r>
    <r>
      <rPr>
        <sz val="14"/>
        <rFont val="Aptos Narrow"/>
        <scheme val="minor"/>
      </rPr>
      <t>: The risks are prioritized based on exposure and other factors using qualitative and/or quantitative models, and
the priorities are recorded.</t>
    </r>
  </si>
  <si>
    <t>An organization uses a quantitative model to prioritize its risks and records the priorities in the Priority field of a risk register.</t>
  </si>
  <si>
    <r>
      <rPr>
        <b/>
        <sz val="14"/>
        <rFont val="Aptos Narrow"/>
        <scheme val="minor"/>
      </rPr>
      <t xml:space="preserve">Risk Response (MA.RR): </t>
    </r>
    <r>
      <rPr>
        <sz val="14"/>
        <rFont val="Aptos Narrow"/>
        <scheme val="minor"/>
      </rPr>
      <t>Risk responses are developed, costed, decided, described, assigned, and executed.</t>
    </r>
  </si>
  <si>
    <r>
      <rPr>
        <b/>
        <sz val="14"/>
        <rFont val="Aptos Narrow"/>
        <scheme val="minor"/>
      </rPr>
      <t>MA.RR-1</t>
    </r>
    <r>
      <rPr>
        <sz val="14"/>
        <rFont val="Aptos Narrow"/>
        <scheme val="minor"/>
      </rPr>
      <t>: The exposure associated with each risk is checked against risk tolerance statements to determine which risk response is necessary to achieve information and
communications technology objectives.</t>
    </r>
  </si>
  <si>
    <t>An organization uses the exposure from a risk register to decide an appropriate risk response.</t>
  </si>
  <si>
    <r>
      <rPr>
        <b/>
        <sz val="14"/>
        <rFont val="Aptos Narrow"/>
        <scheme val="minor"/>
      </rPr>
      <t>MA.RR-2</t>
    </r>
    <r>
      <rPr>
        <sz val="14"/>
        <rFont val="Aptos Narrow"/>
        <scheme val="minor"/>
      </rPr>
      <t>: A risk response that will achieve business objectives and comply with risk guidance from leadership is identified, planned, and recorded, along with the estimated cost of applying the risk
response.</t>
    </r>
  </si>
  <si>
    <t>An organization chooses a risk response type and estimates its cost, and records those in the Risk Response Type and Risk Response Cost fields, respectively, of a risk register.</t>
  </si>
  <si>
    <r>
      <rPr>
        <b/>
        <sz val="14"/>
        <rFont val="Aptos Narrow"/>
        <scheme val="minor"/>
      </rPr>
      <t>MA.RR-3</t>
    </r>
    <r>
      <rPr>
        <sz val="14"/>
        <rFont val="Aptos Narrow"/>
        <scheme val="minor"/>
      </rPr>
      <t>: A risk owner is assigned for each risk response.</t>
    </r>
  </si>
  <si>
    <r>
      <rPr>
        <sz val="14"/>
        <rFont val="Aptos Narrow"/>
        <scheme val="minor"/>
      </rPr>
      <t>For each risk response in a risk register, a person is assigned responsibility for the risk response action and recorded in the Risk Owner field of the risk
register.</t>
    </r>
  </si>
  <si>
    <r>
      <rPr>
        <b/>
        <sz val="14"/>
        <rFont val="Aptos Narrow"/>
        <scheme val="minor"/>
      </rPr>
      <t>MA.RR-4</t>
    </r>
    <r>
      <rPr>
        <sz val="14"/>
        <rFont val="Aptos Narrow"/>
        <scheme val="minor"/>
      </rPr>
      <t>: Plans for implementing risk responses are documented.</t>
    </r>
  </si>
  <si>
    <r>
      <rPr>
        <sz val="14"/>
        <rFont val="Aptos Narrow"/>
        <scheme val="minor"/>
      </rPr>
      <t>For each risk response in a risk register, a plan is
recorded in the Risk Response Description field of the risk register.</t>
    </r>
  </si>
  <si>
    <r>
      <rPr>
        <b/>
        <sz val="14"/>
        <rFont val="Aptos Narrow"/>
        <scheme val="minor"/>
      </rPr>
      <t>MA-RR-5</t>
    </r>
    <r>
      <rPr>
        <sz val="14"/>
        <rFont val="Aptos Narrow"/>
        <scheme val="minor"/>
      </rPr>
      <t>: Risk responses that will take an extended period of time or require additional funding to fully enact are recorded and tracked.</t>
    </r>
  </si>
  <si>
    <r>
      <rPr>
        <sz val="14"/>
        <rFont val="Aptos Narrow"/>
        <scheme val="minor"/>
      </rPr>
      <t>A federal agency determines that a risk will take two years to fully address and records the corresponding risk plan in a Plan of Action &amp; Milestones (POA&amp;M) document.
A private-sector organization determines that a risk will require funding from next fiscal year to fully address and records the corresponding risk plan in a
project plan.</t>
    </r>
  </si>
  <si>
    <r>
      <rPr>
        <b/>
        <sz val="14"/>
        <rFont val="Aptos Narrow"/>
        <scheme val="minor"/>
      </rPr>
      <t>MA.RR-6</t>
    </r>
    <r>
      <rPr>
        <sz val="14"/>
        <rFont val="Aptos Narrow"/>
        <scheme val="minor"/>
      </rPr>
      <t>: Risk analysis is revised after risk responses are determined to reflect the
envisioned reduction of likelihood and impact from each risk response.</t>
    </r>
  </si>
  <si>
    <r>
      <rPr>
        <sz val="14"/>
        <rFont val="Aptos Narrow"/>
        <scheme val="minor"/>
      </rPr>
      <t>An organization updates the Current Assessment – Likelihood, Impact, and Exposure Rating fields of a
risk register after the risk responses have been documented.</t>
    </r>
  </si>
  <si>
    <r>
      <rPr>
        <b/>
        <sz val="14"/>
        <rFont val="Aptos Narrow"/>
        <scheme val="minor"/>
      </rPr>
      <t xml:space="preserve">MA.RR-7: </t>
    </r>
    <r>
      <rPr>
        <sz val="14"/>
        <rFont val="Aptos Narrow"/>
        <scheme val="minor"/>
      </rPr>
      <t>Controls are implemented or adjusted to perform risk response plans.</t>
    </r>
  </si>
  <si>
    <t>An organization implements security controls to enact a risk response, and those actions are recorded in the Risk Response Description field of a risk register.</t>
  </si>
  <si>
    <r>
      <rPr>
        <b/>
        <sz val="14"/>
        <rFont val="Aptos Narrow"/>
        <scheme val="minor"/>
      </rPr>
      <t>MA.RR-8</t>
    </r>
    <r>
      <rPr>
        <sz val="14"/>
        <rFont val="Aptos Narrow"/>
        <scheme val="minor"/>
      </rPr>
      <t>: Residual risk is forecasted for each risk after risk responses are decided.</t>
    </r>
  </si>
  <si>
    <t>An organization estimates its residual risk and records it in the Residual Risk field of a risk register.</t>
  </si>
  <si>
    <r>
      <rPr>
        <b/>
        <sz val="14"/>
        <rFont val="Aptos Narrow"/>
        <scheme val="minor"/>
      </rPr>
      <t xml:space="preserve">Risk Monitoring, Evaluation, and Adjustment (MA.RM): </t>
    </r>
    <r>
      <rPr>
        <sz val="14"/>
        <rFont val="Aptos Narrow"/>
        <scheme val="minor"/>
      </rPr>
      <t>Risks are checked and assessed, and risk responses are adapted as needed.</t>
    </r>
  </si>
  <si>
    <r>
      <rPr>
        <b/>
        <sz val="14"/>
        <rFont val="Aptos Narrow"/>
        <scheme val="minor"/>
      </rPr>
      <t>MA.RM-1</t>
    </r>
    <r>
      <rPr>
        <sz val="14"/>
        <rFont val="Aptos Narrow"/>
        <scheme val="minor"/>
      </rPr>
      <t>: Risk conditions are continually monitored against risk tolerance to ensure conditions remain within acceptable levels.</t>
    </r>
  </si>
  <si>
    <t>Risks are measured and benchmarked according to key performance indicators (KPIs) and key risk indicators (KRIs), respectively.</t>
  </si>
  <si>
    <r>
      <rPr>
        <b/>
        <sz val="14"/>
        <rFont val="Aptos Narrow"/>
        <scheme val="minor"/>
      </rPr>
      <t>MA.RM-2</t>
    </r>
    <r>
      <rPr>
        <sz val="14"/>
        <rFont val="Aptos Narrow"/>
        <scheme val="minor"/>
      </rPr>
      <t>: The effectiveness of risk responses is evaluated against objectives to
identify risk that exceeds acceptable levels.</t>
    </r>
  </si>
  <si>
    <r>
      <rPr>
        <sz val="14"/>
        <rFont val="Aptos Narrow"/>
        <scheme val="minor"/>
      </rPr>
      <t>An organization compares target risks (Target Profile) to current risks (Current Profile) and performs a gap
analysis.</t>
    </r>
  </si>
  <si>
    <r>
      <rPr>
        <b/>
        <sz val="14"/>
        <rFont val="Aptos Narrow"/>
        <scheme val="minor"/>
      </rPr>
      <t>MA.RM-3</t>
    </r>
    <r>
      <rPr>
        <sz val="14"/>
        <rFont val="Aptos Narrow"/>
        <scheme val="minor"/>
      </rPr>
      <t>: Findings from audits and risk assessments are analyzed to identify changes in risk and the effectiveness of risk
responses.</t>
    </r>
  </si>
  <si>
    <t>A risk management program adjusts some risk responses based on recent audit findings.</t>
  </si>
  <si>
    <r>
      <rPr>
        <b/>
        <sz val="14"/>
        <rFont val="Aptos Narrow"/>
        <scheme val="minor"/>
      </rPr>
      <t>MA.RM-4</t>
    </r>
    <r>
      <rPr>
        <sz val="14"/>
        <rFont val="Aptos Narrow"/>
        <scheme val="minor"/>
      </rPr>
      <t>: When risk exceeds risk tolerance, changes to risk responses are identified and planned.</t>
    </r>
  </si>
  <si>
    <r>
      <rPr>
        <sz val="14"/>
        <rFont val="Aptos Narrow"/>
        <scheme val="minor"/>
      </rPr>
      <t>KRIs are monitored to determine when risk exceeds risk tolerance, resulting in updates to the risk register and planning of a revised risk response, risk response type, risk response cost, and/or risk response
description.</t>
    </r>
  </si>
  <si>
    <r>
      <rPr>
        <b/>
        <sz val="14"/>
        <rFont val="Aptos Narrow"/>
        <scheme val="minor"/>
      </rPr>
      <t>MA.RM-5</t>
    </r>
    <r>
      <rPr>
        <sz val="14"/>
        <rFont val="Aptos Narrow"/>
        <scheme val="minor"/>
      </rPr>
      <t>: Risk tolerance statements and budgets are adjusted as needed to reflect appropriate risk responses.</t>
    </r>
  </si>
  <si>
    <r>
      <rPr>
        <sz val="14"/>
        <rFont val="Aptos Narrow"/>
        <scheme val="minor"/>
      </rPr>
      <t>A risk management program makes budgetary adjustments when it identifies risks that are beyond
tolerance and cannot be addressed with current budgets.</t>
    </r>
  </si>
  <si>
    <r>
      <rPr>
        <b/>
        <sz val="14"/>
        <rFont val="Aptos Narrow"/>
        <scheme val="minor"/>
      </rPr>
      <t>MA.RM-6</t>
    </r>
    <r>
      <rPr>
        <sz val="14"/>
        <rFont val="Aptos Narrow"/>
        <scheme val="minor"/>
      </rPr>
      <t>: Risk response plans are updated as needed to include monitoring
and measurement milestones that can</t>
    </r>
  </si>
  <si>
    <r>
      <rPr>
        <sz val="14"/>
        <rFont val="Aptos Narrow"/>
        <scheme val="minor"/>
      </rPr>
      <t>Risk response descriptions are updated in risk registers to note KPIs and KRIs that will result in
access to management reserve.</t>
    </r>
  </si>
  <si>
    <t>trigger the release or repurposing of management reserve resources.</t>
  </si>
  <si>
    <r>
      <rPr>
        <b/>
        <sz val="14"/>
        <rFont val="Aptos Narrow"/>
        <scheme val="minor"/>
      </rPr>
      <t>MA.RM-7</t>
    </r>
    <r>
      <rPr>
        <sz val="14"/>
        <rFont val="Aptos Narrow"/>
        <scheme val="minor"/>
      </rPr>
      <t>: Controls are adjusted to implement changes to risk response plans.</t>
    </r>
  </si>
  <si>
    <r>
      <rPr>
        <sz val="14"/>
        <rFont val="Aptos Narrow"/>
        <scheme val="minor"/>
      </rPr>
      <t>An organization changes a risk response by implementing security controls, and the updated
security controls are recorded in the Risk Response Description field of a risk register.</t>
    </r>
  </si>
  <si>
    <r>
      <rPr>
        <b/>
        <sz val="14"/>
        <rFont val="Aptos Narrow"/>
        <scheme val="minor"/>
      </rPr>
      <t>MA.RM-8</t>
    </r>
    <r>
      <rPr>
        <sz val="14"/>
        <rFont val="Aptos Narrow"/>
        <scheme val="minor"/>
      </rPr>
      <t>: Changes to risks are identified
and tracked.</t>
    </r>
  </si>
  <si>
    <r>
      <rPr>
        <sz val="14"/>
        <rFont val="Aptos Narrow"/>
        <scheme val="minor"/>
      </rPr>
      <t>Changes to risks are identified and recorded in
appropriate fields of a risk register.</t>
    </r>
  </si>
  <si>
    <r>
      <rPr>
        <b/>
        <sz val="14"/>
        <rFont val="Aptos Narrow"/>
        <scheme val="minor"/>
      </rPr>
      <t xml:space="preserve">Risk Communication (MA.RC): </t>
    </r>
    <r>
      <rPr>
        <sz val="14"/>
        <rFont val="Aptos Narrow"/>
        <scheme val="minor"/>
      </rPr>
      <t>Information on risks is recorded and disseminated.</t>
    </r>
  </si>
  <si>
    <r>
      <rPr>
        <b/>
        <sz val="14"/>
        <rFont val="Aptos Narrow"/>
        <scheme val="minor"/>
      </rPr>
      <t>MA.RC-1</t>
    </r>
    <r>
      <rPr>
        <sz val="14"/>
        <rFont val="Aptos Narrow"/>
        <scheme val="minor"/>
      </rPr>
      <t>: Details regarding the considerations, assumptions, and results of risk management activity are documented.</t>
    </r>
  </si>
  <si>
    <t>Details about risk assessment and risk response are recorded as supplements to a risk register known as risk assessment reports and risk detail records, respectively.</t>
  </si>
  <si>
    <r>
      <rPr>
        <b/>
        <sz val="14"/>
        <rFont val="Aptos Narrow"/>
        <scheme val="minor"/>
      </rPr>
      <t>MA.RC-2</t>
    </r>
    <r>
      <rPr>
        <sz val="14"/>
        <rFont val="Aptos Narrow"/>
        <scheme val="minor"/>
      </rPr>
      <t>: Risks that match escalation criteria are periodically communicated to higher-level risk managers, and risks that match elevation criteria are transferred to higher-level risk managers.</t>
    </r>
  </si>
  <si>
    <r>
      <rPr>
        <sz val="14"/>
        <rFont val="Aptos Narrow"/>
        <scheme val="minor"/>
      </rPr>
      <t>A risk program…
- communicates risk status of the next Level (i.e., escalation) or
- transfers risk ownership to the next Level (i.e., elevation)
…on a periodic or immediate basis using pre-defined criteria supplied by the ERM committee.</t>
    </r>
  </si>
  <si>
    <r>
      <rPr>
        <b/>
        <sz val="14"/>
        <rFont val="Aptos Narrow"/>
        <scheme val="minor"/>
      </rPr>
      <t xml:space="preserve">Risk Improvement (MA.IM): </t>
    </r>
    <r>
      <rPr>
        <sz val="14"/>
        <rFont val="Aptos Narrow"/>
        <scheme val="minor"/>
      </rPr>
      <t>Errors in risk management are reduced through root-cause analysis and refinement implementation.</t>
    </r>
  </si>
  <si>
    <r>
      <rPr>
        <b/>
        <sz val="14"/>
        <rFont val="Aptos Narrow"/>
        <scheme val="minor"/>
      </rPr>
      <t>MA.IM-1</t>
    </r>
    <r>
      <rPr>
        <sz val="14"/>
        <rFont val="Aptos Narrow"/>
        <scheme val="minor"/>
      </rPr>
      <t>: Lessons learned while identifying and addressing risks are
communicated to leadership.</t>
    </r>
  </si>
  <si>
    <r>
      <rPr>
        <sz val="14"/>
        <rFont val="Aptos Narrow"/>
        <scheme val="minor"/>
      </rPr>
      <t>Risk management programs provide quarterly reports to leadership on their lessons learned and on trends
they are seeing.</t>
    </r>
  </si>
  <si>
    <r>
      <rPr>
        <b/>
        <sz val="14"/>
        <rFont val="Aptos Narrow"/>
        <scheme val="minor"/>
      </rPr>
      <t>MA.IM-2</t>
    </r>
    <r>
      <rPr>
        <sz val="14"/>
        <rFont val="Aptos Narrow"/>
        <scheme val="minor"/>
      </rPr>
      <t>: Risk management is refined based on analysis and feedback of circumstances involving implicit risk
acceptance.</t>
    </r>
  </si>
  <si>
    <t>Risk management programs are updated to take into account the results of analyzing implicit risk acceptance.</t>
  </si>
  <si>
    <t>Name</t>
  </si>
  <si>
    <t>Mission</t>
  </si>
  <si>
    <t>Provides identity governance solutions that help organizations manage secure user access to systems and data</t>
  </si>
  <si>
    <t>Specializes in protecting privileged accounts to prevent unauthorized access and breaches in critical IT environments</t>
  </si>
  <si>
    <t>IdentityNow is a cloud-based identity governance platform by SailPoint that offers comprehenive solutions for access manangement, compliance controls, and automated provisioning across varios IT environments</t>
  </si>
  <si>
    <t>Microsoft's MFA Solution enhances security by requiring multiple forms of verifications to access Microsoft services, helping to protect against unauthorized access and potential security breachs</t>
  </si>
  <si>
    <t>Is a cloud-based security company that provides a platform for secure internet and web gateway services, facilitating safe and fast user access to external applications and data without the need for traditional VPNs.</t>
  </si>
  <si>
    <t>AI-dreven endpoint security platform desinged to automatically prevent, detect, and respond to threats in real-time across endpoints</t>
  </si>
  <si>
    <t>A suite of development tools from Microsoft that supports software development projects with services for collaboration, version control, project management, build automation, testing and releases management</t>
  </si>
  <si>
    <t>A sotware solution that provides comprehensive data management and CRM tools tailored specifically for insurance carriers to optimize their marketing, ales and compliance operations in the medicare advantage market</t>
  </si>
  <si>
    <t>Cloud-based service in the enterprise mobility management (EMM) space that helps organizations manage the mobile devices and applications their workforce users, while ensuring their data remains secure</t>
  </si>
  <si>
    <t>Full disk encryption natively included in the Windows environment</t>
  </si>
  <si>
    <t>Inegrated antivirus and threat protection solution provided by Microsoft, designed to safeguard computers and networks agains malware, viruses, and other cybersecurity threats</t>
  </si>
  <si>
    <t>Advanced security analytics and automation soutions to help organizations detect, investigate, and respond to cybersecurity threats and anomalies</t>
  </si>
  <si>
    <t>IT Asset Management, IT Service Management, endpoint security, and supply chain management, helping organizations to automate processes and secure their digital assets</t>
  </si>
  <si>
    <t>Vulnerability management solution that provides real-time analytics to help organizations identify, assess, mitigate security vulnerabilities across their network and devices</t>
  </si>
  <si>
    <t>Enterprise-grade backup and recovery solution that provides comprehensive data protection from physical, vitural, and cloud environments, ensuring data availability and disaster recovery across diverss IT infrastructures</t>
  </si>
  <si>
    <t>Vmware Cloud Disater Recovery in an on-demand disaster recovery services that provides cost-effective, cloud-based protection with simplified management and orchestration for virutalized environments</t>
  </si>
  <si>
    <t>Provides comprehenisive security assessments to identify, track, and manage vulnerabilities across networks, applications and endpoints, enhancing an organizations cybersecurity posture</t>
  </si>
  <si>
    <t>Email security solution that provides protection against spam, malware, and targeted attacks through content filtering, data loss prevention, and encryption capablilites</t>
  </si>
  <si>
    <t>System Name</t>
  </si>
  <si>
    <t>Amisys</t>
  </si>
  <si>
    <t>Claims processing</t>
  </si>
  <si>
    <t>OptumHealth</t>
  </si>
  <si>
    <t>Chiropractic management services</t>
  </si>
  <si>
    <t>Docustream</t>
  </si>
  <si>
    <t>Optical character recognition scanning of claims</t>
  </si>
  <si>
    <t>MultiPlan</t>
  </si>
  <si>
    <t>Claims pricing for out of network claims</t>
  </si>
  <si>
    <t>Northwood</t>
  </si>
  <si>
    <t>Claims re-pricing for Durable Medical Equipment (DME)</t>
  </si>
  <si>
    <t>Change Healthcare</t>
  </si>
  <si>
    <t>Claims editing services</t>
  </si>
  <si>
    <t>HNEDirect.com Web Applications (https://www.hnedirect.com/)</t>
  </si>
  <si>
    <t>broker</t>
  </si>
  <si>
    <t>css</t>
  </si>
  <si>
    <t>employer</t>
  </si>
  <si>
    <t>HNEDAL</t>
  </si>
  <si>
    <t>Internal Only</t>
  </si>
  <si>
    <t>hneDalB</t>
  </si>
  <si>
    <t>login</t>
  </si>
  <si>
    <t>loginTest</t>
  </si>
  <si>
    <t>member</t>
  </si>
  <si>
    <t>MHIeopDirect</t>
  </si>
  <si>
    <t>Is turned off, needs deletion</t>
  </si>
  <si>
    <t>OOPEOP</t>
  </si>
  <si>
    <t>provider</t>
  </si>
  <si>
    <t>Provider_Lookup_Direct</t>
  </si>
  <si>
    <t>shared</t>
  </si>
  <si>
    <t>External, but does not need testing, should be cleaned up</t>
  </si>
  <si>
    <t>ThirdParty</t>
  </si>
  <si>
    <t>FormularyLookup</t>
  </si>
  <si>
    <t>HNEDirect.com Web Applications (http//www.hnedirect.com/) non ssl</t>
  </si>
  <si>
    <t>HNEDirectMailer</t>
  </si>
  <si>
    <t>hneEventHandler</t>
  </si>
  <si>
    <t>masshealth</t>
  </si>
  <si>
    <t>MassHealthFormularyLookup</t>
  </si>
  <si>
    <t>medicare</t>
  </si>
  <si>
    <t>MHIeopDirectWS</t>
  </si>
  <si>
    <t>RequestKit</t>
  </si>
  <si>
    <t>CAGLandingPad</t>
  </si>
  <si>
    <t>CFT</t>
  </si>
  <si>
    <t>COREProd</t>
  </si>
  <si>
    <t>DMZ Web Applications (https://www1.hne.com/)</t>
  </si>
  <si>
    <t>CORETest</t>
  </si>
  <si>
    <t>DataService</t>
  </si>
  <si>
    <t>DataServiceTest</t>
  </si>
  <si>
    <t>EDIWebService</t>
  </si>
  <si>
    <t>EligibilityRequest</t>
  </si>
  <si>
    <t>EligibilityRequestPROD</t>
  </si>
  <si>
    <t>EligibilityRequestTEST</t>
  </si>
  <si>
    <t>FormularyLookupWS</t>
  </si>
  <si>
    <t>FTA</t>
  </si>
  <si>
    <t>GenericMailerWS</t>
  </si>
  <si>
    <t>GenericMailerWSTest</t>
  </si>
  <si>
    <t>HNEMemberElig</t>
  </si>
  <si>
    <t>HNEPlusWS</t>
  </si>
  <si>
    <t>HNERatingWCFApp</t>
  </si>
  <si>
    <t>Info</t>
  </si>
  <si>
    <t>MaConnectorPROD</t>
  </si>
  <si>
    <t>MaConnectorTEST</t>
  </si>
  <si>
    <t>MobileMemberWS</t>
  </si>
  <si>
    <t>MobileMemberWSTest</t>
  </si>
  <si>
    <t>MraWS</t>
  </si>
  <si>
    <t>nehenBHTEST</t>
  </si>
  <si>
    <t>nehenPROD</t>
  </si>
  <si>
    <t>nehenTEST</t>
  </si>
  <si>
    <t>OOPEOPWS</t>
  </si>
  <si>
    <t>OOPEOPWSTest</t>
  </si>
  <si>
    <t>passportPROD</t>
  </si>
  <si>
    <t>passportTEST</t>
  </si>
  <si>
    <t>pip</t>
  </si>
  <si>
    <t>pipdemo</t>
  </si>
  <si>
    <t>ProviderService</t>
  </si>
  <si>
    <t>ProviderServiceTEST</t>
  </si>
  <si>
    <t>QuotingProxyWS</t>
  </si>
  <si>
    <t>RequestKitWS</t>
  </si>
  <si>
    <t>SecurityService</t>
  </si>
  <si>
    <t>SPolWS</t>
  </si>
  <si>
    <t>WBELIG</t>
  </si>
  <si>
    <t>d</t>
  </si>
  <si>
    <t>Information Security Technology Audit Plan</t>
  </si>
  <si>
    <t>Objective</t>
  </si>
  <si>
    <t>The objective of this audit is to assess the effectiveness of information security technologies deployed in the organization, ensuring they are configured properly and adhere to industry best practices and compliance requirements. The audit will focus on proper configuration, access control, logging, password controls, and overall management of information security risks.</t>
  </si>
  <si>
    <t>Scope</t>
  </si>
  <si>
    <t>Configuration Management: Assess if systems and applications are configured according to the organization’s security policies and best practices.</t>
  </si>
  <si>
    <t>Access Control: Evaluate the processes and controls in place to ensure that only authorized individuals have Access to information assets.</t>
  </si>
  <si>
    <t>Logging and Monitoring: Review the mechanisms for Logging and Monitoring of security events to ensure they capture and report all relevant security incidents.</t>
  </si>
  <si>
    <t>Password controls: Examine the policies and controls related to Password Management to verify compliance with security best practices.</t>
  </si>
  <si>
    <t>Compliance with Standards and Frameworks: Ensure adherence to applicable regulatory requirements and security frameworks such as NIST CSF 2.0.</t>
  </si>
  <si>
    <t>Methodology</t>
  </si>
  <si>
    <t>1. Planning: Define audit objectives, scope, and criteria. Gather preliminary data and plan resource allocation and timing.</t>
  </si>
  <si>
    <t>2. Documentation Review:</t>
  </si>
  <si>
    <t xml:space="preserve">   - Review security policies, procedures, and control documentation.</t>
  </si>
  <si>
    <t xml:space="preserve">   - Examine configuration standards and records.</t>
  </si>
  <si>
    <t xml:space="preserve">   - Analyze access control lists, password policies, and compliance reports.</t>
  </si>
  <si>
    <t>3. Interviews:</t>
  </si>
  <si>
    <t xml:space="preserve">   - Conduct interviews with IT staff, security officers, and system administrators to understand the processes and controls in place.</t>
  </si>
  <si>
    <t xml:space="preserve">   - Discuss incident management and response strategies with relevant stakeholders.</t>
  </si>
  <si>
    <t>4. Testing:</t>
  </si>
  <si>
    <t xml:space="preserve">   - Perform vulnerability scans and penetration testing to identify weaknesses and validate security configurations.</t>
  </si>
  <si>
    <t xml:space="preserve">   - Test access controls to verify that only authorized personnel can access sensitive systems and data.</t>
  </si>
  <si>
    <t xml:space="preserve">   - Audit log files and monitoring systems to assess the effectiveness of the security incident logging and response.</t>
  </si>
  <si>
    <t>5. Evaluation:</t>
  </si>
  <si>
    <t xml:space="preserve">   - Compare findings against audit criteria including compliance requirements, best practices, and organizational policies.</t>
  </si>
  <si>
    <t xml:space="preserve">   - Identify gaps and assess the impact of any discrepancies.</t>
  </si>
  <si>
    <t>6. Reporting:</t>
  </si>
  <si>
    <t xml:space="preserve">   - Prepare an audit report detailing findings, risks, and recommendations.</t>
  </si>
  <si>
    <t xml:space="preserve">   - Discuss preliminary findings with stakeholders and refine the report based on feedback.</t>
  </si>
  <si>
    <t>7. Follow-up:</t>
  </si>
  <si>
    <t xml:space="preserve">   - Review actions taken by management to address audit findings.</t>
  </si>
  <si>
    <t xml:space="preserve">   - Schedule follow-up audits if necessary.</t>
  </si>
  <si>
    <t xml:space="preserve"> Key Controls to Audit</t>
  </si>
  <si>
    <t>Configuration Management: Use tools like Configuration Management databases (CMDB) to verify that configurations match prescribed benchmarks.</t>
  </si>
  <si>
    <t>Access controls: Evaluate role-based Access Control (RBAC) mechanisms and segregation of duties within the IT environment.</t>
  </si>
  <si>
    <t>Password Management: Check for enforcement of Password complexity, rotation policies, and secure storage techniques.</t>
  </si>
  <si>
    <t>Logging and Monitoring: Assess the integration of security information and event Management (SIEM) systems for real-time analysis of security alerts generated by applications and network hardware.</t>
  </si>
  <si>
    <t>regulatory compliance: ensure that the organization is compliant with relevant industry Standards such as HIPAA, GDPR, or PCI-DSS where applicable.</t>
  </si>
  <si>
    <t xml:space="preserve"> Expected Outcomes</t>
  </si>
  <si>
    <t>Enhanced Security Posture: Identification and mitigation of vulnerabilities will enhance the organization's defense against cyber threats.</t>
  </si>
  <si>
    <t>Improved compliance: Assurance that the organization meets all required compliance Standards, reducing legal and financial risks.</t>
  </si>
  <si>
    <t>Recommendations for Improvement: Provide actionable Recommendations to address identified security weaknesses and enhance overall security measures.</t>
  </si>
  <si>
    <t>Positions</t>
  </si>
  <si>
    <t>Job Description</t>
  </si>
  <si>
    <t>Charmalee Tulloch</t>
  </si>
  <si>
    <t>Compliance</t>
  </si>
  <si>
    <t>Jason Rio</t>
  </si>
  <si>
    <t>Informative References</t>
  </si>
  <si>
    <r>
      <rPr>
        <b/>
        <sz val="12"/>
        <color indexed="8"/>
        <rFont val="Calibri"/>
        <family val="2"/>
      </rPr>
      <t>Ex1</t>
    </r>
    <r>
      <rPr>
        <sz val="12"/>
        <color indexed="8"/>
        <rFont val="Calibri"/>
        <family val="2"/>
      </rPr>
      <t>: Share the organization's mission (e.g., through vision and mission statements, marketing, and service strategies) to provide a basis for identifying risks that may impede that mission</t>
    </r>
    <r>
      <rPr>
        <sz val="12"/>
        <color indexed="8"/>
        <rFont val="Aptos Narrow"/>
        <family val="2"/>
        <scheme val="minor"/>
      </rPr>
      <t xml:space="preserve">
As part of annual strategic planning, an organization performs a strengths, weaknesses, opportunities, and threats (SWOT) analysis to determine near-term and long-term objectives, risks, and risk appetite. The objectives, risks, and risk appetite are documented and communicated in the form of a strategy.</t>
    </r>
  </si>
  <si>
    <r>
      <rPr>
        <b/>
        <sz val="12"/>
        <color indexed="8"/>
        <rFont val="Calibri"/>
        <family val="2"/>
      </rPr>
      <t>CRI Profile v2.0: GV.OC-01</t>
    </r>
    <r>
      <rPr>
        <sz val="12"/>
        <color indexed="8"/>
        <rFont val="Aptos Narrow"/>
        <family val="2"/>
        <scheme val="minor"/>
      </rPr>
      <t xml:space="preserve">
</t>
    </r>
    <r>
      <rPr>
        <b/>
        <sz val="12"/>
        <color indexed="8"/>
        <rFont val="Calibri"/>
        <family val="2"/>
      </rPr>
      <t>CRI Profile v2.0: GV.OC-01.01</t>
    </r>
    <r>
      <rPr>
        <sz val="12"/>
        <color indexed="8"/>
        <rFont val="Aptos Narrow"/>
        <family val="2"/>
        <scheme val="minor"/>
      </rPr>
      <t xml:space="preserve">
</t>
    </r>
    <r>
      <rPr>
        <b/>
        <sz val="12"/>
        <color indexed="8"/>
        <rFont val="Calibri"/>
        <family val="2"/>
      </rPr>
      <t>CSF v1.1: ID.BE-2</t>
    </r>
    <r>
      <rPr>
        <sz val="12"/>
        <color indexed="8"/>
        <rFont val="Aptos Narrow"/>
        <family val="2"/>
        <scheme val="minor"/>
      </rPr>
      <t xml:space="preserve">
</t>
    </r>
    <r>
      <rPr>
        <b/>
        <sz val="12"/>
        <color indexed="8"/>
        <rFont val="Calibri"/>
        <family val="2"/>
      </rPr>
      <t>CSF v1.1: ID.BE-3</t>
    </r>
    <r>
      <rPr>
        <sz val="12"/>
        <color indexed="8"/>
        <rFont val="Aptos Narrow"/>
        <family val="2"/>
        <scheme val="minor"/>
      </rPr>
      <t xml:space="preserve">
</t>
    </r>
    <r>
      <rPr>
        <b/>
        <sz val="12"/>
        <color indexed="8"/>
        <rFont val="Calibri"/>
        <family val="2"/>
      </rPr>
      <t>SP 800-221A: GV.CT-5</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800-53 Rev 5.1.1: PM-11</t>
    </r>
  </si>
  <si>
    <r>
      <rPr>
        <b/>
        <sz val="12"/>
        <color indexed="8"/>
        <rFont val="Calibri"/>
        <family val="2"/>
      </rPr>
      <t>CRI Profile v2.0: GV.OC-02</t>
    </r>
    <r>
      <rPr>
        <sz val="12"/>
        <color indexed="8"/>
        <rFont val="Aptos Narrow"/>
        <family val="2"/>
        <scheme val="minor"/>
      </rPr>
      <t xml:space="preserve">
</t>
    </r>
    <r>
      <rPr>
        <b/>
        <sz val="12"/>
        <color indexed="8"/>
        <rFont val="Calibri"/>
        <family val="2"/>
      </rPr>
      <t>CRI Profile v2.0: GV.OC-02.01</t>
    </r>
    <r>
      <rPr>
        <sz val="12"/>
        <color indexed="8"/>
        <rFont val="Aptos Narrow"/>
        <family val="2"/>
        <scheme val="minor"/>
      </rPr>
      <t xml:space="preserve">
</t>
    </r>
    <r>
      <rPr>
        <b/>
        <sz val="12"/>
        <color indexed="8"/>
        <rFont val="Calibri"/>
        <family val="2"/>
      </rPr>
      <t>CRI Profile v2.0: GV.OC-02.02</t>
    </r>
    <r>
      <rPr>
        <sz val="12"/>
        <color indexed="8"/>
        <rFont val="Aptos Narrow"/>
        <family val="2"/>
        <scheme val="minor"/>
      </rPr>
      <t xml:space="preserve">
</t>
    </r>
    <r>
      <rPr>
        <b/>
        <sz val="12"/>
        <color indexed="8"/>
        <rFont val="Calibri"/>
        <family val="2"/>
      </rPr>
      <t>CRI Profile v2.0: GV.OC-02.03</t>
    </r>
    <r>
      <rPr>
        <sz val="12"/>
        <color indexed="8"/>
        <rFont val="Aptos Narrow"/>
        <family val="2"/>
        <scheme val="minor"/>
      </rPr>
      <t xml:space="preserve">
</t>
    </r>
    <r>
      <rPr>
        <b/>
        <sz val="12"/>
        <color indexed="8"/>
        <rFont val="Calibri"/>
        <family val="2"/>
      </rPr>
      <t>CSF v1.1: ID.SC-2</t>
    </r>
    <r>
      <rPr>
        <sz val="12"/>
        <color indexed="8"/>
        <rFont val="Aptos Narrow"/>
        <family val="2"/>
        <scheme val="minor"/>
      </rPr>
      <t xml:space="preserve">
</t>
    </r>
    <r>
      <rPr>
        <b/>
        <sz val="12"/>
        <color indexed="8"/>
        <rFont val="Calibri"/>
        <family val="2"/>
      </rPr>
      <t>CSF v1.1: ID.GV-2</t>
    </r>
    <r>
      <rPr>
        <sz val="12"/>
        <color indexed="8"/>
        <rFont val="Aptos Narrow"/>
        <family val="2"/>
        <scheme val="minor"/>
      </rPr>
      <t xml:space="preserve">
</t>
    </r>
    <r>
      <rPr>
        <b/>
        <sz val="12"/>
        <color indexed="8"/>
        <rFont val="Calibri"/>
        <family val="2"/>
      </rPr>
      <t>SP 800-218: PO.2.1</t>
    </r>
    <r>
      <rPr>
        <sz val="12"/>
        <color indexed="8"/>
        <rFont val="Aptos Narrow"/>
        <family val="2"/>
        <scheme val="minor"/>
      </rPr>
      <t xml:space="preserve">
</t>
    </r>
    <r>
      <rPr>
        <b/>
        <sz val="12"/>
        <color indexed="8"/>
        <rFont val="Calibri"/>
        <family val="2"/>
      </rPr>
      <t>SP 800-221A: GV.OV-2</t>
    </r>
    <r>
      <rPr>
        <sz val="12"/>
        <color indexed="8"/>
        <rFont val="Aptos Narrow"/>
        <family val="2"/>
        <scheme val="minor"/>
      </rPr>
      <t xml:space="preserve">
</t>
    </r>
    <r>
      <rPr>
        <b/>
        <sz val="12"/>
        <color indexed="8"/>
        <rFont val="Calibri"/>
        <family val="2"/>
      </rPr>
      <t>SP 800-221A: GV.CT-2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SR-06</t>
    </r>
    <r>
      <rPr>
        <sz val="12"/>
        <color indexed="8"/>
        <rFont val="Aptos Narrow"/>
        <family val="2"/>
        <scheme val="minor"/>
      </rPr>
      <t xml:space="preserve">
</t>
    </r>
    <r>
      <rPr>
        <b/>
        <sz val="12"/>
        <color indexed="8"/>
        <rFont val="Calibri"/>
        <family val="2"/>
      </rPr>
      <t>SP 800-53 Rev 5.1.1: SR-08</t>
    </r>
  </si>
  <si>
    <r>
      <rPr>
        <b/>
        <sz val="12"/>
        <color indexed="8"/>
        <rFont val="Calibri"/>
        <family val="2"/>
      </rPr>
      <t>CRI Profile v2.0: GV.OC-03</t>
    </r>
    <r>
      <rPr>
        <sz val="12"/>
        <color indexed="8"/>
        <rFont val="Aptos Narrow"/>
        <family val="2"/>
        <scheme val="minor"/>
      </rPr>
      <t xml:space="preserve">
</t>
    </r>
    <r>
      <rPr>
        <b/>
        <sz val="12"/>
        <color indexed="8"/>
        <rFont val="Calibri"/>
        <family val="2"/>
      </rPr>
      <t>CRI Profile v2.0: GV.OC-03.01</t>
    </r>
    <r>
      <rPr>
        <sz val="12"/>
        <color indexed="8"/>
        <rFont val="Aptos Narrow"/>
        <family val="2"/>
        <scheme val="minor"/>
      </rPr>
      <t xml:space="preserve">
</t>
    </r>
    <r>
      <rPr>
        <b/>
        <sz val="12"/>
        <color indexed="8"/>
        <rFont val="Calibri"/>
        <family val="2"/>
      </rPr>
      <t>CRI Profile v2.0: GV.OC-03.02</t>
    </r>
    <r>
      <rPr>
        <sz val="12"/>
        <color indexed="8"/>
        <rFont val="Aptos Narrow"/>
        <family val="2"/>
        <scheme val="minor"/>
      </rPr>
      <t xml:space="preserve">
</t>
    </r>
    <r>
      <rPr>
        <b/>
        <sz val="12"/>
        <color indexed="8"/>
        <rFont val="Calibri"/>
        <family val="2"/>
      </rPr>
      <t>CSF v1.1: ID.GV-3</t>
    </r>
    <r>
      <rPr>
        <sz val="12"/>
        <color indexed="8"/>
        <rFont val="Aptos Narrow"/>
        <family val="2"/>
        <scheme val="minor"/>
      </rPr>
      <t xml:space="preserve">
</t>
    </r>
    <r>
      <rPr>
        <b/>
        <sz val="12"/>
        <color indexed="8"/>
        <rFont val="Calibri"/>
        <family val="2"/>
      </rPr>
      <t>SP 800-218: PO.1.1</t>
    </r>
    <r>
      <rPr>
        <sz val="12"/>
        <color indexed="8"/>
        <rFont val="Aptos Narrow"/>
        <family val="2"/>
        <scheme val="minor"/>
      </rPr>
      <t xml:space="preserve">
</t>
    </r>
    <r>
      <rPr>
        <b/>
        <sz val="12"/>
        <color indexed="8"/>
        <rFont val="Calibri"/>
        <family val="2"/>
      </rPr>
      <t>SP 800-218: PO.1.2</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r>
      <rPr>
        <sz val="12"/>
        <color indexed="8"/>
        <rFont val="Aptos Narrow"/>
        <family val="2"/>
        <scheme val="minor"/>
      </rPr>
      <t xml:space="preserve">
</t>
    </r>
    <r>
      <rPr>
        <b/>
        <sz val="12"/>
        <color indexed="8"/>
        <rFont val="Calibri"/>
        <family val="2"/>
      </rPr>
      <t>SP 800-53 Rev 5.1.1: PM-28</t>
    </r>
    <r>
      <rPr>
        <sz val="12"/>
        <color indexed="8"/>
        <rFont val="Aptos Narrow"/>
        <family val="2"/>
        <scheme val="minor"/>
      </rPr>
      <t xml:space="preserve">
</t>
    </r>
    <r>
      <rPr>
        <b/>
        <sz val="12"/>
        <color indexed="8"/>
        <rFont val="Calibri"/>
        <family val="2"/>
      </rPr>
      <t>SP 800-53 Rev 5.1.1: PT</t>
    </r>
  </si>
  <si>
    <r>
      <rPr>
        <b/>
        <sz val="12"/>
        <color indexed="8"/>
        <rFont val="Calibri"/>
        <family val="2"/>
      </rPr>
      <t>CRI Profile v2.0: GV.OC-04</t>
    </r>
    <r>
      <rPr>
        <sz val="12"/>
        <color indexed="8"/>
        <rFont val="Aptos Narrow"/>
        <family val="2"/>
        <scheme val="minor"/>
      </rPr>
      <t xml:space="preserve">
</t>
    </r>
    <r>
      <rPr>
        <b/>
        <sz val="12"/>
        <color indexed="8"/>
        <rFont val="Calibri"/>
        <family val="2"/>
      </rPr>
      <t>CRI Profile v2.0: GV.OC-04.01</t>
    </r>
    <r>
      <rPr>
        <sz val="12"/>
        <color indexed="8"/>
        <rFont val="Aptos Narrow"/>
        <family val="2"/>
        <scheme val="minor"/>
      </rPr>
      <t xml:space="preserve">
</t>
    </r>
    <r>
      <rPr>
        <b/>
        <sz val="12"/>
        <color indexed="8"/>
        <rFont val="Calibri"/>
        <family val="2"/>
      </rPr>
      <t>CRI Profile v2.0: GV.OC-04.02</t>
    </r>
    <r>
      <rPr>
        <sz val="12"/>
        <color indexed="8"/>
        <rFont val="Aptos Narrow"/>
        <family val="2"/>
        <scheme val="minor"/>
      </rPr>
      <t xml:space="preserve">
</t>
    </r>
    <r>
      <rPr>
        <b/>
        <sz val="12"/>
        <color indexed="8"/>
        <rFont val="Calibri"/>
        <family val="2"/>
      </rPr>
      <t>CRI Profile v2.0: GV.OC-04.03</t>
    </r>
    <r>
      <rPr>
        <sz val="12"/>
        <color indexed="8"/>
        <rFont val="Aptos Narrow"/>
        <family val="2"/>
        <scheme val="minor"/>
      </rPr>
      <t xml:space="preserve">
</t>
    </r>
    <r>
      <rPr>
        <b/>
        <sz val="12"/>
        <color indexed="8"/>
        <rFont val="Calibri"/>
        <family val="2"/>
      </rPr>
      <t>CRI Profile v2.0: GV.OC-04.04</t>
    </r>
    <r>
      <rPr>
        <sz val="12"/>
        <color indexed="8"/>
        <rFont val="Aptos Narrow"/>
        <family val="2"/>
        <scheme val="minor"/>
      </rPr>
      <t xml:space="preserve">
</t>
    </r>
    <r>
      <rPr>
        <b/>
        <sz val="12"/>
        <color indexed="8"/>
        <rFont val="Calibri"/>
        <family val="2"/>
      </rPr>
      <t>CSF v1.1: ID.BE-4</t>
    </r>
    <r>
      <rPr>
        <sz val="12"/>
        <color indexed="8"/>
        <rFont val="Aptos Narrow"/>
        <family val="2"/>
        <scheme val="minor"/>
      </rPr>
      <t xml:space="preserve">
</t>
    </r>
    <r>
      <rPr>
        <b/>
        <sz val="12"/>
        <color indexed="8"/>
        <rFont val="Calibri"/>
        <family val="2"/>
      </rPr>
      <t>CSF v1.1: ID.BE-5</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PM-08</t>
    </r>
    <r>
      <rPr>
        <sz val="12"/>
        <color indexed="8"/>
        <rFont val="Aptos Narrow"/>
        <family val="2"/>
        <scheme val="minor"/>
      </rPr>
      <t xml:space="preserve">
</t>
    </r>
    <r>
      <rPr>
        <b/>
        <sz val="12"/>
        <color indexed="8"/>
        <rFont val="Calibri"/>
        <family val="2"/>
      </rPr>
      <t>SP 800-53 Rev 5.1.1: PM-11</t>
    </r>
    <r>
      <rPr>
        <sz val="12"/>
        <color indexed="8"/>
        <rFont val="Aptos Narrow"/>
        <family val="2"/>
        <scheme val="minor"/>
      </rPr>
      <t xml:space="preserve">
</t>
    </r>
    <r>
      <rPr>
        <b/>
        <sz val="12"/>
        <color indexed="8"/>
        <rFont val="Calibri"/>
        <family val="2"/>
      </rPr>
      <t>SP 800-53 Rev 5.1.1: CP-02(08)</t>
    </r>
    <r>
      <rPr>
        <sz val="12"/>
        <color indexed="8"/>
        <rFont val="Aptos Narrow"/>
        <family val="2"/>
        <scheme val="minor"/>
      </rPr>
      <t xml:space="preserve">
</t>
    </r>
    <r>
      <rPr>
        <b/>
        <sz val="12"/>
        <color indexed="8"/>
        <rFont val="Calibri"/>
        <family val="2"/>
      </rPr>
      <t>SP 800-53 Rev 5.1.1: PM-30(01)</t>
    </r>
    <r>
      <rPr>
        <sz val="12"/>
        <color indexed="8"/>
        <rFont val="Aptos Narrow"/>
        <family val="2"/>
        <scheme val="minor"/>
      </rPr>
      <t xml:space="preserve">
</t>
    </r>
    <r>
      <rPr>
        <b/>
        <sz val="12"/>
        <color indexed="8"/>
        <rFont val="Calibri"/>
        <family val="2"/>
      </rPr>
      <t>SP 800-53 Rev 5.1.1: RA-09</t>
    </r>
  </si>
  <si>
    <r>
      <rPr>
        <b/>
        <sz val="12"/>
        <color indexed="8"/>
        <rFont val="Calibri"/>
        <family val="2"/>
      </rPr>
      <t>CRI Profile v2.0: GV.OC-05</t>
    </r>
    <r>
      <rPr>
        <sz val="12"/>
        <color indexed="8"/>
        <rFont val="Aptos Narrow"/>
        <family val="2"/>
        <scheme val="minor"/>
      </rPr>
      <t xml:space="preserve">
</t>
    </r>
    <r>
      <rPr>
        <b/>
        <sz val="12"/>
        <color indexed="8"/>
        <rFont val="Calibri"/>
        <family val="2"/>
      </rPr>
      <t>CRI Profile v2.0: GV.OC-05.01</t>
    </r>
    <r>
      <rPr>
        <sz val="12"/>
        <color indexed="8"/>
        <rFont val="Aptos Narrow"/>
        <family val="2"/>
        <scheme val="minor"/>
      </rPr>
      <t xml:space="preserve">
</t>
    </r>
    <r>
      <rPr>
        <b/>
        <sz val="12"/>
        <color indexed="8"/>
        <rFont val="Calibri"/>
        <family val="2"/>
      </rPr>
      <t>CRI Profile v2.0: GV.OC-05.02</t>
    </r>
    <r>
      <rPr>
        <sz val="12"/>
        <color indexed="8"/>
        <rFont val="Aptos Narrow"/>
        <family val="2"/>
        <scheme val="minor"/>
      </rPr>
      <t xml:space="preserve">
</t>
    </r>
    <r>
      <rPr>
        <b/>
        <sz val="12"/>
        <color indexed="8"/>
        <rFont val="Calibri"/>
        <family val="2"/>
      </rPr>
      <t>CRI Profile v2.0: GV.OC-05.03</t>
    </r>
    <r>
      <rPr>
        <sz val="12"/>
        <color indexed="8"/>
        <rFont val="Aptos Narrow"/>
        <family val="2"/>
        <scheme val="minor"/>
      </rPr>
      <t xml:space="preserve">
</t>
    </r>
    <r>
      <rPr>
        <b/>
        <sz val="12"/>
        <color indexed="8"/>
        <rFont val="Calibri"/>
        <family val="2"/>
      </rPr>
      <t>CRI Profile v2.0: GV.OC-05.04</t>
    </r>
    <r>
      <rPr>
        <sz val="12"/>
        <color indexed="8"/>
        <rFont val="Aptos Narrow"/>
        <family val="2"/>
        <scheme val="minor"/>
      </rPr>
      <t xml:space="preserve">
</t>
    </r>
    <r>
      <rPr>
        <b/>
        <sz val="12"/>
        <color indexed="8"/>
        <rFont val="Calibri"/>
        <family val="2"/>
      </rPr>
      <t>CSF v1.1: ID.BE-1</t>
    </r>
    <r>
      <rPr>
        <sz val="12"/>
        <color indexed="8"/>
        <rFont val="Aptos Narrow"/>
        <family val="2"/>
        <scheme val="minor"/>
      </rPr>
      <t xml:space="preserve">
</t>
    </r>
    <r>
      <rPr>
        <b/>
        <sz val="12"/>
        <color indexed="8"/>
        <rFont val="Calibri"/>
        <family val="2"/>
      </rPr>
      <t>CSF v1.1: ID.BE-4</t>
    </r>
    <r>
      <rPr>
        <sz val="12"/>
        <color indexed="8"/>
        <rFont val="Aptos Narrow"/>
        <family val="2"/>
        <scheme val="minor"/>
      </rPr>
      <t xml:space="preserve">
</t>
    </r>
    <r>
      <rPr>
        <b/>
        <sz val="12"/>
        <color indexed="8"/>
        <rFont val="Calibri"/>
        <family val="2"/>
      </rPr>
      <t>SP 800-221A: GV.CT-5</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PM-11</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SR-05</t>
    </r>
  </si>
  <si>
    <r>
      <rPr>
        <b/>
        <sz val="12"/>
        <color indexed="8"/>
        <rFont val="Calibri"/>
        <family val="2"/>
      </rPr>
      <t>CRI Profile v2.0: GV.RM-01</t>
    </r>
    <r>
      <rPr>
        <sz val="12"/>
        <color indexed="8"/>
        <rFont val="Aptos Narrow"/>
        <family val="2"/>
        <scheme val="minor"/>
      </rPr>
      <t xml:space="preserve">
</t>
    </r>
    <r>
      <rPr>
        <b/>
        <sz val="12"/>
        <color indexed="8"/>
        <rFont val="Calibri"/>
        <family val="2"/>
      </rPr>
      <t>CRI Profile v2.0: GV.RM-01.01</t>
    </r>
    <r>
      <rPr>
        <sz val="12"/>
        <color indexed="8"/>
        <rFont val="Aptos Narrow"/>
        <family val="2"/>
        <scheme val="minor"/>
      </rPr>
      <t xml:space="preserve">
</t>
    </r>
    <r>
      <rPr>
        <b/>
        <sz val="12"/>
        <color indexed="8"/>
        <rFont val="Calibri"/>
        <family val="2"/>
      </rPr>
      <t>CRI Profile v2.0: GV.RM-01.02</t>
    </r>
    <r>
      <rPr>
        <sz val="12"/>
        <color indexed="8"/>
        <rFont val="Aptos Narrow"/>
        <family val="2"/>
        <scheme val="minor"/>
      </rPr>
      <t xml:space="preserve">
</t>
    </r>
    <r>
      <rPr>
        <b/>
        <sz val="12"/>
        <color indexed="8"/>
        <rFont val="Calibri"/>
        <family val="2"/>
      </rPr>
      <t>CRI Profile v2.0: GV.RM-01.03</t>
    </r>
    <r>
      <rPr>
        <sz val="12"/>
        <color indexed="8"/>
        <rFont val="Aptos Narrow"/>
        <family val="2"/>
        <scheme val="minor"/>
      </rPr>
      <t xml:space="preserve">
</t>
    </r>
    <r>
      <rPr>
        <b/>
        <sz val="12"/>
        <color indexed="8"/>
        <rFont val="Calibri"/>
        <family val="2"/>
      </rPr>
      <t>CRI Profile v2.0: GV.RM-01.04</t>
    </r>
    <r>
      <rPr>
        <sz val="12"/>
        <color indexed="8"/>
        <rFont val="Aptos Narrow"/>
        <family val="2"/>
        <scheme val="minor"/>
      </rPr>
      <t xml:space="preserve">
</t>
    </r>
    <r>
      <rPr>
        <b/>
        <sz val="12"/>
        <color indexed="8"/>
        <rFont val="Calibri"/>
        <family val="2"/>
      </rPr>
      <t>CRI Profile v2.0: GV.RM-01.05</t>
    </r>
    <r>
      <rPr>
        <sz val="12"/>
        <color indexed="8"/>
        <rFont val="Aptos Narrow"/>
        <family val="2"/>
        <scheme val="minor"/>
      </rPr>
      <t xml:space="preserve">
</t>
    </r>
    <r>
      <rPr>
        <b/>
        <sz val="12"/>
        <color indexed="8"/>
        <rFont val="Calibri"/>
        <family val="2"/>
      </rPr>
      <t>CSF v1.1: ID.RM-1</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SR-02</t>
    </r>
  </si>
  <si>
    <r>
      <rPr>
        <b/>
        <sz val="12"/>
        <color indexed="8"/>
        <rFont val="Calibri"/>
        <family val="2"/>
      </rPr>
      <t>CRI Profile v2.0: GV.RM-02</t>
    </r>
    <r>
      <rPr>
        <sz val="12"/>
        <color indexed="8"/>
        <rFont val="Aptos Narrow"/>
        <family val="2"/>
        <scheme val="minor"/>
      </rPr>
      <t xml:space="preserve">
</t>
    </r>
    <r>
      <rPr>
        <b/>
        <sz val="12"/>
        <color indexed="8"/>
        <rFont val="Calibri"/>
        <family val="2"/>
      </rPr>
      <t>CRI Profile v2.0: GV.RM-02.01</t>
    </r>
    <r>
      <rPr>
        <sz val="12"/>
        <color indexed="8"/>
        <rFont val="Aptos Narrow"/>
        <family val="2"/>
        <scheme val="minor"/>
      </rPr>
      <t xml:space="preserve">
</t>
    </r>
    <r>
      <rPr>
        <b/>
        <sz val="12"/>
        <color indexed="8"/>
        <rFont val="Calibri"/>
        <family val="2"/>
      </rPr>
      <t>CRI Profile v2.0: GV.RM-02.02</t>
    </r>
    <r>
      <rPr>
        <sz val="12"/>
        <color indexed="8"/>
        <rFont val="Aptos Narrow"/>
        <family val="2"/>
        <scheme val="minor"/>
      </rPr>
      <t xml:space="preserve">
</t>
    </r>
    <r>
      <rPr>
        <b/>
        <sz val="12"/>
        <color indexed="8"/>
        <rFont val="Calibri"/>
        <family val="2"/>
      </rPr>
      <t>CRI Profile v2.0: GV.RM-02.03</t>
    </r>
    <r>
      <rPr>
        <sz val="12"/>
        <color indexed="8"/>
        <rFont val="Aptos Narrow"/>
        <family val="2"/>
        <scheme val="minor"/>
      </rPr>
      <t xml:space="preserve">
</t>
    </r>
    <r>
      <rPr>
        <b/>
        <sz val="12"/>
        <color indexed="8"/>
        <rFont val="Calibri"/>
        <family val="2"/>
      </rPr>
      <t>CSF v1.1: ID.RM-2</t>
    </r>
    <r>
      <rPr>
        <sz val="12"/>
        <color indexed="8"/>
        <rFont val="Aptos Narrow"/>
        <family val="2"/>
        <scheme val="minor"/>
      </rPr>
      <t xml:space="preserve">
</t>
    </r>
    <r>
      <rPr>
        <b/>
        <sz val="12"/>
        <color indexed="8"/>
        <rFont val="Calibri"/>
        <family val="2"/>
      </rPr>
      <t>CSF v1.1: ID.RM-3</t>
    </r>
    <r>
      <rPr>
        <sz val="12"/>
        <color indexed="8"/>
        <rFont val="Aptos Narrow"/>
        <family val="2"/>
        <scheme val="minor"/>
      </rPr>
      <t xml:space="preserve">
</t>
    </r>
    <r>
      <rPr>
        <b/>
        <sz val="12"/>
        <color indexed="8"/>
        <rFont val="Calibri"/>
        <family val="2"/>
      </rPr>
      <t>SP 800-221A: GV.BE-1</t>
    </r>
    <r>
      <rPr>
        <sz val="12"/>
        <color indexed="8"/>
        <rFont val="Aptos Narrow"/>
        <family val="2"/>
        <scheme val="minor"/>
      </rPr>
      <t xml:space="preserve">
</t>
    </r>
    <r>
      <rPr>
        <b/>
        <sz val="12"/>
        <color indexed="8"/>
        <rFont val="Calibri"/>
        <family val="2"/>
      </rPr>
      <t>SP 800-221A: GV.BE-3</t>
    </r>
    <r>
      <rPr>
        <sz val="12"/>
        <color indexed="8"/>
        <rFont val="Aptos Narrow"/>
        <family val="2"/>
        <scheme val="minor"/>
      </rPr>
      <t xml:space="preserve">
</t>
    </r>
    <r>
      <rPr>
        <b/>
        <sz val="12"/>
        <color indexed="8"/>
        <rFont val="Calibri"/>
        <family val="2"/>
      </rPr>
      <t>SP 800-53 Rev 5.1.1: PM-09</t>
    </r>
  </si>
  <si>
    <r>
      <rPr>
        <b/>
        <sz val="12"/>
        <color indexed="8"/>
        <rFont val="Calibri"/>
        <family val="2"/>
      </rPr>
      <t>CRI Profile v2.0: GV.RM-03</t>
    </r>
    <r>
      <rPr>
        <sz val="12"/>
        <color indexed="8"/>
        <rFont val="Aptos Narrow"/>
        <family val="2"/>
        <scheme val="minor"/>
      </rPr>
      <t xml:space="preserve">
</t>
    </r>
    <r>
      <rPr>
        <b/>
        <sz val="12"/>
        <color indexed="8"/>
        <rFont val="Calibri"/>
        <family val="2"/>
      </rPr>
      <t>CRI Profile v2.0: GV.RM-03.01</t>
    </r>
    <r>
      <rPr>
        <sz val="12"/>
        <color indexed="8"/>
        <rFont val="Aptos Narrow"/>
        <family val="2"/>
        <scheme val="minor"/>
      </rPr>
      <t xml:space="preserve">
</t>
    </r>
    <r>
      <rPr>
        <b/>
        <sz val="12"/>
        <color indexed="8"/>
        <rFont val="Calibri"/>
        <family val="2"/>
      </rPr>
      <t>CRI Profile v2.0: GV.RM-03.02</t>
    </r>
    <r>
      <rPr>
        <sz val="12"/>
        <color indexed="8"/>
        <rFont val="Aptos Narrow"/>
        <family val="2"/>
        <scheme val="minor"/>
      </rPr>
      <t xml:space="preserve">
</t>
    </r>
    <r>
      <rPr>
        <b/>
        <sz val="12"/>
        <color indexed="8"/>
        <rFont val="Calibri"/>
        <family val="2"/>
      </rPr>
      <t>CRI Profile v2.0: GV.RM-03.03</t>
    </r>
    <r>
      <rPr>
        <sz val="12"/>
        <color indexed="8"/>
        <rFont val="Aptos Narrow"/>
        <family val="2"/>
        <scheme val="minor"/>
      </rPr>
      <t xml:space="preserve">
</t>
    </r>
    <r>
      <rPr>
        <b/>
        <sz val="12"/>
        <color indexed="8"/>
        <rFont val="Calibri"/>
        <family val="2"/>
      </rPr>
      <t>CRI Profile v2.0: GV.RM-03.04</t>
    </r>
    <r>
      <rPr>
        <sz val="12"/>
        <color indexed="8"/>
        <rFont val="Aptos Narrow"/>
        <family val="2"/>
        <scheme val="minor"/>
      </rPr>
      <t xml:space="preserve">
</t>
    </r>
    <r>
      <rPr>
        <b/>
        <sz val="12"/>
        <color indexed="8"/>
        <rFont val="Calibri"/>
        <family val="2"/>
      </rPr>
      <t>CSF v1.1: ID.GV-4</t>
    </r>
    <r>
      <rPr>
        <sz val="12"/>
        <color indexed="8"/>
        <rFont val="Aptos Narrow"/>
        <family val="2"/>
        <scheme val="minor"/>
      </rPr>
      <t xml:space="preserve">
</t>
    </r>
    <r>
      <rPr>
        <b/>
        <sz val="12"/>
        <color indexed="8"/>
        <rFont val="Calibri"/>
        <family val="2"/>
      </rPr>
      <t>SP 800-221A: GV.PO-2</t>
    </r>
    <r>
      <rPr>
        <sz val="12"/>
        <color indexed="8"/>
        <rFont val="Aptos Narrow"/>
        <family val="2"/>
        <scheme val="minor"/>
      </rPr>
      <t xml:space="preserve">
</t>
    </r>
    <r>
      <rPr>
        <b/>
        <sz val="12"/>
        <color indexed="8"/>
        <rFont val="Calibri"/>
        <family val="2"/>
      </rPr>
      <t>SP 800-221A: GV.PO-3</t>
    </r>
    <r>
      <rPr>
        <sz val="12"/>
        <color indexed="8"/>
        <rFont val="Aptos Narrow"/>
        <family val="2"/>
        <scheme val="minor"/>
      </rPr>
      <t xml:space="preserve">
</t>
    </r>
    <r>
      <rPr>
        <b/>
        <sz val="12"/>
        <color indexed="8"/>
        <rFont val="Calibri"/>
        <family val="2"/>
      </rPr>
      <t>SP 800-53 Rev 5.1.1: PM-03</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SR-02</t>
    </r>
  </si>
  <si>
    <r>
      <rPr>
        <b/>
        <sz val="12"/>
        <color indexed="8"/>
        <rFont val="Calibri"/>
        <family val="2"/>
      </rPr>
      <t>CRI Profile v2.0: GV.RM-04</t>
    </r>
    <r>
      <rPr>
        <sz val="12"/>
        <color indexed="8"/>
        <rFont val="Aptos Narrow"/>
        <family val="2"/>
        <scheme val="minor"/>
      </rPr>
      <t xml:space="preserve">
</t>
    </r>
    <r>
      <rPr>
        <b/>
        <sz val="12"/>
        <color indexed="8"/>
        <rFont val="Calibri"/>
        <family val="2"/>
      </rPr>
      <t>CRI Profile v2.0: GV.RM-04.01</t>
    </r>
    <r>
      <rPr>
        <sz val="12"/>
        <color indexed="8"/>
        <rFont val="Aptos Narrow"/>
        <family val="2"/>
        <scheme val="minor"/>
      </rPr>
      <t xml:space="preserve">
</t>
    </r>
    <r>
      <rPr>
        <b/>
        <sz val="12"/>
        <color indexed="8"/>
        <rFont val="Calibri"/>
        <family val="2"/>
      </rPr>
      <t>CSF v1.1: ID.RM-2</t>
    </r>
    <r>
      <rPr>
        <sz val="12"/>
        <color indexed="8"/>
        <rFont val="Aptos Narrow"/>
        <family val="2"/>
        <scheme val="minor"/>
      </rPr>
      <t xml:space="preserve">
</t>
    </r>
    <r>
      <rPr>
        <b/>
        <sz val="12"/>
        <color indexed="8"/>
        <rFont val="Calibri"/>
        <family val="2"/>
      </rPr>
      <t>SP 800-221A: GV.BE-1</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PM-28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SR-02</t>
    </r>
  </si>
  <si>
    <r>
      <rPr>
        <b/>
        <sz val="12"/>
        <color indexed="8"/>
        <rFont val="Calibri"/>
        <family val="2"/>
      </rPr>
      <t>CRI Profile v2.0: GV.RM-05</t>
    </r>
    <r>
      <rPr>
        <sz val="12"/>
        <color indexed="8"/>
        <rFont val="Aptos Narrow"/>
        <family val="2"/>
        <scheme val="minor"/>
      </rPr>
      <t xml:space="preserve">
</t>
    </r>
    <r>
      <rPr>
        <b/>
        <sz val="12"/>
        <color indexed="8"/>
        <rFont val="Calibri"/>
        <family val="2"/>
      </rPr>
      <t>CRI Profile v2.0: GV.RM-05.01</t>
    </r>
    <r>
      <rPr>
        <sz val="12"/>
        <color indexed="8"/>
        <rFont val="Aptos Narrow"/>
        <family val="2"/>
        <scheme val="minor"/>
      </rPr>
      <t xml:space="preserve">
</t>
    </r>
    <r>
      <rPr>
        <b/>
        <sz val="12"/>
        <color indexed="8"/>
        <rFont val="Calibri"/>
        <family val="2"/>
      </rPr>
      <t>CRI Profile v2.0: GV.RM-05.02</t>
    </r>
    <r>
      <rPr>
        <sz val="12"/>
        <color indexed="8"/>
        <rFont val="Aptos Narrow"/>
        <family val="2"/>
        <scheme val="minor"/>
      </rPr>
      <t xml:space="preserve">
</t>
    </r>
    <r>
      <rPr>
        <b/>
        <sz val="12"/>
        <color indexed="8"/>
        <rFont val="Calibri"/>
        <family val="2"/>
      </rPr>
      <t>CSF v1.1: ID.SC-1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PM-30</t>
    </r>
  </si>
  <si>
    <r>
      <rPr>
        <b/>
        <sz val="12"/>
        <color indexed="8"/>
        <rFont val="Calibri"/>
        <family val="2"/>
      </rPr>
      <t>CRI Profile v2.0: GV.RM-06</t>
    </r>
    <r>
      <rPr>
        <sz val="12"/>
        <color indexed="8"/>
        <rFont val="Aptos Narrow"/>
        <family val="2"/>
        <scheme val="minor"/>
      </rPr>
      <t xml:space="preserve">
</t>
    </r>
    <r>
      <rPr>
        <b/>
        <sz val="12"/>
        <color indexed="8"/>
        <rFont val="Calibri"/>
        <family val="2"/>
      </rPr>
      <t>CRI Profile v2.0: GV.RM-06.01</t>
    </r>
    <r>
      <rPr>
        <sz val="12"/>
        <color indexed="8"/>
        <rFont val="Aptos Narrow"/>
        <family val="2"/>
        <scheme val="minor"/>
      </rPr>
      <t xml:space="preserve">
</t>
    </r>
    <r>
      <rPr>
        <b/>
        <sz val="12"/>
        <color indexed="8"/>
        <rFont val="Calibri"/>
        <family val="2"/>
      </rPr>
      <t>CSF v1.1: ID.RM-1</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PM-28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RA-03</t>
    </r>
  </si>
  <si>
    <r>
      <rPr>
        <b/>
        <sz val="12"/>
        <color indexed="8"/>
        <rFont val="Calibri"/>
        <family val="2"/>
      </rPr>
      <t>CRI Profile v2.0: GV.RM-07</t>
    </r>
    <r>
      <rPr>
        <sz val="12"/>
        <color indexed="8"/>
        <rFont val="Aptos Narrow"/>
        <family val="2"/>
        <scheme val="minor"/>
      </rPr>
      <t xml:space="preserve">
</t>
    </r>
    <r>
      <rPr>
        <b/>
        <sz val="12"/>
        <color indexed="8"/>
        <rFont val="Calibri"/>
        <family val="2"/>
      </rPr>
      <t>CRI Profile v2.0: GV.RM-07.01</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PM-28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RA-03</t>
    </r>
  </si>
  <si>
    <r>
      <rPr>
        <b/>
        <sz val="12"/>
        <color indexed="8"/>
        <rFont val="Calibri"/>
        <family val="2"/>
      </rPr>
      <t>CIS Controls v8.0: 14.1</t>
    </r>
    <r>
      <rPr>
        <sz val="12"/>
        <color indexed="8"/>
        <rFont val="Aptos Narrow"/>
        <family val="2"/>
        <scheme val="minor"/>
      </rPr>
      <t xml:space="preserve">
</t>
    </r>
    <r>
      <rPr>
        <b/>
        <sz val="12"/>
        <color indexed="8"/>
        <rFont val="Calibri"/>
        <family val="2"/>
      </rPr>
      <t>CRI Profile v2.0: GV.RR-01</t>
    </r>
    <r>
      <rPr>
        <sz val="12"/>
        <color indexed="8"/>
        <rFont val="Aptos Narrow"/>
        <family val="2"/>
        <scheme val="minor"/>
      </rPr>
      <t xml:space="preserve">
</t>
    </r>
    <r>
      <rPr>
        <b/>
        <sz val="12"/>
        <color indexed="8"/>
        <rFont val="Calibri"/>
        <family val="2"/>
      </rPr>
      <t>CRI Profile v2.0: GV.RR-01.01</t>
    </r>
    <r>
      <rPr>
        <sz val="12"/>
        <color indexed="8"/>
        <rFont val="Aptos Narrow"/>
        <family val="2"/>
        <scheme val="minor"/>
      </rPr>
      <t xml:space="preserve">
</t>
    </r>
    <r>
      <rPr>
        <b/>
        <sz val="12"/>
        <color indexed="8"/>
        <rFont val="Calibri"/>
        <family val="2"/>
      </rPr>
      <t>CRI Profile v2.0: GV.RR-01.02</t>
    </r>
    <r>
      <rPr>
        <sz val="12"/>
        <color indexed="8"/>
        <rFont val="Aptos Narrow"/>
        <family val="2"/>
        <scheme val="minor"/>
      </rPr>
      <t xml:space="preserve">
</t>
    </r>
    <r>
      <rPr>
        <b/>
        <sz val="12"/>
        <color indexed="8"/>
        <rFont val="Calibri"/>
        <family val="2"/>
      </rPr>
      <t>CRI Profile v2.0: GV.RR-01.03</t>
    </r>
    <r>
      <rPr>
        <sz val="12"/>
        <color indexed="8"/>
        <rFont val="Aptos Narrow"/>
        <family val="2"/>
        <scheme val="minor"/>
      </rPr>
      <t xml:space="preserve">
</t>
    </r>
    <r>
      <rPr>
        <b/>
        <sz val="12"/>
        <color indexed="8"/>
        <rFont val="Calibri"/>
        <family val="2"/>
      </rPr>
      <t>CRI Profile v2.0: GV.RR-01.04</t>
    </r>
    <r>
      <rPr>
        <sz val="12"/>
        <color indexed="8"/>
        <rFont val="Aptos Narrow"/>
        <family val="2"/>
        <scheme val="minor"/>
      </rPr>
      <t xml:space="preserve">
</t>
    </r>
    <r>
      <rPr>
        <b/>
        <sz val="12"/>
        <color indexed="8"/>
        <rFont val="Calibri"/>
        <family val="2"/>
      </rPr>
      <t>CRI Profile v2.0: GV.RR-01.05</t>
    </r>
    <r>
      <rPr>
        <sz val="12"/>
        <color indexed="8"/>
        <rFont val="Aptos Narrow"/>
        <family val="2"/>
        <scheme val="minor"/>
      </rPr>
      <t xml:space="preserve">
</t>
    </r>
    <r>
      <rPr>
        <b/>
        <sz val="12"/>
        <color indexed="8"/>
        <rFont val="Calibri"/>
        <family val="2"/>
      </rPr>
      <t>SP 800-218: PO.2.3</t>
    </r>
    <r>
      <rPr>
        <sz val="12"/>
        <color indexed="8"/>
        <rFont val="Aptos Narrow"/>
        <family val="2"/>
        <scheme val="minor"/>
      </rPr>
      <t xml:space="preserve">
</t>
    </r>
    <r>
      <rPr>
        <b/>
        <sz val="12"/>
        <color indexed="8"/>
        <rFont val="Calibri"/>
        <family val="2"/>
      </rPr>
      <t>SP 800-53 Rev 5.1.1: PM-02</t>
    </r>
    <r>
      <rPr>
        <sz val="12"/>
        <color indexed="8"/>
        <rFont val="Aptos Narrow"/>
        <family val="2"/>
        <scheme val="minor"/>
      </rPr>
      <t xml:space="preserve">
</t>
    </r>
    <r>
      <rPr>
        <b/>
        <sz val="12"/>
        <color indexed="8"/>
        <rFont val="Calibri"/>
        <family val="2"/>
      </rPr>
      <t>SP 800-53 Rev 5.1.1: PM-19</t>
    </r>
    <r>
      <rPr>
        <sz val="12"/>
        <color indexed="8"/>
        <rFont val="Aptos Narrow"/>
        <family val="2"/>
        <scheme val="minor"/>
      </rPr>
      <t xml:space="preserve">
</t>
    </r>
    <r>
      <rPr>
        <b/>
        <sz val="12"/>
        <color indexed="8"/>
        <rFont val="Calibri"/>
        <family val="2"/>
      </rPr>
      <t>SP 800-53 Rev 5.1.1: PM-23</t>
    </r>
    <r>
      <rPr>
        <sz val="12"/>
        <color indexed="8"/>
        <rFont val="Aptos Narrow"/>
        <family val="2"/>
        <scheme val="minor"/>
      </rPr>
      <t xml:space="preserve">
</t>
    </r>
    <r>
      <rPr>
        <b/>
        <sz val="12"/>
        <color indexed="8"/>
        <rFont val="Calibri"/>
        <family val="2"/>
      </rPr>
      <t>SP 800-53 Rev 5.1.1: PM-24</t>
    </r>
    <r>
      <rPr>
        <sz val="12"/>
        <color indexed="8"/>
        <rFont val="Aptos Narrow"/>
        <family val="2"/>
        <scheme val="minor"/>
      </rPr>
      <t xml:space="preserve">
</t>
    </r>
    <r>
      <rPr>
        <b/>
        <sz val="12"/>
        <color indexed="8"/>
        <rFont val="Calibri"/>
        <family val="2"/>
      </rPr>
      <t>SP 800-53 Rev 5.1.1: PM-29</t>
    </r>
  </si>
  <si>
    <r>
      <rPr>
        <b/>
        <sz val="12"/>
        <color indexed="8"/>
        <rFont val="Calibri"/>
        <family val="2"/>
      </rPr>
      <t>CIS Controls v8.0: 14.9</t>
    </r>
    <r>
      <rPr>
        <sz val="12"/>
        <color indexed="8"/>
        <rFont val="Aptos Narrow"/>
        <family val="2"/>
        <scheme val="minor"/>
      </rPr>
      <t xml:space="preserve">
</t>
    </r>
    <r>
      <rPr>
        <b/>
        <sz val="12"/>
        <color indexed="8"/>
        <rFont val="Calibri"/>
        <family val="2"/>
      </rPr>
      <t>CRI Profile v2.0: GV.RR-02</t>
    </r>
    <r>
      <rPr>
        <sz val="12"/>
        <color indexed="8"/>
        <rFont val="Aptos Narrow"/>
        <family val="2"/>
        <scheme val="minor"/>
      </rPr>
      <t xml:space="preserve">
</t>
    </r>
    <r>
      <rPr>
        <b/>
        <sz val="12"/>
        <color indexed="8"/>
        <rFont val="Calibri"/>
        <family val="2"/>
      </rPr>
      <t>CRI Profile v2.0: GV.RR-02.01</t>
    </r>
    <r>
      <rPr>
        <sz val="12"/>
        <color indexed="8"/>
        <rFont val="Aptos Narrow"/>
        <family val="2"/>
        <scheme val="minor"/>
      </rPr>
      <t xml:space="preserve">
</t>
    </r>
    <r>
      <rPr>
        <b/>
        <sz val="12"/>
        <color indexed="8"/>
        <rFont val="Calibri"/>
        <family val="2"/>
      </rPr>
      <t>CRI Profile v2.0: GV.RR-02.02</t>
    </r>
    <r>
      <rPr>
        <sz val="12"/>
        <color indexed="8"/>
        <rFont val="Aptos Narrow"/>
        <family val="2"/>
        <scheme val="minor"/>
      </rPr>
      <t xml:space="preserve">
</t>
    </r>
    <r>
      <rPr>
        <b/>
        <sz val="12"/>
        <color indexed="8"/>
        <rFont val="Calibri"/>
        <family val="2"/>
      </rPr>
      <t>CRI Profile v2.0: GV.RR-02.03</t>
    </r>
    <r>
      <rPr>
        <sz val="12"/>
        <color indexed="8"/>
        <rFont val="Aptos Narrow"/>
        <family val="2"/>
        <scheme val="minor"/>
      </rPr>
      <t xml:space="preserve">
</t>
    </r>
    <r>
      <rPr>
        <b/>
        <sz val="12"/>
        <color indexed="8"/>
        <rFont val="Calibri"/>
        <family val="2"/>
      </rPr>
      <t>CRI Profile v2.0: GV.RR-02.04</t>
    </r>
    <r>
      <rPr>
        <sz val="12"/>
        <color indexed="8"/>
        <rFont val="Aptos Narrow"/>
        <family val="2"/>
        <scheme val="minor"/>
      </rPr>
      <t xml:space="preserve">
</t>
    </r>
    <r>
      <rPr>
        <b/>
        <sz val="12"/>
        <color indexed="8"/>
        <rFont val="Calibri"/>
        <family val="2"/>
      </rPr>
      <t>CRI Profile v2.0: GV.RR-02.05</t>
    </r>
    <r>
      <rPr>
        <sz val="12"/>
        <color indexed="8"/>
        <rFont val="Aptos Narrow"/>
        <family val="2"/>
        <scheme val="minor"/>
      </rPr>
      <t xml:space="preserve">
</t>
    </r>
    <r>
      <rPr>
        <b/>
        <sz val="12"/>
        <color indexed="8"/>
        <rFont val="Calibri"/>
        <family val="2"/>
      </rPr>
      <t>CRI Profile v2.0: GV.RR-02.06</t>
    </r>
    <r>
      <rPr>
        <sz val="12"/>
        <color indexed="8"/>
        <rFont val="Aptos Narrow"/>
        <family val="2"/>
        <scheme val="minor"/>
      </rPr>
      <t xml:space="preserve">
</t>
    </r>
    <r>
      <rPr>
        <b/>
        <sz val="12"/>
        <color indexed="8"/>
        <rFont val="Calibri"/>
        <family val="2"/>
      </rPr>
      <t>CRI Profile v2.0: GV.RR-02.07</t>
    </r>
    <r>
      <rPr>
        <sz val="12"/>
        <color indexed="8"/>
        <rFont val="Aptos Narrow"/>
        <family val="2"/>
        <scheme val="minor"/>
      </rPr>
      <t xml:space="preserve">
</t>
    </r>
    <r>
      <rPr>
        <b/>
        <sz val="12"/>
        <color indexed="8"/>
        <rFont val="Calibri"/>
        <family val="2"/>
      </rPr>
      <t>CSF v1.1: ID.AM-6</t>
    </r>
    <r>
      <rPr>
        <sz val="12"/>
        <color indexed="8"/>
        <rFont val="Aptos Narrow"/>
        <family val="2"/>
        <scheme val="minor"/>
      </rPr>
      <t xml:space="preserve">
</t>
    </r>
    <r>
      <rPr>
        <b/>
        <sz val="12"/>
        <color indexed="8"/>
        <rFont val="Calibri"/>
        <family val="2"/>
      </rPr>
      <t>CSF v1.1: ID.GV-2</t>
    </r>
    <r>
      <rPr>
        <sz val="12"/>
        <color indexed="8"/>
        <rFont val="Aptos Narrow"/>
        <family val="2"/>
        <scheme val="minor"/>
      </rPr>
      <t xml:space="preserve">
</t>
    </r>
    <r>
      <rPr>
        <b/>
        <sz val="12"/>
        <color indexed="8"/>
        <rFont val="Calibri"/>
        <family val="2"/>
      </rPr>
      <t>CSF v1.1: DE.DP-1</t>
    </r>
    <r>
      <rPr>
        <sz val="12"/>
        <color indexed="8"/>
        <rFont val="Aptos Narrow"/>
        <family val="2"/>
        <scheme val="minor"/>
      </rPr>
      <t xml:space="preserve">
</t>
    </r>
    <r>
      <rPr>
        <b/>
        <sz val="12"/>
        <color indexed="8"/>
        <rFont val="Calibri"/>
        <family val="2"/>
      </rPr>
      <t>SP 800-218: PO.2.1</t>
    </r>
    <r>
      <rPr>
        <sz val="12"/>
        <color indexed="8"/>
        <rFont val="Aptos Narrow"/>
        <family val="2"/>
        <scheme val="minor"/>
      </rPr>
      <t xml:space="preserve">
</t>
    </r>
    <r>
      <rPr>
        <b/>
        <sz val="12"/>
        <color indexed="8"/>
        <rFont val="Calibri"/>
        <family val="2"/>
      </rPr>
      <t>SP 800-221A: GV.RR-1</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800-221A: GV.OV-2</t>
    </r>
    <r>
      <rPr>
        <sz val="12"/>
        <color indexed="8"/>
        <rFont val="Aptos Narrow"/>
        <family val="2"/>
        <scheme val="minor"/>
      </rPr>
      <t xml:space="preserve">
</t>
    </r>
    <r>
      <rPr>
        <b/>
        <sz val="12"/>
        <color indexed="8"/>
        <rFont val="Calibri"/>
        <family val="2"/>
      </rPr>
      <t>SP 800-53 Rev 5.1.1: PM-02</t>
    </r>
    <r>
      <rPr>
        <sz val="12"/>
        <color indexed="8"/>
        <rFont val="Aptos Narrow"/>
        <family val="2"/>
        <scheme val="minor"/>
      </rPr>
      <t xml:space="preserve">
</t>
    </r>
    <r>
      <rPr>
        <b/>
        <sz val="12"/>
        <color indexed="8"/>
        <rFont val="Calibri"/>
        <family val="2"/>
      </rPr>
      <t>SP 800-53 Rev 5.1.1: PM-13</t>
    </r>
    <r>
      <rPr>
        <sz val="12"/>
        <color indexed="8"/>
        <rFont val="Aptos Narrow"/>
        <family val="2"/>
        <scheme val="minor"/>
      </rPr>
      <t xml:space="preserve">
</t>
    </r>
    <r>
      <rPr>
        <b/>
        <sz val="12"/>
        <color indexed="8"/>
        <rFont val="Calibri"/>
        <family val="2"/>
      </rPr>
      <t>SP 800-53 Rev 5.1.1: PM-19</t>
    </r>
    <r>
      <rPr>
        <sz val="12"/>
        <color indexed="8"/>
        <rFont val="Aptos Narrow"/>
        <family val="2"/>
        <scheme val="minor"/>
      </rPr>
      <t xml:space="preserve">
</t>
    </r>
    <r>
      <rPr>
        <b/>
        <sz val="12"/>
        <color indexed="8"/>
        <rFont val="Calibri"/>
        <family val="2"/>
      </rPr>
      <t>SP 800-53 Rev 5.1.1: PM-23</t>
    </r>
    <r>
      <rPr>
        <sz val="12"/>
        <color indexed="8"/>
        <rFont val="Aptos Narrow"/>
        <family val="2"/>
        <scheme val="minor"/>
      </rPr>
      <t xml:space="preserve">
</t>
    </r>
    <r>
      <rPr>
        <b/>
        <sz val="12"/>
        <color indexed="8"/>
        <rFont val="Calibri"/>
        <family val="2"/>
      </rPr>
      <t>SP 800-53 Rev 5.1.1: PM-24</t>
    </r>
    <r>
      <rPr>
        <sz val="12"/>
        <color indexed="8"/>
        <rFont val="Aptos Narrow"/>
        <family val="2"/>
        <scheme val="minor"/>
      </rPr>
      <t xml:space="preserve">
</t>
    </r>
    <r>
      <rPr>
        <b/>
        <sz val="12"/>
        <color indexed="8"/>
        <rFont val="Calibri"/>
        <family val="2"/>
      </rPr>
      <t>SP 800-53 Rev 5.1.1: PM-29</t>
    </r>
  </si>
  <si>
    <r>
      <rPr>
        <b/>
        <sz val="12"/>
        <color indexed="8"/>
        <rFont val="Calibri"/>
        <family val="2"/>
      </rPr>
      <t>CRI Profile v2.0: GV.RR-03</t>
    </r>
    <r>
      <rPr>
        <sz val="12"/>
        <color indexed="8"/>
        <rFont val="Aptos Narrow"/>
        <family val="2"/>
        <scheme val="minor"/>
      </rPr>
      <t xml:space="preserve">
</t>
    </r>
    <r>
      <rPr>
        <b/>
        <sz val="12"/>
        <color indexed="8"/>
        <rFont val="Calibri"/>
        <family val="2"/>
      </rPr>
      <t>CRI Profile v2.0: GV.RR-03.01</t>
    </r>
    <r>
      <rPr>
        <sz val="12"/>
        <color indexed="8"/>
        <rFont val="Aptos Narrow"/>
        <family val="2"/>
        <scheme val="minor"/>
      </rPr>
      <t xml:space="preserve">
</t>
    </r>
    <r>
      <rPr>
        <b/>
        <sz val="12"/>
        <color indexed="8"/>
        <rFont val="Calibri"/>
        <family val="2"/>
      </rPr>
      <t>CRI Profile v2.0: GV.RR-03.02</t>
    </r>
    <r>
      <rPr>
        <sz val="12"/>
        <color indexed="8"/>
        <rFont val="Aptos Narrow"/>
        <family val="2"/>
        <scheme val="minor"/>
      </rPr>
      <t xml:space="preserve">
</t>
    </r>
    <r>
      <rPr>
        <b/>
        <sz val="12"/>
        <color indexed="8"/>
        <rFont val="Calibri"/>
        <family val="2"/>
      </rPr>
      <t>CRI Profile v2.0: GV.RR-03.03</t>
    </r>
    <r>
      <rPr>
        <sz val="12"/>
        <color indexed="8"/>
        <rFont val="Aptos Narrow"/>
        <family val="2"/>
        <scheme val="minor"/>
      </rPr>
      <t xml:space="preserve">
</t>
    </r>
    <r>
      <rPr>
        <b/>
        <sz val="12"/>
        <color indexed="8"/>
        <rFont val="Calibri"/>
        <family val="2"/>
      </rPr>
      <t>CSF v1.1: ID.RM-1</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800-53 Rev 5.1.1: PM-03</t>
    </r>
  </si>
  <si>
    <r>
      <rPr>
        <b/>
        <sz val="12"/>
        <color indexed="8"/>
        <rFont val="Calibri"/>
        <family val="2"/>
      </rPr>
      <t>CIS Controls v8.0: 6.1</t>
    </r>
    <r>
      <rPr>
        <sz val="12"/>
        <color indexed="8"/>
        <rFont val="Aptos Narrow"/>
        <family val="2"/>
        <scheme val="minor"/>
      </rPr>
      <t xml:space="preserve">
</t>
    </r>
    <r>
      <rPr>
        <b/>
        <sz val="12"/>
        <color indexed="8"/>
        <rFont val="Calibri"/>
        <family val="2"/>
      </rPr>
      <t>CIS Controls v8.0: 6.2</t>
    </r>
    <r>
      <rPr>
        <sz val="12"/>
        <color indexed="8"/>
        <rFont val="Aptos Narrow"/>
        <family val="2"/>
        <scheme val="minor"/>
      </rPr>
      <t xml:space="preserve">
</t>
    </r>
    <r>
      <rPr>
        <b/>
        <sz val="12"/>
        <color indexed="8"/>
        <rFont val="Calibri"/>
        <family val="2"/>
      </rPr>
      <t>CRI Profile v2.0: GV.RR-04</t>
    </r>
    <r>
      <rPr>
        <sz val="12"/>
        <color indexed="8"/>
        <rFont val="Aptos Narrow"/>
        <family val="2"/>
        <scheme val="minor"/>
      </rPr>
      <t xml:space="preserve">
</t>
    </r>
    <r>
      <rPr>
        <b/>
        <sz val="12"/>
        <color indexed="8"/>
        <rFont val="Calibri"/>
        <family val="2"/>
      </rPr>
      <t>CRI Profile v2.0: GV.RR-04.01</t>
    </r>
    <r>
      <rPr>
        <sz val="12"/>
        <color indexed="8"/>
        <rFont val="Aptos Narrow"/>
        <family val="2"/>
        <scheme val="minor"/>
      </rPr>
      <t xml:space="preserve">
</t>
    </r>
    <r>
      <rPr>
        <b/>
        <sz val="12"/>
        <color indexed="8"/>
        <rFont val="Calibri"/>
        <family val="2"/>
      </rPr>
      <t>CRI Profile v2.0: GV.RR-04.02</t>
    </r>
    <r>
      <rPr>
        <sz val="12"/>
        <color indexed="8"/>
        <rFont val="Aptos Narrow"/>
        <family val="2"/>
        <scheme val="minor"/>
      </rPr>
      <t xml:space="preserve">
</t>
    </r>
    <r>
      <rPr>
        <b/>
        <sz val="12"/>
        <color indexed="8"/>
        <rFont val="Calibri"/>
        <family val="2"/>
      </rPr>
      <t>CRI Profile v2.0: GV.RR-04.03</t>
    </r>
    <r>
      <rPr>
        <sz val="12"/>
        <color indexed="8"/>
        <rFont val="Aptos Narrow"/>
        <family val="2"/>
        <scheme val="minor"/>
      </rPr>
      <t xml:space="preserve">
</t>
    </r>
    <r>
      <rPr>
        <b/>
        <sz val="12"/>
        <color indexed="8"/>
        <rFont val="Calibri"/>
        <family val="2"/>
      </rPr>
      <t>CSF v1.1: PR.IP-11</t>
    </r>
    <r>
      <rPr>
        <sz val="12"/>
        <color indexed="8"/>
        <rFont val="Aptos Narrow"/>
        <family val="2"/>
        <scheme val="minor"/>
      </rPr>
      <t xml:space="preserve">
</t>
    </r>
    <r>
      <rPr>
        <b/>
        <sz val="12"/>
        <color indexed="8"/>
        <rFont val="Calibri"/>
        <family val="2"/>
      </rPr>
      <t>SP 800-53 Rev 5.1.1: PM-13</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PS-07</t>
    </r>
    <r>
      <rPr>
        <sz val="12"/>
        <color indexed="8"/>
        <rFont val="Aptos Narrow"/>
        <family val="2"/>
        <scheme val="minor"/>
      </rPr>
      <t xml:space="preserve">
</t>
    </r>
    <r>
      <rPr>
        <b/>
        <sz val="12"/>
        <color indexed="8"/>
        <rFont val="Calibri"/>
        <family val="2"/>
      </rPr>
      <t>SP 800-53 Rev 5.1.1: PS-09</t>
    </r>
  </si>
  <si>
    <r>
      <rPr>
        <b/>
        <sz val="12"/>
        <color indexed="8"/>
        <rFont val="Calibri"/>
        <family val="2"/>
      </rPr>
      <t>CRI Profile v2.0: GV.PO-01</t>
    </r>
    <r>
      <rPr>
        <sz val="12"/>
        <color indexed="8"/>
        <rFont val="Aptos Narrow"/>
        <family val="2"/>
        <scheme val="minor"/>
      </rPr>
      <t xml:space="preserve">
</t>
    </r>
    <r>
      <rPr>
        <b/>
        <sz val="12"/>
        <color indexed="8"/>
        <rFont val="Calibri"/>
        <family val="2"/>
      </rPr>
      <t>CRI Profile v2.0: GV.PO-01.01</t>
    </r>
    <r>
      <rPr>
        <sz val="12"/>
        <color indexed="8"/>
        <rFont val="Aptos Narrow"/>
        <family val="2"/>
        <scheme val="minor"/>
      </rPr>
      <t xml:space="preserve">
</t>
    </r>
    <r>
      <rPr>
        <b/>
        <sz val="12"/>
        <color indexed="8"/>
        <rFont val="Calibri"/>
        <family val="2"/>
      </rPr>
      <t>CRI Profile v2.0: GV.PO-01.02</t>
    </r>
    <r>
      <rPr>
        <sz val="12"/>
        <color indexed="8"/>
        <rFont val="Aptos Narrow"/>
        <family val="2"/>
        <scheme val="minor"/>
      </rPr>
      <t xml:space="preserve">
</t>
    </r>
    <r>
      <rPr>
        <b/>
        <sz val="12"/>
        <color indexed="8"/>
        <rFont val="Calibri"/>
        <family val="2"/>
      </rPr>
      <t>CRI Profile v2.0: GV.PO-01.03</t>
    </r>
    <r>
      <rPr>
        <sz val="12"/>
        <color indexed="8"/>
        <rFont val="Aptos Narrow"/>
        <family val="2"/>
        <scheme val="minor"/>
      </rPr>
      <t xml:space="preserve">
</t>
    </r>
    <r>
      <rPr>
        <b/>
        <sz val="12"/>
        <color indexed="8"/>
        <rFont val="Calibri"/>
        <family val="2"/>
      </rPr>
      <t>CRI Profile v2.0: GV.PO-01.04</t>
    </r>
    <r>
      <rPr>
        <sz val="12"/>
        <color indexed="8"/>
        <rFont val="Aptos Narrow"/>
        <family val="2"/>
        <scheme val="minor"/>
      </rPr>
      <t xml:space="preserve">
</t>
    </r>
    <r>
      <rPr>
        <b/>
        <sz val="12"/>
        <color indexed="8"/>
        <rFont val="Calibri"/>
        <family val="2"/>
      </rPr>
      <t>CRI Profile v2.0: GV.PO-01.05</t>
    </r>
    <r>
      <rPr>
        <sz val="12"/>
        <color indexed="8"/>
        <rFont val="Aptos Narrow"/>
        <family val="2"/>
        <scheme val="minor"/>
      </rPr>
      <t xml:space="preserve">
</t>
    </r>
    <r>
      <rPr>
        <b/>
        <sz val="12"/>
        <color indexed="8"/>
        <rFont val="Calibri"/>
        <family val="2"/>
      </rPr>
      <t>CRI Profile v2.0: GV.PO-01.06</t>
    </r>
    <r>
      <rPr>
        <sz val="12"/>
        <color indexed="8"/>
        <rFont val="Aptos Narrow"/>
        <family val="2"/>
        <scheme val="minor"/>
      </rPr>
      <t xml:space="preserve">
</t>
    </r>
    <r>
      <rPr>
        <b/>
        <sz val="12"/>
        <color indexed="8"/>
        <rFont val="Calibri"/>
        <family val="2"/>
      </rPr>
      <t>CRI Profile v2.0: GV.PO-01.07</t>
    </r>
    <r>
      <rPr>
        <sz val="12"/>
        <color indexed="8"/>
        <rFont val="Aptos Narrow"/>
        <family val="2"/>
        <scheme val="minor"/>
      </rPr>
      <t xml:space="preserve">
</t>
    </r>
    <r>
      <rPr>
        <b/>
        <sz val="12"/>
        <color indexed="8"/>
        <rFont val="Calibri"/>
        <family val="2"/>
      </rPr>
      <t>CRI Profile v2.0: GV.PO-01.08</t>
    </r>
    <r>
      <rPr>
        <sz val="12"/>
        <color indexed="8"/>
        <rFont val="Aptos Narrow"/>
        <family val="2"/>
        <scheme val="minor"/>
      </rPr>
      <t xml:space="preserve">
</t>
    </r>
    <r>
      <rPr>
        <b/>
        <sz val="12"/>
        <color indexed="8"/>
        <rFont val="Calibri"/>
        <family val="2"/>
      </rPr>
      <t>CSF v1.1: ID.GV-1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</si>
  <si>
    <r>
      <rPr>
        <b/>
        <sz val="12"/>
        <color indexed="8"/>
        <rFont val="Calibri"/>
        <family val="2"/>
      </rPr>
      <t>CRI Profile v2.0: GV.PO-02</t>
    </r>
    <r>
      <rPr>
        <sz val="12"/>
        <color indexed="8"/>
        <rFont val="Aptos Narrow"/>
        <family val="2"/>
        <scheme val="minor"/>
      </rPr>
      <t xml:space="preserve">
</t>
    </r>
    <r>
      <rPr>
        <b/>
        <sz val="12"/>
        <color indexed="8"/>
        <rFont val="Calibri"/>
        <family val="2"/>
      </rPr>
      <t>CRI Profile v2.0: GV.PO-02.01</t>
    </r>
    <r>
      <rPr>
        <sz val="12"/>
        <color indexed="8"/>
        <rFont val="Aptos Narrow"/>
        <family val="2"/>
        <scheme val="minor"/>
      </rPr>
      <t xml:space="preserve">
</t>
    </r>
    <r>
      <rPr>
        <b/>
        <sz val="12"/>
        <color indexed="8"/>
        <rFont val="Calibri"/>
        <family val="2"/>
      </rPr>
      <t>CSF v1.1: ID.GV-1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</si>
  <si>
    <r>
      <rPr>
        <b/>
        <sz val="12"/>
        <color indexed="8"/>
        <rFont val="Calibri"/>
        <family val="2"/>
      </rPr>
      <t>CRI Profile v2.0: GV.OV-01</t>
    </r>
    <r>
      <rPr>
        <sz val="12"/>
        <color indexed="8"/>
        <rFont val="Aptos Narrow"/>
        <family val="2"/>
        <scheme val="minor"/>
      </rPr>
      <t xml:space="preserve">
</t>
    </r>
    <r>
      <rPr>
        <b/>
        <sz val="12"/>
        <color indexed="8"/>
        <rFont val="Calibri"/>
        <family val="2"/>
      </rPr>
      <t>CRI Profile v2.0: GV.OV-01.01</t>
    </r>
    <r>
      <rPr>
        <sz val="12"/>
        <color indexed="8"/>
        <rFont val="Aptos Narrow"/>
        <family val="2"/>
        <scheme val="minor"/>
      </rPr>
      <t xml:space="preserve">
</t>
    </r>
    <r>
      <rPr>
        <b/>
        <sz val="12"/>
        <color indexed="8"/>
        <rFont val="Calibri"/>
        <family val="2"/>
      </rPr>
      <t>CRI Profile v2.0: GV.OV-01.02</t>
    </r>
    <r>
      <rPr>
        <sz val="12"/>
        <color indexed="8"/>
        <rFont val="Aptos Narrow"/>
        <family val="2"/>
        <scheme val="minor"/>
      </rPr>
      <t xml:space="preserve">
</t>
    </r>
    <r>
      <rPr>
        <b/>
        <sz val="12"/>
        <color indexed="8"/>
        <rFont val="Calibri"/>
        <family val="2"/>
      </rPr>
      <t>CRI Profile v2.0: GV.OV-01.03</t>
    </r>
    <r>
      <rPr>
        <sz val="12"/>
        <color indexed="8"/>
        <rFont val="Aptos Narrow"/>
        <family val="2"/>
        <scheme val="minor"/>
      </rPr>
      <t xml:space="preserve">
</t>
    </r>
    <r>
      <rPr>
        <b/>
        <sz val="12"/>
        <color indexed="8"/>
        <rFont val="Calibri"/>
        <family val="2"/>
      </rPr>
      <t>SP 800-221A: GV.AD-3</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SR-06</t>
    </r>
  </si>
  <si>
    <r>
      <rPr>
        <b/>
        <sz val="12"/>
        <color indexed="8"/>
        <rFont val="Calibri"/>
        <family val="2"/>
      </rPr>
      <t>CRI Profile v2.0: GV.OV-02</t>
    </r>
    <r>
      <rPr>
        <sz val="12"/>
        <color indexed="8"/>
        <rFont val="Aptos Narrow"/>
        <family val="2"/>
        <scheme val="minor"/>
      </rPr>
      <t xml:space="preserve">
</t>
    </r>
    <r>
      <rPr>
        <b/>
        <sz val="12"/>
        <color indexed="8"/>
        <rFont val="Calibri"/>
        <family val="2"/>
      </rPr>
      <t>CRI Profile v2.0: GV.OV-02.01</t>
    </r>
    <r>
      <rPr>
        <sz val="12"/>
        <color indexed="8"/>
        <rFont val="Aptos Narrow"/>
        <family val="2"/>
        <scheme val="minor"/>
      </rPr>
      <t xml:space="preserve">
</t>
    </r>
    <r>
      <rPr>
        <b/>
        <sz val="12"/>
        <color indexed="8"/>
        <rFont val="Calibri"/>
        <family val="2"/>
      </rPr>
      <t>CRI Profile v2.0: GV.OV-02.02</t>
    </r>
    <r>
      <rPr>
        <sz val="12"/>
        <color indexed="8"/>
        <rFont val="Aptos Narrow"/>
        <family val="2"/>
        <scheme val="minor"/>
      </rPr>
      <t xml:space="preserve">
</t>
    </r>
    <r>
      <rPr>
        <b/>
        <sz val="12"/>
        <color indexed="8"/>
        <rFont val="Calibri"/>
        <family val="2"/>
      </rPr>
      <t>SP 800-221A: GV.AD-2</t>
    </r>
    <r>
      <rPr>
        <sz val="12"/>
        <color indexed="8"/>
        <rFont val="Aptos Narrow"/>
        <family val="2"/>
        <scheme val="minor"/>
      </rPr>
      <t xml:space="preserve">
</t>
    </r>
    <r>
      <rPr>
        <b/>
        <sz val="12"/>
        <color indexed="8"/>
        <rFont val="Calibri"/>
        <family val="2"/>
      </rPr>
      <t>SP 800-221A: GV.AD-3</t>
    </r>
    <r>
      <rPr>
        <sz val="12"/>
        <color indexed="8"/>
        <rFont val="Aptos Narrow"/>
        <family val="2"/>
        <scheme val="minor"/>
      </rPr>
      <t xml:space="preserve">
</t>
    </r>
    <r>
      <rPr>
        <b/>
        <sz val="12"/>
        <color indexed="8"/>
        <rFont val="Calibri"/>
        <family val="2"/>
      </rPr>
      <t>SP 800-221A: MA.RM-8</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PM-19</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SR-06</t>
    </r>
  </si>
  <si>
    <r>
      <rPr>
        <b/>
        <sz val="12"/>
        <color indexed="8"/>
        <rFont val="Calibri"/>
        <family val="2"/>
      </rPr>
      <t>CRI Profile v2.0: GV.OV-03</t>
    </r>
    <r>
      <rPr>
        <sz val="12"/>
        <color indexed="8"/>
        <rFont val="Aptos Narrow"/>
        <family val="2"/>
        <scheme val="minor"/>
      </rPr>
      <t xml:space="preserve">
</t>
    </r>
    <r>
      <rPr>
        <b/>
        <sz val="12"/>
        <color indexed="8"/>
        <rFont val="Calibri"/>
        <family val="2"/>
      </rPr>
      <t>CRI Profile v2.0: GV.OV-03.01</t>
    </r>
    <r>
      <rPr>
        <sz val="12"/>
        <color indexed="8"/>
        <rFont val="Aptos Narrow"/>
        <family val="2"/>
        <scheme val="minor"/>
      </rPr>
      <t xml:space="preserve">
</t>
    </r>
    <r>
      <rPr>
        <b/>
        <sz val="12"/>
        <color indexed="8"/>
        <rFont val="Calibri"/>
        <family val="2"/>
      </rPr>
      <t>CRI Profile v2.0: GV.OV-03.02</t>
    </r>
    <r>
      <rPr>
        <sz val="12"/>
        <color indexed="8"/>
        <rFont val="Aptos Narrow"/>
        <family val="2"/>
        <scheme val="minor"/>
      </rPr>
      <t xml:space="preserve">
</t>
    </r>
    <r>
      <rPr>
        <b/>
        <sz val="12"/>
        <color indexed="8"/>
        <rFont val="Calibri"/>
        <family val="2"/>
      </rPr>
      <t>SP 800-221A: GV.OV-2</t>
    </r>
    <r>
      <rPr>
        <sz val="12"/>
        <color indexed="8"/>
        <rFont val="Aptos Narrow"/>
        <family val="2"/>
        <scheme val="minor"/>
      </rPr>
      <t xml:space="preserve">
</t>
    </r>
    <r>
      <rPr>
        <b/>
        <sz val="12"/>
        <color indexed="8"/>
        <rFont val="Calibri"/>
        <family val="2"/>
      </rPr>
      <t>SP 800-221A: MA.RM-2</t>
    </r>
    <r>
      <rPr>
        <sz val="12"/>
        <color indexed="8"/>
        <rFont val="Aptos Narrow"/>
        <family val="2"/>
        <scheme val="minor"/>
      </rPr>
      <t xml:space="preserve">
</t>
    </r>
    <r>
      <rPr>
        <b/>
        <sz val="12"/>
        <color indexed="8"/>
        <rFont val="Calibri"/>
        <family val="2"/>
      </rPr>
      <t>SP 800-53 Rev 5.1.1: PM-04</t>
    </r>
    <r>
      <rPr>
        <sz val="12"/>
        <color indexed="8"/>
        <rFont val="Aptos Narrow"/>
        <family val="2"/>
        <scheme val="minor"/>
      </rPr>
      <t xml:space="preserve">
</t>
    </r>
    <r>
      <rPr>
        <b/>
        <sz val="12"/>
        <color indexed="8"/>
        <rFont val="Calibri"/>
        <family val="2"/>
      </rPr>
      <t>SP 800-53 Rev 5.1.1: PM-06</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SR-06</t>
    </r>
  </si>
  <si>
    <r>
      <rPr>
        <b/>
        <sz val="12"/>
        <color indexed="8"/>
        <rFont val="Calibri"/>
        <family val="2"/>
      </rPr>
      <t>CIS Controls v8.0: 15.2</t>
    </r>
    <r>
      <rPr>
        <sz val="12"/>
        <color indexed="8"/>
        <rFont val="Aptos Narrow"/>
        <family val="2"/>
        <scheme val="minor"/>
      </rPr>
      <t xml:space="preserve">
</t>
    </r>
    <r>
      <rPr>
        <b/>
        <sz val="12"/>
        <color indexed="8"/>
        <rFont val="Calibri"/>
        <family val="2"/>
      </rPr>
      <t>CRI Profile v2.0: GV.SC-01</t>
    </r>
    <r>
      <rPr>
        <sz val="12"/>
        <color indexed="8"/>
        <rFont val="Aptos Narrow"/>
        <family val="2"/>
        <scheme val="minor"/>
      </rPr>
      <t xml:space="preserve">
</t>
    </r>
    <r>
      <rPr>
        <b/>
        <sz val="12"/>
        <color indexed="8"/>
        <rFont val="Calibri"/>
        <family val="2"/>
      </rPr>
      <t>CRI Profile v2.0: GV.SC-01.01</t>
    </r>
    <r>
      <rPr>
        <sz val="12"/>
        <color indexed="8"/>
        <rFont val="Aptos Narrow"/>
        <family val="2"/>
        <scheme val="minor"/>
      </rPr>
      <t xml:space="preserve">
</t>
    </r>
    <r>
      <rPr>
        <b/>
        <sz val="12"/>
        <color indexed="8"/>
        <rFont val="Calibri"/>
        <family val="2"/>
      </rPr>
      <t>CRI Profile v2.0: GV.SC-01.02</t>
    </r>
    <r>
      <rPr>
        <sz val="12"/>
        <color indexed="8"/>
        <rFont val="Aptos Narrow"/>
        <family val="2"/>
        <scheme val="minor"/>
      </rPr>
      <t xml:space="preserve">
</t>
    </r>
    <r>
      <rPr>
        <b/>
        <sz val="12"/>
        <color indexed="8"/>
        <rFont val="Calibri"/>
        <family val="2"/>
      </rPr>
      <t>CSF v1.1: ID.SC-1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SR-02</t>
    </r>
    <r>
      <rPr>
        <sz val="12"/>
        <color indexed="8"/>
        <rFont val="Aptos Narrow"/>
        <family val="2"/>
        <scheme val="minor"/>
      </rPr>
      <t xml:space="preserve">
</t>
    </r>
    <r>
      <rPr>
        <b/>
        <sz val="12"/>
        <color indexed="8"/>
        <rFont val="Calibri"/>
        <family val="2"/>
      </rPr>
      <t>SP 800-53 Rev 5.1.1: SR-03</t>
    </r>
  </si>
  <si>
    <r>
      <rPr>
        <b/>
        <sz val="12"/>
        <color indexed="8"/>
        <rFont val="Calibri"/>
        <family val="2"/>
      </rPr>
      <t>CIS Controls v8.0: 15.4</t>
    </r>
    <r>
      <rPr>
        <sz val="12"/>
        <color indexed="8"/>
        <rFont val="Aptos Narrow"/>
        <family val="2"/>
        <scheme val="minor"/>
      </rPr>
      <t xml:space="preserve">
</t>
    </r>
    <r>
      <rPr>
        <b/>
        <sz val="12"/>
        <color indexed="8"/>
        <rFont val="Calibri"/>
        <family val="2"/>
      </rPr>
      <t>CRI Profile v2.0: GV.SC-02</t>
    </r>
    <r>
      <rPr>
        <sz val="12"/>
        <color indexed="8"/>
        <rFont val="Aptos Narrow"/>
        <family val="2"/>
        <scheme val="minor"/>
      </rPr>
      <t xml:space="preserve">
</t>
    </r>
    <r>
      <rPr>
        <b/>
        <sz val="12"/>
        <color indexed="8"/>
        <rFont val="Calibri"/>
        <family val="2"/>
      </rPr>
      <t>CRI Profile v2.0: GV.SC-02.01</t>
    </r>
    <r>
      <rPr>
        <sz val="12"/>
        <color indexed="8"/>
        <rFont val="Aptos Narrow"/>
        <family val="2"/>
        <scheme val="minor"/>
      </rPr>
      <t xml:space="preserve">
</t>
    </r>
    <r>
      <rPr>
        <b/>
        <sz val="12"/>
        <color indexed="8"/>
        <rFont val="Calibri"/>
        <family val="2"/>
      </rPr>
      <t>CSF v1.1: ID.AM-6</t>
    </r>
    <r>
      <rPr>
        <sz val="12"/>
        <color indexed="8"/>
        <rFont val="Aptos Narrow"/>
        <family val="2"/>
        <scheme val="minor"/>
      </rPr>
      <t xml:space="preserve">
</t>
    </r>
    <r>
      <rPr>
        <b/>
        <sz val="12"/>
        <color indexed="8"/>
        <rFont val="Calibri"/>
        <family val="2"/>
      </rPr>
      <t>SP 800-218: PO.2.1</t>
    </r>
    <r>
      <rPr>
        <sz val="12"/>
        <color indexed="8"/>
        <rFont val="Aptos Narrow"/>
        <family val="2"/>
        <scheme val="minor"/>
      </rPr>
      <t xml:space="preserve">
</t>
    </r>
    <r>
      <rPr>
        <b/>
        <sz val="12"/>
        <color indexed="8"/>
        <rFont val="Calibri"/>
        <family val="2"/>
      </rPr>
      <t>SP 800-221A: GV.RR-1</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800-53 Rev 5.1.1: SR-02</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SR-05</t>
    </r>
  </si>
  <si>
    <r>
      <rPr>
        <b/>
        <sz val="12"/>
        <color indexed="8"/>
        <rFont val="Calibri"/>
        <family val="2"/>
      </rPr>
      <t>CRI Profile v2.0: GV.SC-03</t>
    </r>
    <r>
      <rPr>
        <sz val="12"/>
        <color indexed="8"/>
        <rFont val="Aptos Narrow"/>
        <family val="2"/>
        <scheme val="minor"/>
      </rPr>
      <t xml:space="preserve">
</t>
    </r>
    <r>
      <rPr>
        <b/>
        <sz val="12"/>
        <color indexed="8"/>
        <rFont val="Calibri"/>
        <family val="2"/>
      </rPr>
      <t>CRI Profile v2.0: GV.SC-03.01</t>
    </r>
    <r>
      <rPr>
        <sz val="12"/>
        <color indexed="8"/>
        <rFont val="Aptos Narrow"/>
        <family val="2"/>
        <scheme val="minor"/>
      </rPr>
      <t xml:space="preserve">
</t>
    </r>
    <r>
      <rPr>
        <b/>
        <sz val="12"/>
        <color indexed="8"/>
        <rFont val="Calibri"/>
        <family val="2"/>
      </rPr>
      <t>CSF v1.1: ID.SC-2</t>
    </r>
    <r>
      <rPr>
        <sz val="12"/>
        <color indexed="8"/>
        <rFont val="Aptos Narrow"/>
        <family val="2"/>
        <scheme val="minor"/>
      </rPr>
      <t xml:space="preserve">
</t>
    </r>
    <r>
      <rPr>
        <b/>
        <sz val="12"/>
        <color indexed="8"/>
        <rFont val="Calibri"/>
        <family val="2"/>
      </rPr>
      <t>SP 800-218: PW.4.1</t>
    </r>
    <r>
      <rPr>
        <sz val="12"/>
        <color indexed="8"/>
        <rFont val="Aptos Narrow"/>
        <family val="2"/>
        <scheme val="minor"/>
      </rPr>
      <t xml:space="preserve">
</t>
    </r>
    <r>
      <rPr>
        <b/>
        <sz val="12"/>
        <color indexed="8"/>
        <rFont val="Calibri"/>
        <family val="2"/>
      </rPr>
      <t>SP 800-221A: GV.CT-2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SR-02</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RA-07</t>
    </r>
  </si>
  <si>
    <r>
      <rPr>
        <b/>
        <sz val="12"/>
        <color indexed="8"/>
        <rFont val="Calibri"/>
        <family val="2"/>
      </rPr>
      <t>CIS Controls v8.0: 15.1</t>
    </r>
    <r>
      <rPr>
        <sz val="12"/>
        <color indexed="8"/>
        <rFont val="Aptos Narrow"/>
        <family val="2"/>
        <scheme val="minor"/>
      </rPr>
      <t xml:space="preserve">
</t>
    </r>
    <r>
      <rPr>
        <b/>
        <sz val="12"/>
        <color indexed="8"/>
        <rFont val="Calibri"/>
        <family val="2"/>
      </rPr>
      <t>CIS Controls v8.0: 15.3</t>
    </r>
    <r>
      <rPr>
        <sz val="12"/>
        <color indexed="8"/>
        <rFont val="Aptos Narrow"/>
        <family val="2"/>
        <scheme val="minor"/>
      </rPr>
      <t xml:space="preserve">
</t>
    </r>
    <r>
      <rPr>
        <b/>
        <sz val="12"/>
        <color indexed="8"/>
        <rFont val="Calibri"/>
        <family val="2"/>
      </rPr>
      <t>CRI Profile v2.0: GV.SC-04</t>
    </r>
    <r>
      <rPr>
        <sz val="12"/>
        <color indexed="8"/>
        <rFont val="Aptos Narrow"/>
        <family val="2"/>
        <scheme val="minor"/>
      </rPr>
      <t xml:space="preserve">
</t>
    </r>
    <r>
      <rPr>
        <b/>
        <sz val="12"/>
        <color indexed="8"/>
        <rFont val="Calibri"/>
        <family val="2"/>
      </rPr>
      <t>CRI Profile v2.0: GV.SC-04.01</t>
    </r>
    <r>
      <rPr>
        <sz val="12"/>
        <color indexed="8"/>
        <rFont val="Aptos Narrow"/>
        <family val="2"/>
        <scheme val="minor"/>
      </rPr>
      <t xml:space="preserve">
</t>
    </r>
    <r>
      <rPr>
        <b/>
        <sz val="12"/>
        <color indexed="8"/>
        <rFont val="Calibri"/>
        <family val="2"/>
      </rPr>
      <t>CSF v1.1: ID.SC-2</t>
    </r>
    <r>
      <rPr>
        <sz val="12"/>
        <color indexed="8"/>
        <rFont val="Aptos Narrow"/>
        <family val="2"/>
        <scheme val="minor"/>
      </rPr>
      <t xml:space="preserve">
</t>
    </r>
    <r>
      <rPr>
        <b/>
        <sz val="12"/>
        <color indexed="8"/>
        <rFont val="Calibri"/>
        <family val="2"/>
      </rPr>
      <t>SP 800-221A: GV.CT-2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800-53 Rev 5.1.1: RA-09</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SR-06</t>
    </r>
  </si>
  <si>
    <r>
      <rPr>
        <b/>
        <sz val="12"/>
        <color indexed="8"/>
        <rFont val="Calibri"/>
        <family val="2"/>
      </rPr>
      <t>CIS Controls v8.0: 15.4</t>
    </r>
    <r>
      <rPr>
        <sz val="12"/>
        <color indexed="8"/>
        <rFont val="Aptos Narrow"/>
        <family val="2"/>
        <scheme val="minor"/>
      </rPr>
      <t xml:space="preserve">
</t>
    </r>
    <r>
      <rPr>
        <b/>
        <sz val="12"/>
        <color indexed="8"/>
        <rFont val="Calibri"/>
        <family val="2"/>
      </rPr>
      <t>CRI Profile v2.0: EX.CN</t>
    </r>
    <r>
      <rPr>
        <sz val="12"/>
        <color indexed="8"/>
        <rFont val="Aptos Narrow"/>
        <family val="2"/>
        <scheme val="minor"/>
      </rPr>
      <t xml:space="preserve">
</t>
    </r>
    <r>
      <rPr>
        <b/>
        <sz val="12"/>
        <color indexed="8"/>
        <rFont val="Calibri"/>
        <family val="2"/>
      </rPr>
      <t>CRI Profile v2.0: EX.CN-01</t>
    </r>
    <r>
      <rPr>
        <sz val="12"/>
        <color indexed="8"/>
        <rFont val="Aptos Narrow"/>
        <family val="2"/>
        <scheme val="minor"/>
      </rPr>
      <t xml:space="preserve">
</t>
    </r>
    <r>
      <rPr>
        <b/>
        <sz val="12"/>
        <color indexed="8"/>
        <rFont val="Calibri"/>
        <family val="2"/>
      </rPr>
      <t>CRI Profile v2.0: EX.CN-02</t>
    </r>
    <r>
      <rPr>
        <sz val="12"/>
        <color indexed="8"/>
        <rFont val="Aptos Narrow"/>
        <family val="2"/>
        <scheme val="minor"/>
      </rPr>
      <t xml:space="preserve">
</t>
    </r>
    <r>
      <rPr>
        <b/>
        <sz val="12"/>
        <color indexed="8"/>
        <rFont val="Calibri"/>
        <family val="2"/>
      </rPr>
      <t>CRI Profile v2.0: EX.CN-01.01</t>
    </r>
    <r>
      <rPr>
        <sz val="12"/>
        <color indexed="8"/>
        <rFont val="Aptos Narrow"/>
        <family val="2"/>
        <scheme val="minor"/>
      </rPr>
      <t xml:space="preserve">
</t>
    </r>
    <r>
      <rPr>
        <b/>
        <sz val="12"/>
        <color indexed="8"/>
        <rFont val="Calibri"/>
        <family val="2"/>
      </rPr>
      <t>CRI Profile v2.0: EX.CN-01.02</t>
    </r>
    <r>
      <rPr>
        <sz val="12"/>
        <color indexed="8"/>
        <rFont val="Aptos Narrow"/>
        <family val="2"/>
        <scheme val="minor"/>
      </rPr>
      <t xml:space="preserve">
</t>
    </r>
    <r>
      <rPr>
        <b/>
        <sz val="12"/>
        <color indexed="8"/>
        <rFont val="Calibri"/>
        <family val="2"/>
      </rPr>
      <t>CRI Profile v2.0: EX.CN-01.03</t>
    </r>
    <r>
      <rPr>
        <sz val="12"/>
        <color indexed="8"/>
        <rFont val="Aptos Narrow"/>
        <family val="2"/>
        <scheme val="minor"/>
      </rPr>
      <t xml:space="preserve">
</t>
    </r>
    <r>
      <rPr>
        <b/>
        <sz val="12"/>
        <color indexed="8"/>
        <rFont val="Calibri"/>
        <family val="2"/>
      </rPr>
      <t>CRI Profile v2.0: EX.CN-02.01</t>
    </r>
    <r>
      <rPr>
        <sz val="12"/>
        <color indexed="8"/>
        <rFont val="Aptos Narrow"/>
        <family val="2"/>
        <scheme val="minor"/>
      </rPr>
      <t xml:space="preserve">
</t>
    </r>
    <r>
      <rPr>
        <b/>
        <sz val="12"/>
        <color indexed="8"/>
        <rFont val="Calibri"/>
        <family val="2"/>
      </rPr>
      <t>CRI Profile v2.0: EX.CN-02.02</t>
    </r>
    <r>
      <rPr>
        <sz val="12"/>
        <color indexed="8"/>
        <rFont val="Aptos Narrow"/>
        <family val="2"/>
        <scheme val="minor"/>
      </rPr>
      <t xml:space="preserve">
</t>
    </r>
    <r>
      <rPr>
        <b/>
        <sz val="12"/>
        <color indexed="8"/>
        <rFont val="Calibri"/>
        <family val="2"/>
      </rPr>
      <t>CRI Profile v2.0: EX.CN-02.03</t>
    </r>
    <r>
      <rPr>
        <sz val="12"/>
        <color indexed="8"/>
        <rFont val="Aptos Narrow"/>
        <family val="2"/>
        <scheme val="minor"/>
      </rPr>
      <t xml:space="preserve">
</t>
    </r>
    <r>
      <rPr>
        <b/>
        <sz val="12"/>
        <color indexed="8"/>
        <rFont val="Calibri"/>
        <family val="2"/>
      </rPr>
      <t>CRI Profile v2.0: EX.CN-02.04</t>
    </r>
    <r>
      <rPr>
        <sz val="12"/>
        <color indexed="8"/>
        <rFont val="Aptos Narrow"/>
        <family val="2"/>
        <scheme val="minor"/>
      </rPr>
      <t xml:space="preserve">
</t>
    </r>
    <r>
      <rPr>
        <b/>
        <sz val="12"/>
        <color indexed="8"/>
        <rFont val="Calibri"/>
        <family val="2"/>
      </rPr>
      <t>CSF v1.1: ID.SC-3</t>
    </r>
    <r>
      <rPr>
        <sz val="12"/>
        <color indexed="8"/>
        <rFont val="Aptos Narrow"/>
        <family val="2"/>
        <scheme val="minor"/>
      </rPr>
      <t xml:space="preserve">
</t>
    </r>
    <r>
      <rPr>
        <b/>
        <sz val="12"/>
        <color indexed="8"/>
        <rFont val="Calibri"/>
        <family val="2"/>
      </rPr>
      <t>SP 800-218: PO.1.3</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SR-06</t>
    </r>
    <r>
      <rPr>
        <sz val="12"/>
        <color indexed="8"/>
        <rFont val="Aptos Narrow"/>
        <family val="2"/>
        <scheme val="minor"/>
      </rPr>
      <t xml:space="preserve">
</t>
    </r>
    <r>
      <rPr>
        <b/>
        <sz val="12"/>
        <color indexed="8"/>
        <rFont val="Calibri"/>
        <family val="2"/>
      </rPr>
      <t>SP 800-53 Rev 5.1.1: SR-10</t>
    </r>
  </si>
  <si>
    <r>
      <rPr>
        <b/>
        <sz val="12"/>
        <color indexed="8"/>
        <rFont val="Calibri"/>
        <family val="2"/>
      </rPr>
      <t>CIS Controls v8.0: 15.5</t>
    </r>
    <r>
      <rPr>
        <sz val="12"/>
        <color indexed="8"/>
        <rFont val="Aptos Narrow"/>
        <family val="2"/>
        <scheme val="minor"/>
      </rPr>
      <t xml:space="preserve">
</t>
    </r>
    <r>
      <rPr>
        <b/>
        <sz val="12"/>
        <color indexed="8"/>
        <rFont val="Calibri"/>
        <family val="2"/>
      </rPr>
      <t>CRI Profile v2.0: EX.DD</t>
    </r>
    <r>
      <rPr>
        <sz val="12"/>
        <color indexed="8"/>
        <rFont val="Aptos Narrow"/>
        <family val="2"/>
        <scheme val="minor"/>
      </rPr>
      <t xml:space="preserve">
</t>
    </r>
    <r>
      <rPr>
        <b/>
        <sz val="12"/>
        <color indexed="8"/>
        <rFont val="Calibri"/>
        <family val="2"/>
      </rPr>
      <t>CRI Profile v2.0: EX.DD-01</t>
    </r>
    <r>
      <rPr>
        <sz val="12"/>
        <color indexed="8"/>
        <rFont val="Aptos Narrow"/>
        <family val="2"/>
        <scheme val="minor"/>
      </rPr>
      <t xml:space="preserve">
</t>
    </r>
    <r>
      <rPr>
        <b/>
        <sz val="12"/>
        <color indexed="8"/>
        <rFont val="Calibri"/>
        <family val="2"/>
      </rPr>
      <t>CRI Profile v2.0: EX.DD-02</t>
    </r>
    <r>
      <rPr>
        <sz val="12"/>
        <color indexed="8"/>
        <rFont val="Aptos Narrow"/>
        <family val="2"/>
        <scheme val="minor"/>
      </rPr>
      <t xml:space="preserve">
</t>
    </r>
    <r>
      <rPr>
        <b/>
        <sz val="12"/>
        <color indexed="8"/>
        <rFont val="Calibri"/>
        <family val="2"/>
      </rPr>
      <t>CRI Profile v2.0: EX.DD-01.01</t>
    </r>
    <r>
      <rPr>
        <sz val="12"/>
        <color indexed="8"/>
        <rFont val="Aptos Narrow"/>
        <family val="2"/>
        <scheme val="minor"/>
      </rPr>
      <t xml:space="preserve">
</t>
    </r>
    <r>
      <rPr>
        <b/>
        <sz val="12"/>
        <color indexed="8"/>
        <rFont val="Calibri"/>
        <family val="2"/>
      </rPr>
      <t>CRI Profile v2.0: EX.DD-01.02</t>
    </r>
    <r>
      <rPr>
        <sz val="12"/>
        <color indexed="8"/>
        <rFont val="Aptos Narrow"/>
        <family val="2"/>
        <scheme val="minor"/>
      </rPr>
      <t xml:space="preserve">
</t>
    </r>
    <r>
      <rPr>
        <b/>
        <sz val="12"/>
        <color indexed="8"/>
        <rFont val="Calibri"/>
        <family val="2"/>
      </rPr>
      <t>CRI Profile v2.0: EX.DD-01.03</t>
    </r>
    <r>
      <rPr>
        <sz val="12"/>
        <color indexed="8"/>
        <rFont val="Aptos Narrow"/>
        <family val="2"/>
        <scheme val="minor"/>
      </rPr>
      <t xml:space="preserve">
</t>
    </r>
    <r>
      <rPr>
        <b/>
        <sz val="12"/>
        <color indexed="8"/>
        <rFont val="Calibri"/>
        <family val="2"/>
      </rPr>
      <t>CRI Profile v2.0: EX.DD-02.01</t>
    </r>
    <r>
      <rPr>
        <sz val="12"/>
        <color indexed="8"/>
        <rFont val="Aptos Narrow"/>
        <family val="2"/>
        <scheme val="minor"/>
      </rPr>
      <t xml:space="preserve">
</t>
    </r>
    <r>
      <rPr>
        <b/>
        <sz val="12"/>
        <color indexed="8"/>
        <rFont val="Calibri"/>
        <family val="2"/>
      </rPr>
      <t>CRI Profile v2.0: EX.DD-02.02</t>
    </r>
    <r>
      <rPr>
        <sz val="12"/>
        <color indexed="8"/>
        <rFont val="Aptos Narrow"/>
        <family val="2"/>
        <scheme val="minor"/>
      </rPr>
      <t xml:space="preserve">
</t>
    </r>
    <r>
      <rPr>
        <b/>
        <sz val="12"/>
        <color indexed="8"/>
        <rFont val="Calibri"/>
        <family val="2"/>
      </rPr>
      <t>CRI Profile v2.0: EX.DD-02.03</t>
    </r>
    <r>
      <rPr>
        <sz val="12"/>
        <color indexed="8"/>
        <rFont val="Aptos Narrow"/>
        <family val="2"/>
        <scheme val="minor"/>
      </rPr>
      <t xml:space="preserve">
</t>
    </r>
    <r>
      <rPr>
        <b/>
        <sz val="12"/>
        <color indexed="8"/>
        <rFont val="Calibri"/>
        <family val="2"/>
      </rPr>
      <t>CRI Profile v2.0: EX.DD-02.04</t>
    </r>
    <r>
      <rPr>
        <sz val="12"/>
        <color indexed="8"/>
        <rFont val="Aptos Narrow"/>
        <family val="2"/>
        <scheme val="minor"/>
      </rPr>
      <t xml:space="preserve">
</t>
    </r>
    <r>
      <rPr>
        <b/>
        <sz val="12"/>
        <color indexed="8"/>
        <rFont val="Calibri"/>
        <family val="2"/>
      </rPr>
      <t>CSF v1.1: ID.SC-1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SR-06</t>
    </r>
  </si>
  <si>
    <r>
      <rPr>
        <b/>
        <sz val="12"/>
        <color indexed="8"/>
        <rFont val="Calibri"/>
        <family val="2"/>
      </rPr>
      <t>CIS Controls v8.0: 15.6</t>
    </r>
    <r>
      <rPr>
        <sz val="12"/>
        <color indexed="8"/>
        <rFont val="Aptos Narrow"/>
        <family val="2"/>
        <scheme val="minor"/>
      </rPr>
      <t xml:space="preserve">
</t>
    </r>
    <r>
      <rPr>
        <b/>
        <sz val="12"/>
        <color indexed="8"/>
        <rFont val="Calibri"/>
        <family val="2"/>
      </rPr>
      <t>CRI Profile v2.0: EX.MM</t>
    </r>
    <r>
      <rPr>
        <sz val="12"/>
        <color indexed="8"/>
        <rFont val="Aptos Narrow"/>
        <family val="2"/>
        <scheme val="minor"/>
      </rPr>
      <t xml:space="preserve">
</t>
    </r>
    <r>
      <rPr>
        <b/>
        <sz val="12"/>
        <color indexed="8"/>
        <rFont val="Calibri"/>
        <family val="2"/>
      </rPr>
      <t>CRI Profile v2.0: EX.MM-01</t>
    </r>
    <r>
      <rPr>
        <sz val="12"/>
        <color indexed="8"/>
        <rFont val="Aptos Narrow"/>
        <family val="2"/>
        <scheme val="minor"/>
      </rPr>
      <t xml:space="preserve">
</t>
    </r>
    <r>
      <rPr>
        <b/>
        <sz val="12"/>
        <color indexed="8"/>
        <rFont val="Calibri"/>
        <family val="2"/>
      </rPr>
      <t>CRI Profile v2.0: EX.MM-02</t>
    </r>
    <r>
      <rPr>
        <sz val="12"/>
        <color indexed="8"/>
        <rFont val="Aptos Narrow"/>
        <family val="2"/>
        <scheme val="minor"/>
      </rPr>
      <t xml:space="preserve">
</t>
    </r>
    <r>
      <rPr>
        <b/>
        <sz val="12"/>
        <color indexed="8"/>
        <rFont val="Calibri"/>
        <family val="2"/>
      </rPr>
      <t>CRI Profile v2.0: EX.MM-01.01</t>
    </r>
    <r>
      <rPr>
        <sz val="12"/>
        <color indexed="8"/>
        <rFont val="Aptos Narrow"/>
        <family val="2"/>
        <scheme val="minor"/>
      </rPr>
      <t xml:space="preserve">
</t>
    </r>
    <r>
      <rPr>
        <b/>
        <sz val="12"/>
        <color indexed="8"/>
        <rFont val="Calibri"/>
        <family val="2"/>
      </rPr>
      <t>CRI Profile v2.0: EX.MM-01.02</t>
    </r>
    <r>
      <rPr>
        <sz val="12"/>
        <color indexed="8"/>
        <rFont val="Aptos Narrow"/>
        <family val="2"/>
        <scheme val="minor"/>
      </rPr>
      <t xml:space="preserve">
</t>
    </r>
    <r>
      <rPr>
        <b/>
        <sz val="12"/>
        <color indexed="8"/>
        <rFont val="Calibri"/>
        <family val="2"/>
      </rPr>
      <t>CRI Profile v2.0: EX.MM-01.03</t>
    </r>
    <r>
      <rPr>
        <sz val="12"/>
        <color indexed="8"/>
        <rFont val="Aptos Narrow"/>
        <family val="2"/>
        <scheme val="minor"/>
      </rPr>
      <t xml:space="preserve">
</t>
    </r>
    <r>
      <rPr>
        <b/>
        <sz val="12"/>
        <color indexed="8"/>
        <rFont val="Calibri"/>
        <family val="2"/>
      </rPr>
      <t>CRI Profile v2.0: EX.MM-01.04</t>
    </r>
    <r>
      <rPr>
        <sz val="12"/>
        <color indexed="8"/>
        <rFont val="Aptos Narrow"/>
        <family val="2"/>
        <scheme val="minor"/>
      </rPr>
      <t xml:space="preserve">
</t>
    </r>
    <r>
      <rPr>
        <b/>
        <sz val="12"/>
        <color indexed="8"/>
        <rFont val="Calibri"/>
        <family val="2"/>
      </rPr>
      <t>CRI Profile v2.0: EX.MM-01.05</t>
    </r>
    <r>
      <rPr>
        <sz val="12"/>
        <color indexed="8"/>
        <rFont val="Aptos Narrow"/>
        <family val="2"/>
        <scheme val="minor"/>
      </rPr>
      <t xml:space="preserve">
</t>
    </r>
    <r>
      <rPr>
        <b/>
        <sz val="12"/>
        <color indexed="8"/>
        <rFont val="Calibri"/>
        <family val="2"/>
      </rPr>
      <t>CRI Profile v2.0: EX.MM-01.06</t>
    </r>
    <r>
      <rPr>
        <sz val="12"/>
        <color indexed="8"/>
        <rFont val="Aptos Narrow"/>
        <family val="2"/>
        <scheme val="minor"/>
      </rPr>
      <t xml:space="preserve">
</t>
    </r>
    <r>
      <rPr>
        <b/>
        <sz val="12"/>
        <color indexed="8"/>
        <rFont val="Calibri"/>
        <family val="2"/>
      </rPr>
      <t>CRI Profile v2.0: EX.MM-02.01</t>
    </r>
    <r>
      <rPr>
        <sz val="12"/>
        <color indexed="8"/>
        <rFont val="Aptos Narrow"/>
        <family val="2"/>
        <scheme val="minor"/>
      </rPr>
      <t xml:space="preserve">
</t>
    </r>
    <r>
      <rPr>
        <b/>
        <sz val="12"/>
        <color indexed="8"/>
        <rFont val="Calibri"/>
        <family val="2"/>
      </rPr>
      <t>CRI Profile v2.0: EX.MM-02.02</t>
    </r>
    <r>
      <rPr>
        <sz val="12"/>
        <color indexed="8"/>
        <rFont val="Aptos Narrow"/>
        <family val="2"/>
        <scheme val="minor"/>
      </rPr>
      <t xml:space="preserve">
</t>
    </r>
    <r>
      <rPr>
        <b/>
        <sz val="12"/>
        <color indexed="8"/>
        <rFont val="Calibri"/>
        <family val="2"/>
      </rPr>
      <t>CRI Profile v2.0: EX.MM-02.03</t>
    </r>
    <r>
      <rPr>
        <sz val="12"/>
        <color indexed="8"/>
        <rFont val="Aptos Narrow"/>
        <family val="2"/>
        <scheme val="minor"/>
      </rPr>
      <t xml:space="preserve">
</t>
    </r>
    <r>
      <rPr>
        <b/>
        <sz val="12"/>
        <color indexed="8"/>
        <rFont val="Calibri"/>
        <family val="2"/>
      </rPr>
      <t>CSF v1.1: ID.SC-2</t>
    </r>
    <r>
      <rPr>
        <sz val="12"/>
        <color indexed="8"/>
        <rFont val="Aptos Narrow"/>
        <family val="2"/>
        <scheme val="minor"/>
      </rPr>
      <t xml:space="preserve">
</t>
    </r>
    <r>
      <rPr>
        <b/>
        <sz val="12"/>
        <color indexed="8"/>
        <rFont val="Calibri"/>
        <family val="2"/>
      </rPr>
      <t>CSF v1.1: ID.SC-4</t>
    </r>
    <r>
      <rPr>
        <sz val="12"/>
        <color indexed="8"/>
        <rFont val="Aptos Narrow"/>
        <family val="2"/>
        <scheme val="minor"/>
      </rPr>
      <t xml:space="preserve">
</t>
    </r>
    <r>
      <rPr>
        <b/>
        <sz val="12"/>
        <color indexed="8"/>
        <rFont val="Calibri"/>
        <family val="2"/>
      </rPr>
      <t>SP 800-218: PW.4.1</t>
    </r>
    <r>
      <rPr>
        <sz val="12"/>
        <color indexed="8"/>
        <rFont val="Aptos Narrow"/>
        <family val="2"/>
        <scheme val="minor"/>
      </rPr>
      <t xml:space="preserve">
</t>
    </r>
    <r>
      <rPr>
        <b/>
        <sz val="12"/>
        <color indexed="8"/>
        <rFont val="Calibri"/>
        <family val="2"/>
      </rPr>
      <t>SP 800-218: PW.4.4</t>
    </r>
    <r>
      <rPr>
        <sz val="12"/>
        <color indexed="8"/>
        <rFont val="Aptos Narrow"/>
        <family val="2"/>
        <scheme val="minor"/>
      </rPr>
      <t xml:space="preserve">
</t>
    </r>
    <r>
      <rPr>
        <b/>
        <sz val="12"/>
        <color indexed="8"/>
        <rFont val="Calibri"/>
        <family val="2"/>
      </rPr>
      <t>SP 800-221A: GV.CT-2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800-221A: MA.RM-2</t>
    </r>
    <r>
      <rPr>
        <sz val="12"/>
        <color indexed="8"/>
        <rFont val="Aptos Narrow"/>
        <family val="2"/>
        <scheme val="minor"/>
      </rPr>
      <t xml:space="preserve">
</t>
    </r>
    <r>
      <rPr>
        <b/>
        <sz val="12"/>
        <color indexed="8"/>
        <rFont val="Calibri"/>
        <family val="2"/>
      </rPr>
      <t>SP 800-221A: MA.RM-3</t>
    </r>
    <r>
      <rPr>
        <sz val="12"/>
        <color indexed="8"/>
        <rFont val="Aptos Narrow"/>
        <family val="2"/>
        <scheme val="minor"/>
      </rPr>
      <t xml:space="preserve">
</t>
    </r>
    <r>
      <rPr>
        <b/>
        <sz val="12"/>
        <color indexed="8"/>
        <rFont val="Calibri"/>
        <family val="2"/>
      </rPr>
      <t>SP 800-53 Rev 5.1.1: RA-09</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SR-06</t>
    </r>
  </si>
  <si>
    <r>
      <rPr>
        <b/>
        <sz val="12"/>
        <color indexed="8"/>
        <rFont val="Calibri"/>
        <family val="2"/>
      </rPr>
      <t>CIS Controls v8.0: 15.4</t>
    </r>
    <r>
      <rPr>
        <sz val="12"/>
        <color indexed="8"/>
        <rFont val="Aptos Narrow"/>
        <family val="2"/>
        <scheme val="minor"/>
      </rPr>
      <t xml:space="preserve">
</t>
    </r>
    <r>
      <rPr>
        <b/>
        <sz val="12"/>
        <color indexed="8"/>
        <rFont val="Calibri"/>
        <family val="2"/>
      </rPr>
      <t>CRI Profile v2.0: GV.SC-08</t>
    </r>
    <r>
      <rPr>
        <sz val="12"/>
        <color indexed="8"/>
        <rFont val="Aptos Narrow"/>
        <family val="2"/>
        <scheme val="minor"/>
      </rPr>
      <t xml:space="preserve">
</t>
    </r>
    <r>
      <rPr>
        <b/>
        <sz val="12"/>
        <color indexed="8"/>
        <rFont val="Calibri"/>
        <family val="2"/>
      </rPr>
      <t>CRI Profile v2.0: GV.SC-08.01</t>
    </r>
    <r>
      <rPr>
        <sz val="12"/>
        <color indexed="8"/>
        <rFont val="Aptos Narrow"/>
        <family val="2"/>
        <scheme val="minor"/>
      </rPr>
      <t xml:space="preserve">
</t>
    </r>
    <r>
      <rPr>
        <b/>
        <sz val="12"/>
        <color indexed="8"/>
        <rFont val="Calibri"/>
        <family val="2"/>
      </rPr>
      <t>CSF v1.1: ID.SC-5</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SR-02</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SR-08</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IR-01</t>
    </r>
  </si>
  <si>
    <r>
      <rPr>
        <b/>
        <sz val="12"/>
        <color indexed="8"/>
        <rFont val="Calibri"/>
        <family val="2"/>
      </rPr>
      <t>CIS Controls v8.0: 15.6</t>
    </r>
    <r>
      <rPr>
        <sz val="12"/>
        <color indexed="8"/>
        <rFont val="Aptos Narrow"/>
        <family val="2"/>
        <scheme val="minor"/>
      </rPr>
      <t xml:space="preserve">
</t>
    </r>
    <r>
      <rPr>
        <b/>
        <sz val="12"/>
        <color indexed="8"/>
        <rFont val="Calibri"/>
        <family val="2"/>
      </rPr>
      <t>CRI Profile v2.0: GV.SC-09</t>
    </r>
    <r>
      <rPr>
        <sz val="12"/>
        <color indexed="8"/>
        <rFont val="Aptos Narrow"/>
        <family val="2"/>
        <scheme val="minor"/>
      </rPr>
      <t xml:space="preserve">
</t>
    </r>
    <r>
      <rPr>
        <b/>
        <sz val="12"/>
        <color indexed="8"/>
        <rFont val="Calibri"/>
        <family val="2"/>
      </rPr>
      <t>CRI Profile v2.0: GV.SC-09.01</t>
    </r>
    <r>
      <rPr>
        <sz val="12"/>
        <color indexed="8"/>
        <rFont val="Aptos Narrow"/>
        <family val="2"/>
        <scheme val="minor"/>
      </rPr>
      <t xml:space="preserve">
</t>
    </r>
    <r>
      <rPr>
        <b/>
        <sz val="12"/>
        <color indexed="8"/>
        <rFont val="Calibri"/>
        <family val="2"/>
      </rPr>
      <t>CSF v1.1: ID.SC-1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PM-19</t>
    </r>
    <r>
      <rPr>
        <sz val="12"/>
        <color indexed="8"/>
        <rFont val="Aptos Narrow"/>
        <family val="2"/>
        <scheme val="minor"/>
      </rPr>
      <t xml:space="preserve">
</t>
    </r>
    <r>
      <rPr>
        <b/>
        <sz val="12"/>
        <color indexed="8"/>
        <rFont val="Calibri"/>
        <family val="2"/>
      </rPr>
      <t>SP 800-53 Rev 5.1.1: PM-28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SR-02</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SR-06</t>
    </r>
  </si>
  <si>
    <r>
      <rPr>
        <b/>
        <sz val="12"/>
        <color indexed="8"/>
        <rFont val="Calibri"/>
        <family val="2"/>
      </rPr>
      <t>CIS Controls v8.0: 15.7</t>
    </r>
    <r>
      <rPr>
        <sz val="12"/>
        <color indexed="8"/>
        <rFont val="Aptos Narrow"/>
        <family val="2"/>
        <scheme val="minor"/>
      </rPr>
      <t xml:space="preserve">
</t>
    </r>
    <r>
      <rPr>
        <b/>
        <sz val="12"/>
        <color indexed="8"/>
        <rFont val="Calibri"/>
        <family val="2"/>
      </rPr>
      <t>CRI Profile v2.0: EX.TR</t>
    </r>
    <r>
      <rPr>
        <sz val="12"/>
        <color indexed="8"/>
        <rFont val="Aptos Narrow"/>
        <family val="2"/>
        <scheme val="minor"/>
      </rPr>
      <t xml:space="preserve">
</t>
    </r>
    <r>
      <rPr>
        <b/>
        <sz val="12"/>
        <color indexed="8"/>
        <rFont val="Calibri"/>
        <family val="2"/>
      </rPr>
      <t>CRI Profile v2.0: EX.TR-01</t>
    </r>
    <r>
      <rPr>
        <sz val="12"/>
        <color indexed="8"/>
        <rFont val="Aptos Narrow"/>
        <family val="2"/>
        <scheme val="minor"/>
      </rPr>
      <t xml:space="preserve">
</t>
    </r>
    <r>
      <rPr>
        <b/>
        <sz val="12"/>
        <color indexed="8"/>
        <rFont val="Calibri"/>
        <family val="2"/>
      </rPr>
      <t>CRI Profile v2.0: EX.TR-02</t>
    </r>
    <r>
      <rPr>
        <sz val="12"/>
        <color indexed="8"/>
        <rFont val="Aptos Narrow"/>
        <family val="2"/>
        <scheme val="minor"/>
      </rPr>
      <t xml:space="preserve">
</t>
    </r>
    <r>
      <rPr>
        <b/>
        <sz val="12"/>
        <color indexed="8"/>
        <rFont val="Calibri"/>
        <family val="2"/>
      </rPr>
      <t>CRI Profile v2.0: EX.TR-01.01</t>
    </r>
    <r>
      <rPr>
        <sz val="12"/>
        <color indexed="8"/>
        <rFont val="Aptos Narrow"/>
        <family val="2"/>
        <scheme val="minor"/>
      </rPr>
      <t xml:space="preserve">
</t>
    </r>
    <r>
      <rPr>
        <b/>
        <sz val="12"/>
        <color indexed="8"/>
        <rFont val="Calibri"/>
        <family val="2"/>
      </rPr>
      <t>CRI Profile v2.0: EX.TR-01.02</t>
    </r>
    <r>
      <rPr>
        <sz val="12"/>
        <color indexed="8"/>
        <rFont val="Aptos Narrow"/>
        <family val="2"/>
        <scheme val="minor"/>
      </rPr>
      <t xml:space="preserve">
</t>
    </r>
    <r>
      <rPr>
        <b/>
        <sz val="12"/>
        <color indexed="8"/>
        <rFont val="Calibri"/>
        <family val="2"/>
      </rPr>
      <t>CRI Profile v2.0: EX.TR-01.03</t>
    </r>
    <r>
      <rPr>
        <sz val="12"/>
        <color indexed="8"/>
        <rFont val="Aptos Narrow"/>
        <family val="2"/>
        <scheme val="minor"/>
      </rPr>
      <t xml:space="preserve">
</t>
    </r>
    <r>
      <rPr>
        <b/>
        <sz val="12"/>
        <color indexed="8"/>
        <rFont val="Calibri"/>
        <family val="2"/>
      </rPr>
      <t>CRI Profile v2.0: EX.TR-02.01</t>
    </r>
    <r>
      <rPr>
        <sz val="12"/>
        <color indexed="8"/>
        <rFont val="Aptos Narrow"/>
        <family val="2"/>
        <scheme val="minor"/>
      </rPr>
      <t xml:space="preserve">
</t>
    </r>
    <r>
      <rPr>
        <b/>
        <sz val="12"/>
        <color indexed="8"/>
        <rFont val="Calibri"/>
        <family val="2"/>
      </rPr>
      <t>CSF v1.1: ID.SC-1</t>
    </r>
    <r>
      <rPr>
        <sz val="12"/>
        <color indexed="8"/>
        <rFont val="Aptos Narrow"/>
        <family val="2"/>
        <scheme val="minor"/>
      </rPr>
      <t xml:space="preserve">
</t>
    </r>
    <r>
      <rPr>
        <b/>
        <sz val="12"/>
        <color indexed="8"/>
        <rFont val="Calibri"/>
        <family val="2"/>
      </rPr>
      <t>SP 800-221A: GV.PO-1</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RA-05</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SR-02</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SR-06</t>
    </r>
  </si>
  <si>
    <r>
      <rPr>
        <b/>
        <sz val="12"/>
        <color indexed="8"/>
        <rFont val="Calibri"/>
        <family val="2"/>
      </rPr>
      <t>CRI Profile v2.0: ID.AM
CSF v1.1: ID.AM
SP 800-221A: MA.RI-1
CIS Controls v8.0: 1.1</t>
    </r>
    <r>
      <rPr>
        <sz val="12"/>
        <color indexed="8"/>
        <rFont val="Aptos Narrow"/>
        <family val="2"/>
        <scheme val="minor"/>
      </rPr>
      <t xml:space="preserve">
</t>
    </r>
    <r>
      <rPr>
        <b/>
        <sz val="12"/>
        <color indexed="8"/>
        <rFont val="Calibri"/>
        <family val="2"/>
      </rPr>
      <t>CRI Profile v2.0: ID.AM-01</t>
    </r>
    <r>
      <rPr>
        <sz val="12"/>
        <color indexed="8"/>
        <rFont val="Aptos Narrow"/>
        <family val="2"/>
        <scheme val="minor"/>
      </rPr>
      <t xml:space="preserve">
</t>
    </r>
    <r>
      <rPr>
        <b/>
        <sz val="12"/>
        <color indexed="8"/>
        <rFont val="Calibri"/>
        <family val="2"/>
      </rPr>
      <t>CRI Profile v2.0: ID.AM-01.01</t>
    </r>
    <r>
      <rPr>
        <sz val="12"/>
        <color indexed="8"/>
        <rFont val="Aptos Narrow"/>
        <family val="2"/>
        <scheme val="minor"/>
      </rPr>
      <t xml:space="preserve">
</t>
    </r>
    <r>
      <rPr>
        <b/>
        <sz val="12"/>
        <color indexed="8"/>
        <rFont val="Calibri"/>
        <family val="2"/>
      </rPr>
      <t>CSF v1.1: ID.AM-1</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CM-08</t>
    </r>
    <r>
      <rPr>
        <sz val="12"/>
        <color indexed="8"/>
        <rFont val="Aptos Narrow"/>
        <family val="2"/>
        <scheme val="minor"/>
      </rPr>
      <t xml:space="preserve">
</t>
    </r>
    <r>
      <rPr>
        <b/>
        <sz val="12"/>
        <color indexed="8"/>
        <rFont val="Calibri"/>
        <family val="2"/>
      </rPr>
      <t>SP 800-53 Rev 5.1.1: PM-05</t>
    </r>
  </si>
  <si>
    <r>
      <rPr>
        <b/>
        <sz val="12"/>
        <color indexed="8"/>
        <rFont val="Calibri"/>
        <family val="2"/>
      </rPr>
      <t>CIS Controls v8.0: 2.1</t>
    </r>
    <r>
      <rPr>
        <sz val="12"/>
        <color indexed="8"/>
        <rFont val="Aptos Narrow"/>
        <family val="2"/>
        <scheme val="minor"/>
      </rPr>
      <t xml:space="preserve">
</t>
    </r>
    <r>
      <rPr>
        <b/>
        <sz val="12"/>
        <color indexed="8"/>
        <rFont val="Calibri"/>
        <family val="2"/>
      </rPr>
      <t>CRI Profile v2.0: ID.AM-02</t>
    </r>
    <r>
      <rPr>
        <sz val="12"/>
        <color indexed="8"/>
        <rFont val="Aptos Narrow"/>
        <family val="2"/>
        <scheme val="minor"/>
      </rPr>
      <t xml:space="preserve">
</t>
    </r>
    <r>
      <rPr>
        <b/>
        <sz val="12"/>
        <color indexed="8"/>
        <rFont val="Calibri"/>
        <family val="2"/>
      </rPr>
      <t>CRI Profile v2.0: ID.AM-02.01</t>
    </r>
    <r>
      <rPr>
        <sz val="12"/>
        <color indexed="8"/>
        <rFont val="Aptos Narrow"/>
        <family val="2"/>
        <scheme val="minor"/>
      </rPr>
      <t xml:space="preserve">
</t>
    </r>
    <r>
      <rPr>
        <b/>
        <sz val="12"/>
        <color indexed="8"/>
        <rFont val="Calibri"/>
        <family val="2"/>
      </rPr>
      <t>CSF v1.1: ID.AM-2</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AC-20</t>
    </r>
    <r>
      <rPr>
        <sz val="12"/>
        <color indexed="8"/>
        <rFont val="Aptos Narrow"/>
        <family val="2"/>
        <scheme val="minor"/>
      </rPr>
      <t xml:space="preserve">
</t>
    </r>
    <r>
      <rPr>
        <b/>
        <sz val="12"/>
        <color indexed="8"/>
        <rFont val="Calibri"/>
        <family val="2"/>
      </rPr>
      <t>SP 800-53 Rev 5.1.1: CM-08</t>
    </r>
    <r>
      <rPr>
        <sz val="12"/>
        <color indexed="8"/>
        <rFont val="Aptos Narrow"/>
        <family val="2"/>
        <scheme val="minor"/>
      </rPr>
      <t xml:space="preserve">
</t>
    </r>
    <r>
      <rPr>
        <b/>
        <sz val="12"/>
        <color indexed="8"/>
        <rFont val="Calibri"/>
        <family val="2"/>
      </rPr>
      <t>SP 800-53 Rev 5.1.1: PM-05</t>
    </r>
    <r>
      <rPr>
        <sz val="12"/>
        <color indexed="8"/>
        <rFont val="Aptos Narrow"/>
        <family val="2"/>
        <scheme val="minor"/>
      </rPr>
      <t xml:space="preserve">
</t>
    </r>
    <r>
      <rPr>
        <b/>
        <sz val="12"/>
        <color indexed="8"/>
        <rFont val="Calibri"/>
        <family val="2"/>
      </rPr>
      <t>SP 800-53 Rev 5.1.1: SA-05</t>
    </r>
    <r>
      <rPr>
        <sz val="12"/>
        <color indexed="8"/>
        <rFont val="Aptos Narrow"/>
        <family val="2"/>
        <scheme val="minor"/>
      </rPr>
      <t xml:space="preserve">
</t>
    </r>
    <r>
      <rPr>
        <b/>
        <sz val="12"/>
        <color indexed="8"/>
        <rFont val="Calibri"/>
        <family val="2"/>
      </rPr>
      <t>SP 800-53 Rev 5.1.1: SA-09</t>
    </r>
  </si>
  <si>
    <r>
      <rPr>
        <b/>
        <sz val="12"/>
        <color indexed="8"/>
        <rFont val="Calibri"/>
        <family val="2"/>
      </rPr>
      <t>CIS Controls v8.0: 3.8</t>
    </r>
    <r>
      <rPr>
        <sz val="12"/>
        <color indexed="8"/>
        <rFont val="Aptos Narrow"/>
        <family val="2"/>
        <scheme val="minor"/>
      </rPr>
      <t xml:space="preserve">
</t>
    </r>
    <r>
      <rPr>
        <b/>
        <sz val="12"/>
        <color indexed="8"/>
        <rFont val="Calibri"/>
        <family val="2"/>
      </rPr>
      <t>CRI Profile v2.0: ID.AM-03</t>
    </r>
    <r>
      <rPr>
        <sz val="12"/>
        <color indexed="8"/>
        <rFont val="Aptos Narrow"/>
        <family val="2"/>
        <scheme val="minor"/>
      </rPr>
      <t xml:space="preserve">
</t>
    </r>
    <r>
      <rPr>
        <b/>
        <sz val="12"/>
        <color indexed="8"/>
        <rFont val="Calibri"/>
        <family val="2"/>
      </rPr>
      <t>CRI Profile v2.0: ID.AM-03.01</t>
    </r>
    <r>
      <rPr>
        <sz val="12"/>
        <color indexed="8"/>
        <rFont val="Aptos Narrow"/>
        <family val="2"/>
        <scheme val="minor"/>
      </rPr>
      <t xml:space="preserve">
</t>
    </r>
    <r>
      <rPr>
        <b/>
        <sz val="12"/>
        <color indexed="8"/>
        <rFont val="Calibri"/>
        <family val="2"/>
      </rPr>
      <t>CSF v1.1: ID.AM-3</t>
    </r>
    <r>
      <rPr>
        <sz val="12"/>
        <color indexed="8"/>
        <rFont val="Aptos Narrow"/>
        <family val="2"/>
        <scheme val="minor"/>
      </rPr>
      <t xml:space="preserve">
</t>
    </r>
    <r>
      <rPr>
        <b/>
        <sz val="12"/>
        <color indexed="8"/>
        <rFont val="Calibri"/>
        <family val="2"/>
      </rPr>
      <t>CSF v1.1: DE.AE-1</t>
    </r>
    <r>
      <rPr>
        <sz val="12"/>
        <color indexed="8"/>
        <rFont val="Aptos Narrow"/>
        <family val="2"/>
        <scheme val="minor"/>
      </rPr>
      <t xml:space="preserve">
</t>
    </r>
    <r>
      <rPr>
        <b/>
        <sz val="12"/>
        <color indexed="8"/>
        <rFont val="Calibri"/>
        <family val="2"/>
      </rPr>
      <t>SP 800-53 Rev 5.1.1: AC-04</t>
    </r>
    <r>
      <rPr>
        <sz val="12"/>
        <color indexed="8"/>
        <rFont val="Aptos Narrow"/>
        <family val="2"/>
        <scheme val="minor"/>
      </rPr>
      <t xml:space="preserve">
</t>
    </r>
    <r>
      <rPr>
        <b/>
        <sz val="12"/>
        <color indexed="8"/>
        <rFont val="Calibri"/>
        <family val="2"/>
      </rPr>
      <t>SP 800-53 Rev 5.1.1: CA-03</t>
    </r>
    <r>
      <rPr>
        <sz val="12"/>
        <color indexed="8"/>
        <rFont val="Aptos Narrow"/>
        <family val="2"/>
        <scheme val="minor"/>
      </rPr>
      <t xml:space="preserve">
</t>
    </r>
    <r>
      <rPr>
        <b/>
        <sz val="12"/>
        <color indexed="8"/>
        <rFont val="Calibri"/>
        <family val="2"/>
      </rPr>
      <t>SP 800-53 Rev 5.1.1: CA-09</t>
    </r>
    <r>
      <rPr>
        <sz val="12"/>
        <color indexed="8"/>
        <rFont val="Aptos Narrow"/>
        <family val="2"/>
        <scheme val="minor"/>
      </rPr>
      <t xml:space="preserve">
</t>
    </r>
    <r>
      <rPr>
        <b/>
        <sz val="12"/>
        <color indexed="8"/>
        <rFont val="Calibri"/>
        <family val="2"/>
      </rPr>
      <t>SP 800-53 Rev 5.1.1: PL-02</t>
    </r>
    <r>
      <rPr>
        <sz val="12"/>
        <color indexed="8"/>
        <rFont val="Aptos Narrow"/>
        <family val="2"/>
        <scheme val="minor"/>
      </rPr>
      <t xml:space="preserve">
</t>
    </r>
    <r>
      <rPr>
        <b/>
        <sz val="12"/>
        <color indexed="8"/>
        <rFont val="Calibri"/>
        <family val="2"/>
      </rPr>
      <t>SP 800-53 Rev 5.1.1: PL-08</t>
    </r>
    <r>
      <rPr>
        <sz val="12"/>
        <color indexed="8"/>
        <rFont val="Aptos Narrow"/>
        <family val="2"/>
        <scheme val="minor"/>
      </rPr>
      <t xml:space="preserve">
</t>
    </r>
    <r>
      <rPr>
        <b/>
        <sz val="12"/>
        <color indexed="8"/>
        <rFont val="Calibri"/>
        <family val="2"/>
      </rPr>
      <t>SP 800-53 Rev 5.1.1: PM-07</t>
    </r>
  </si>
  <si>
    <r>
      <rPr>
        <b/>
        <sz val="12"/>
        <color indexed="8"/>
        <rFont val="Calibri"/>
        <family val="2"/>
      </rPr>
      <t>CIS Controls v8.0: 15.1</t>
    </r>
    <r>
      <rPr>
        <sz val="12"/>
        <color indexed="8"/>
        <rFont val="Aptos Narrow"/>
        <family val="2"/>
        <scheme val="minor"/>
      </rPr>
      <t xml:space="preserve">
</t>
    </r>
    <r>
      <rPr>
        <b/>
        <sz val="12"/>
        <color indexed="8"/>
        <rFont val="Calibri"/>
        <family val="2"/>
      </rPr>
      <t>CRI Profile v2.0: ID.AM-04</t>
    </r>
    <r>
      <rPr>
        <sz val="12"/>
        <color indexed="8"/>
        <rFont val="Aptos Narrow"/>
        <family val="2"/>
        <scheme val="minor"/>
      </rPr>
      <t xml:space="preserve">
</t>
    </r>
    <r>
      <rPr>
        <b/>
        <sz val="12"/>
        <color indexed="8"/>
        <rFont val="Calibri"/>
        <family val="2"/>
      </rPr>
      <t>CRI Profile v2.0: ID.AM-04.01</t>
    </r>
    <r>
      <rPr>
        <sz val="12"/>
        <color indexed="8"/>
        <rFont val="Aptos Narrow"/>
        <family val="2"/>
        <scheme val="minor"/>
      </rPr>
      <t xml:space="preserve">
</t>
    </r>
    <r>
      <rPr>
        <b/>
        <sz val="12"/>
        <color indexed="8"/>
        <rFont val="Calibri"/>
        <family val="2"/>
      </rPr>
      <t>CSF v1.1: ID.AM-4</t>
    </r>
    <r>
      <rPr>
        <sz val="12"/>
        <color indexed="8"/>
        <rFont val="Aptos Narrow"/>
        <family val="2"/>
        <scheme val="minor"/>
      </rPr>
      <t xml:space="preserve">
</t>
    </r>
    <r>
      <rPr>
        <b/>
        <sz val="12"/>
        <color indexed="8"/>
        <rFont val="Calibri"/>
        <family val="2"/>
      </rPr>
      <t>SP 800-53 Rev 5.1.1: AC-20</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SR-02</t>
    </r>
  </si>
  <si>
    <r>
      <rPr>
        <b/>
        <sz val="12"/>
        <color indexed="8"/>
        <rFont val="Calibri"/>
        <family val="2"/>
      </rPr>
      <t>CIS Controls v8.0: 3.7</t>
    </r>
    <r>
      <rPr>
        <sz val="12"/>
        <color indexed="8"/>
        <rFont val="Aptos Narrow"/>
        <family val="2"/>
        <scheme val="minor"/>
      </rPr>
      <t xml:space="preserve">
</t>
    </r>
    <r>
      <rPr>
        <b/>
        <sz val="12"/>
        <color indexed="8"/>
        <rFont val="Calibri"/>
        <family val="2"/>
      </rPr>
      <t>CRI Profile v2.0: ID.AM-05</t>
    </r>
    <r>
      <rPr>
        <sz val="12"/>
        <color indexed="8"/>
        <rFont val="Aptos Narrow"/>
        <family val="2"/>
        <scheme val="minor"/>
      </rPr>
      <t xml:space="preserve">
</t>
    </r>
    <r>
      <rPr>
        <b/>
        <sz val="12"/>
        <color indexed="8"/>
        <rFont val="Calibri"/>
        <family val="2"/>
      </rPr>
      <t>CRI Profile v2.0: ID.AM-05.01</t>
    </r>
    <r>
      <rPr>
        <sz val="12"/>
        <color indexed="8"/>
        <rFont val="Aptos Narrow"/>
        <family val="2"/>
        <scheme val="minor"/>
      </rPr>
      <t xml:space="preserve">
</t>
    </r>
    <r>
      <rPr>
        <b/>
        <sz val="12"/>
        <color indexed="8"/>
        <rFont val="Calibri"/>
        <family val="2"/>
      </rPr>
      <t>CRI Profile v2.0: ID.AM-05.02</t>
    </r>
    <r>
      <rPr>
        <sz val="12"/>
        <color indexed="8"/>
        <rFont val="Aptos Narrow"/>
        <family val="2"/>
        <scheme val="minor"/>
      </rPr>
      <t xml:space="preserve">
</t>
    </r>
    <r>
      <rPr>
        <b/>
        <sz val="12"/>
        <color indexed="8"/>
        <rFont val="Calibri"/>
        <family val="2"/>
      </rPr>
      <t>CSF v1.1: ID.AM-5</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RA-09</t>
    </r>
    <r>
      <rPr>
        <sz val="12"/>
        <color indexed="8"/>
        <rFont val="Aptos Narrow"/>
        <family val="2"/>
        <scheme val="minor"/>
      </rPr>
      <t xml:space="preserve">
</t>
    </r>
    <r>
      <rPr>
        <b/>
        <sz val="12"/>
        <color indexed="8"/>
        <rFont val="Calibri"/>
        <family val="2"/>
      </rPr>
      <t>SP 800-53 Rev 5.1.1: RA-02</t>
    </r>
  </si>
  <si>
    <r>
      <rPr>
        <b/>
        <sz val="12"/>
        <color indexed="8"/>
        <rFont val="Calibri"/>
        <family val="2"/>
      </rPr>
      <t>CIS Controls v8.0: 3.2</t>
    </r>
    <r>
      <rPr>
        <sz val="12"/>
        <color indexed="8"/>
        <rFont val="Aptos Narrow"/>
        <family val="2"/>
        <scheme val="minor"/>
      </rPr>
      <t xml:space="preserve">
</t>
    </r>
    <r>
      <rPr>
        <b/>
        <sz val="12"/>
        <color indexed="8"/>
        <rFont val="Calibri"/>
        <family val="2"/>
      </rPr>
      <t>CRI Profile v2.0: ID.AM-07</t>
    </r>
    <r>
      <rPr>
        <sz val="12"/>
        <color indexed="8"/>
        <rFont val="Aptos Narrow"/>
        <family val="2"/>
        <scheme val="minor"/>
      </rPr>
      <t xml:space="preserve">
</t>
    </r>
    <r>
      <rPr>
        <b/>
        <sz val="12"/>
        <color indexed="8"/>
        <rFont val="Calibri"/>
        <family val="2"/>
      </rPr>
      <t>CRI Profile v2.0: ID.AM-07.01</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CM-12</t>
    </r>
    <r>
      <rPr>
        <sz val="12"/>
        <color indexed="8"/>
        <rFont val="Aptos Narrow"/>
        <family val="2"/>
        <scheme val="minor"/>
      </rPr>
      <t xml:space="preserve">
</t>
    </r>
    <r>
      <rPr>
        <b/>
        <sz val="12"/>
        <color indexed="8"/>
        <rFont val="Calibri"/>
        <family val="2"/>
      </rPr>
      <t>SP 800-53 Rev 5.1.1: CM-13</t>
    </r>
    <r>
      <rPr>
        <sz val="12"/>
        <color indexed="8"/>
        <rFont val="Aptos Narrow"/>
        <family val="2"/>
        <scheme val="minor"/>
      </rPr>
      <t xml:space="preserve">
</t>
    </r>
    <r>
      <rPr>
        <b/>
        <sz val="12"/>
        <color indexed="8"/>
        <rFont val="Calibri"/>
        <family val="2"/>
      </rPr>
      <t>SP 800-53 Rev 5.1.1: SI-12</t>
    </r>
  </si>
  <si>
    <r>
      <rPr>
        <b/>
        <sz val="12"/>
        <color indexed="8"/>
        <rFont val="Calibri"/>
        <family val="2"/>
      </rPr>
      <t>CIS Controls v8.0: 1.1</t>
    </r>
    <r>
      <rPr>
        <sz val="12"/>
        <color indexed="8"/>
        <rFont val="Aptos Narrow"/>
        <family val="2"/>
        <scheme val="minor"/>
      </rPr>
      <t xml:space="preserve">
</t>
    </r>
    <r>
      <rPr>
        <b/>
        <sz val="12"/>
        <color indexed="8"/>
        <rFont val="Calibri"/>
        <family val="2"/>
      </rPr>
      <t>CIS Controls v8.0: 3.5</t>
    </r>
    <r>
      <rPr>
        <sz val="12"/>
        <color indexed="8"/>
        <rFont val="Aptos Narrow"/>
        <family val="2"/>
        <scheme val="minor"/>
      </rPr>
      <t xml:space="preserve">
</t>
    </r>
    <r>
      <rPr>
        <b/>
        <sz val="12"/>
        <color indexed="8"/>
        <rFont val="Calibri"/>
        <family val="2"/>
      </rPr>
      <t>CRI Profile v2.0: ID.AM-08</t>
    </r>
    <r>
      <rPr>
        <sz val="12"/>
        <color indexed="8"/>
        <rFont val="Aptos Narrow"/>
        <family val="2"/>
        <scheme val="minor"/>
      </rPr>
      <t xml:space="preserve">
</t>
    </r>
    <r>
      <rPr>
        <b/>
        <sz val="12"/>
        <color indexed="8"/>
        <rFont val="Calibri"/>
        <family val="2"/>
      </rPr>
      <t>CRI Profile v2.0: ID.AM-08.01</t>
    </r>
    <r>
      <rPr>
        <sz val="12"/>
        <color indexed="8"/>
        <rFont val="Aptos Narrow"/>
        <family val="2"/>
        <scheme val="minor"/>
      </rPr>
      <t xml:space="preserve">
</t>
    </r>
    <r>
      <rPr>
        <b/>
        <sz val="12"/>
        <color indexed="8"/>
        <rFont val="Calibri"/>
        <family val="2"/>
      </rPr>
      <t>CRI Profile v2.0: ID.AM-08.02</t>
    </r>
    <r>
      <rPr>
        <sz val="12"/>
        <color indexed="8"/>
        <rFont val="Aptos Narrow"/>
        <family val="2"/>
        <scheme val="minor"/>
      </rPr>
      <t xml:space="preserve">
</t>
    </r>
    <r>
      <rPr>
        <b/>
        <sz val="12"/>
        <color indexed="8"/>
        <rFont val="Calibri"/>
        <family val="2"/>
      </rPr>
      <t>CRI Profile v2.0: ID.AM-08.03</t>
    </r>
    <r>
      <rPr>
        <sz val="12"/>
        <color indexed="8"/>
        <rFont val="Aptos Narrow"/>
        <family val="2"/>
        <scheme val="minor"/>
      </rPr>
      <t xml:space="preserve">
</t>
    </r>
    <r>
      <rPr>
        <b/>
        <sz val="12"/>
        <color indexed="8"/>
        <rFont val="Calibri"/>
        <family val="2"/>
      </rPr>
      <t>CRI Profile v2.0: ID.AM-08.04</t>
    </r>
    <r>
      <rPr>
        <sz val="12"/>
        <color indexed="8"/>
        <rFont val="Aptos Narrow"/>
        <family val="2"/>
        <scheme val="minor"/>
      </rPr>
      <t xml:space="preserve">
</t>
    </r>
    <r>
      <rPr>
        <b/>
        <sz val="12"/>
        <color indexed="8"/>
        <rFont val="Calibri"/>
        <family val="2"/>
      </rPr>
      <t>CRI Profile v2.0: ID.AM-08.05</t>
    </r>
    <r>
      <rPr>
        <sz val="12"/>
        <color indexed="8"/>
        <rFont val="Aptos Narrow"/>
        <family val="2"/>
        <scheme val="minor"/>
      </rPr>
      <t xml:space="preserve">
</t>
    </r>
    <r>
      <rPr>
        <b/>
        <sz val="12"/>
        <color indexed="8"/>
        <rFont val="Calibri"/>
        <family val="2"/>
      </rPr>
      <t>CRI Profile v2.0: ID.AM-08.06</t>
    </r>
    <r>
      <rPr>
        <sz val="12"/>
        <color indexed="8"/>
        <rFont val="Aptos Narrow"/>
        <family val="2"/>
        <scheme val="minor"/>
      </rPr>
      <t xml:space="preserve">
</t>
    </r>
    <r>
      <rPr>
        <b/>
        <sz val="12"/>
        <color indexed="8"/>
        <rFont val="Calibri"/>
        <family val="2"/>
      </rPr>
      <t>CSF v1.1: PR.DS-3</t>
    </r>
    <r>
      <rPr>
        <sz val="12"/>
        <color indexed="8"/>
        <rFont val="Aptos Narrow"/>
        <family val="2"/>
        <scheme val="minor"/>
      </rPr>
      <t xml:space="preserve">
</t>
    </r>
    <r>
      <rPr>
        <b/>
        <sz val="12"/>
        <color indexed="8"/>
        <rFont val="Calibri"/>
        <family val="2"/>
      </rPr>
      <t>CSF v1.1: PR.IP-2</t>
    </r>
    <r>
      <rPr>
        <sz val="12"/>
        <color indexed="8"/>
        <rFont val="Aptos Narrow"/>
        <family val="2"/>
        <scheme val="minor"/>
      </rPr>
      <t xml:space="preserve">
</t>
    </r>
    <r>
      <rPr>
        <b/>
        <sz val="12"/>
        <color indexed="8"/>
        <rFont val="Calibri"/>
        <family val="2"/>
      </rPr>
      <t>CSF v1.1: PR.MA-1</t>
    </r>
    <r>
      <rPr>
        <sz val="12"/>
        <color indexed="8"/>
        <rFont val="Aptos Narrow"/>
        <family val="2"/>
        <scheme val="minor"/>
      </rPr>
      <t xml:space="preserve">
</t>
    </r>
    <r>
      <rPr>
        <b/>
        <sz val="12"/>
        <color indexed="8"/>
        <rFont val="Calibri"/>
        <family val="2"/>
      </rPr>
      <t>CSF v1.1: PR.MA-2</t>
    </r>
    <r>
      <rPr>
        <sz val="12"/>
        <color indexed="8"/>
        <rFont val="Aptos Narrow"/>
        <family val="2"/>
        <scheme val="minor"/>
      </rPr>
      <t xml:space="preserve">
</t>
    </r>
    <r>
      <rPr>
        <b/>
        <sz val="12"/>
        <color indexed="8"/>
        <rFont val="Calibri"/>
        <family val="2"/>
      </rPr>
      <t>CSF v1.1: PR.IP-6</t>
    </r>
    <r>
      <rPr>
        <sz val="12"/>
        <color indexed="8"/>
        <rFont val="Aptos Narrow"/>
        <family val="2"/>
        <scheme val="minor"/>
      </rPr>
      <t xml:space="preserve">
</t>
    </r>
    <r>
      <rPr>
        <b/>
        <sz val="12"/>
        <color indexed="8"/>
        <rFont val="Calibri"/>
        <family val="2"/>
      </rPr>
      <t>CSF v1.1: PR.DS</t>
    </r>
    <r>
      <rPr>
        <sz val="12"/>
        <color indexed="8"/>
        <rFont val="Aptos Narrow"/>
        <family val="2"/>
        <scheme val="minor"/>
      </rPr>
      <t xml:space="preserve">
</t>
    </r>
    <r>
      <rPr>
        <b/>
        <sz val="12"/>
        <color indexed="8"/>
        <rFont val="Calibri"/>
        <family val="2"/>
      </rPr>
      <t>SP 800-218: PW.4.1</t>
    </r>
    <r>
      <rPr>
        <sz val="12"/>
        <color indexed="8"/>
        <rFont val="Aptos Narrow"/>
        <family val="2"/>
        <scheme val="minor"/>
      </rPr>
      <t xml:space="preserve">
</t>
    </r>
    <r>
      <rPr>
        <b/>
        <sz val="12"/>
        <color indexed="8"/>
        <rFont val="Calibri"/>
        <family val="2"/>
      </rPr>
      <t>SP 800-218: PW.4.4</t>
    </r>
    <r>
      <rPr>
        <sz val="12"/>
        <color indexed="8"/>
        <rFont val="Aptos Narrow"/>
        <family val="2"/>
        <scheme val="minor"/>
      </rPr>
      <t xml:space="preserve">
</t>
    </r>
    <r>
      <rPr>
        <b/>
        <sz val="12"/>
        <color indexed="8"/>
        <rFont val="Calibri"/>
        <family val="2"/>
      </rPr>
      <t>SP 800-221A: MA.RI-1</t>
    </r>
    <r>
      <rPr>
        <sz val="12"/>
        <color indexed="8"/>
        <rFont val="Aptos Narrow"/>
        <family val="2"/>
        <scheme val="minor"/>
      </rPr>
      <t xml:space="preserve">
</t>
    </r>
    <r>
      <rPr>
        <b/>
        <sz val="12"/>
        <color indexed="8"/>
        <rFont val="Calibri"/>
        <family val="2"/>
      </rPr>
      <t>SP 800-53 Rev 5.1.1: CM-09</t>
    </r>
    <r>
      <rPr>
        <sz val="12"/>
        <color indexed="8"/>
        <rFont val="Aptos Narrow"/>
        <family val="2"/>
        <scheme val="minor"/>
      </rPr>
      <t xml:space="preserve">
</t>
    </r>
    <r>
      <rPr>
        <b/>
        <sz val="12"/>
        <color indexed="8"/>
        <rFont val="Calibri"/>
        <family val="2"/>
      </rPr>
      <t>SP 800-53 Rev 5.1.1: CM-13</t>
    </r>
    <r>
      <rPr>
        <sz val="12"/>
        <color indexed="8"/>
        <rFont val="Aptos Narrow"/>
        <family val="2"/>
        <scheme val="minor"/>
      </rPr>
      <t xml:space="preserve">
</t>
    </r>
    <r>
      <rPr>
        <b/>
        <sz val="12"/>
        <color indexed="8"/>
        <rFont val="Calibri"/>
        <family val="2"/>
      </rPr>
      <t>SP 800-53 Rev 5.1.1: MA-02</t>
    </r>
    <r>
      <rPr>
        <sz val="12"/>
        <color indexed="8"/>
        <rFont val="Aptos Narrow"/>
        <family val="2"/>
        <scheme val="minor"/>
      </rPr>
      <t xml:space="preserve">
</t>
    </r>
    <r>
      <rPr>
        <b/>
        <sz val="12"/>
        <color indexed="8"/>
        <rFont val="Calibri"/>
        <family val="2"/>
      </rPr>
      <t>SP 800-53 Rev 5.1.1: MA-06</t>
    </r>
    <r>
      <rPr>
        <sz val="12"/>
        <color indexed="8"/>
        <rFont val="Aptos Narrow"/>
        <family val="2"/>
        <scheme val="minor"/>
      </rPr>
      <t xml:space="preserve">
</t>
    </r>
    <r>
      <rPr>
        <b/>
        <sz val="12"/>
        <color indexed="8"/>
        <rFont val="Calibri"/>
        <family val="2"/>
      </rPr>
      <t>SP 800-53 Rev 5.1.1: PL-02</t>
    </r>
    <r>
      <rPr>
        <sz val="12"/>
        <color indexed="8"/>
        <rFont val="Aptos Narrow"/>
        <family val="2"/>
        <scheme val="minor"/>
      </rPr>
      <t xml:space="preserve">
</t>
    </r>
    <r>
      <rPr>
        <b/>
        <sz val="12"/>
        <color indexed="8"/>
        <rFont val="Calibri"/>
        <family val="2"/>
      </rPr>
      <t>SP 800-53 Rev 5.1.1: PM-22</t>
    </r>
    <r>
      <rPr>
        <sz val="12"/>
        <color indexed="8"/>
        <rFont val="Aptos Narrow"/>
        <family val="2"/>
        <scheme val="minor"/>
      </rPr>
      <t xml:space="preserve">
</t>
    </r>
    <r>
      <rPr>
        <b/>
        <sz val="12"/>
        <color indexed="8"/>
        <rFont val="Calibri"/>
        <family val="2"/>
      </rPr>
      <t>SP 800-53 Rev 5.1.1: PM-23</t>
    </r>
    <r>
      <rPr>
        <sz val="12"/>
        <color indexed="8"/>
        <rFont val="Aptos Narrow"/>
        <family val="2"/>
        <scheme val="minor"/>
      </rPr>
      <t xml:space="preserve">
</t>
    </r>
    <r>
      <rPr>
        <b/>
        <sz val="12"/>
        <color indexed="8"/>
        <rFont val="Calibri"/>
        <family val="2"/>
      </rPr>
      <t>SP 800-53 Rev 5.1.1: SA-03</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SA-22</t>
    </r>
    <r>
      <rPr>
        <sz val="12"/>
        <color indexed="8"/>
        <rFont val="Aptos Narrow"/>
        <family val="2"/>
        <scheme val="minor"/>
      </rPr>
      <t xml:space="preserve">
</t>
    </r>
    <r>
      <rPr>
        <b/>
        <sz val="12"/>
        <color indexed="8"/>
        <rFont val="Calibri"/>
        <family val="2"/>
      </rPr>
      <t>SP 800-53 Rev 5.1.1: SI-12</t>
    </r>
    <r>
      <rPr>
        <sz val="12"/>
        <color indexed="8"/>
        <rFont val="Aptos Narrow"/>
        <family val="2"/>
        <scheme val="minor"/>
      </rPr>
      <t xml:space="preserve">
</t>
    </r>
    <r>
      <rPr>
        <b/>
        <sz val="12"/>
        <color indexed="8"/>
        <rFont val="Calibri"/>
        <family val="2"/>
      </rPr>
      <t>SP 800-53 Rev 5.1.1: SI-18</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SR-12</t>
    </r>
  </si>
  <si>
    <r>
      <rPr>
        <b/>
        <sz val="12"/>
        <color indexed="8"/>
        <rFont val="Calibri"/>
        <family val="2"/>
      </rPr>
      <t>CRI Profile v2.0: ID.RA
CSF v1.1: ID.RA
SP 800-221A: GV.BE-4
CIS Controls v8.0: 7.1</t>
    </r>
    <r>
      <rPr>
        <sz val="12"/>
        <color indexed="8"/>
        <rFont val="Aptos Narrow"/>
        <family val="2"/>
        <scheme val="minor"/>
      </rPr>
      <t xml:space="preserve">
</t>
    </r>
    <r>
      <rPr>
        <b/>
        <sz val="12"/>
        <color indexed="8"/>
        <rFont val="Calibri"/>
        <family val="2"/>
      </rPr>
      <t>CRI Profile v2.0: ID.RA-01</t>
    </r>
    <r>
      <rPr>
        <sz val="12"/>
        <color indexed="8"/>
        <rFont val="Aptos Narrow"/>
        <family val="2"/>
        <scheme val="minor"/>
      </rPr>
      <t xml:space="preserve">
</t>
    </r>
    <r>
      <rPr>
        <b/>
        <sz val="12"/>
        <color indexed="8"/>
        <rFont val="Calibri"/>
        <family val="2"/>
      </rPr>
      <t>CRI Profile v2.0: ID.RA-01.01</t>
    </r>
    <r>
      <rPr>
        <sz val="12"/>
        <color indexed="8"/>
        <rFont val="Aptos Narrow"/>
        <family val="2"/>
        <scheme val="minor"/>
      </rPr>
      <t xml:space="preserve">
</t>
    </r>
    <r>
      <rPr>
        <b/>
        <sz val="12"/>
        <color indexed="8"/>
        <rFont val="Calibri"/>
        <family val="2"/>
      </rPr>
      <t>CRI Profile v2.0: ID.RA-01.02</t>
    </r>
    <r>
      <rPr>
        <sz val="12"/>
        <color indexed="8"/>
        <rFont val="Aptos Narrow"/>
        <family val="2"/>
        <scheme val="minor"/>
      </rPr>
      <t xml:space="preserve">
</t>
    </r>
    <r>
      <rPr>
        <b/>
        <sz val="12"/>
        <color indexed="8"/>
        <rFont val="Calibri"/>
        <family val="2"/>
      </rPr>
      <t>CRI Profile v2.0: ID.RA-01.03</t>
    </r>
    <r>
      <rPr>
        <sz val="12"/>
        <color indexed="8"/>
        <rFont val="Aptos Narrow"/>
        <family val="2"/>
        <scheme val="minor"/>
      </rPr>
      <t xml:space="preserve">
</t>
    </r>
    <r>
      <rPr>
        <b/>
        <sz val="12"/>
        <color indexed="8"/>
        <rFont val="Calibri"/>
        <family val="2"/>
      </rPr>
      <t>CSF v1.1: ID.RA-1</t>
    </r>
    <r>
      <rPr>
        <sz val="12"/>
        <color indexed="8"/>
        <rFont val="Aptos Narrow"/>
        <family val="2"/>
        <scheme val="minor"/>
      </rPr>
      <t xml:space="preserve">
</t>
    </r>
    <r>
      <rPr>
        <b/>
        <sz val="12"/>
        <color indexed="8"/>
        <rFont val="Calibri"/>
        <family val="2"/>
      </rPr>
      <t>CSF v1.1: PR.IP-12</t>
    </r>
    <r>
      <rPr>
        <sz val="12"/>
        <color indexed="8"/>
        <rFont val="Aptos Narrow"/>
        <family val="2"/>
        <scheme val="minor"/>
      </rPr>
      <t xml:space="preserve">
</t>
    </r>
    <r>
      <rPr>
        <b/>
        <sz val="12"/>
        <color indexed="8"/>
        <rFont val="Calibri"/>
        <family val="2"/>
      </rPr>
      <t>CSF v1.1: DE.CM-8</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800-221A: MA.RI-3</t>
    </r>
    <r>
      <rPr>
        <sz val="12"/>
        <color indexed="8"/>
        <rFont val="Aptos Narrow"/>
        <family val="2"/>
        <scheme val="minor"/>
      </rPr>
      <t xml:space="preserve">
</t>
    </r>
    <r>
      <rPr>
        <b/>
        <sz val="12"/>
        <color indexed="8"/>
        <rFont val="Calibri"/>
        <family val="2"/>
      </rPr>
      <t>SP 800-53 Rev 5.1.1: CA-02</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CA-08</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RA-05</t>
    </r>
    <r>
      <rPr>
        <sz val="12"/>
        <color indexed="8"/>
        <rFont val="Aptos Narrow"/>
        <family val="2"/>
        <scheme val="minor"/>
      </rPr>
      <t xml:space="preserve">
</t>
    </r>
    <r>
      <rPr>
        <b/>
        <sz val="12"/>
        <color indexed="8"/>
        <rFont val="Calibri"/>
        <family val="2"/>
      </rPr>
      <t>SP 800-53 Rev 5.1.1: SA-11(02)</t>
    </r>
    <r>
      <rPr>
        <sz val="12"/>
        <color indexed="8"/>
        <rFont val="Aptos Narrow"/>
        <family val="2"/>
        <scheme val="minor"/>
      </rPr>
      <t xml:space="preserve">
</t>
    </r>
    <r>
      <rPr>
        <b/>
        <sz val="12"/>
        <color indexed="8"/>
        <rFont val="Calibri"/>
        <family val="2"/>
      </rPr>
      <t>SP 800-53 Rev 5.1.1: SA-15(07)</t>
    </r>
    <r>
      <rPr>
        <sz val="12"/>
        <color indexed="8"/>
        <rFont val="Aptos Narrow"/>
        <family val="2"/>
        <scheme val="minor"/>
      </rPr>
      <t xml:space="preserve">
</t>
    </r>
    <r>
      <rPr>
        <b/>
        <sz val="12"/>
        <color indexed="8"/>
        <rFont val="Calibri"/>
        <family val="2"/>
      </rPr>
      <t>SP 800-53 Rev 5.1.1: SA-15(08)</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SI-05</t>
    </r>
  </si>
  <si>
    <r>
      <rPr>
        <b/>
        <sz val="12"/>
        <color indexed="8"/>
        <rFont val="Calibri"/>
        <family val="2"/>
      </rPr>
      <t>CRI Profile v2.0: ID.RA-02</t>
    </r>
    <r>
      <rPr>
        <sz val="12"/>
        <color indexed="8"/>
        <rFont val="Aptos Narrow"/>
        <family val="2"/>
        <scheme val="minor"/>
      </rPr>
      <t xml:space="preserve">
</t>
    </r>
    <r>
      <rPr>
        <b/>
        <sz val="12"/>
        <color indexed="8"/>
        <rFont val="Calibri"/>
        <family val="2"/>
      </rPr>
      <t>CRI Profile v2.0: ID.RA-02.01</t>
    </r>
    <r>
      <rPr>
        <sz val="12"/>
        <color indexed="8"/>
        <rFont val="Aptos Narrow"/>
        <family val="2"/>
        <scheme val="minor"/>
      </rPr>
      <t xml:space="preserve">
</t>
    </r>
    <r>
      <rPr>
        <b/>
        <sz val="12"/>
        <color indexed="8"/>
        <rFont val="Calibri"/>
        <family val="2"/>
      </rPr>
      <t>CRI Profile v2.0: ID.RA-02.02</t>
    </r>
    <r>
      <rPr>
        <sz val="12"/>
        <color indexed="8"/>
        <rFont val="Aptos Narrow"/>
        <family val="2"/>
        <scheme val="minor"/>
      </rPr>
      <t xml:space="preserve">
</t>
    </r>
    <r>
      <rPr>
        <b/>
        <sz val="12"/>
        <color indexed="8"/>
        <rFont val="Calibri"/>
        <family val="2"/>
      </rPr>
      <t>CSF v1.1: ID.RA-2</t>
    </r>
    <r>
      <rPr>
        <sz val="12"/>
        <color indexed="8"/>
        <rFont val="Aptos Narrow"/>
        <family val="2"/>
        <scheme val="minor"/>
      </rPr>
      <t xml:space="preserve">
</t>
    </r>
    <r>
      <rPr>
        <b/>
        <sz val="12"/>
        <color indexed="8"/>
        <rFont val="Calibri"/>
        <family val="2"/>
      </rPr>
      <t>SP 800-221A: GV.BE-4</t>
    </r>
    <r>
      <rPr>
        <sz val="12"/>
        <color indexed="8"/>
        <rFont val="Aptos Narrow"/>
        <family val="2"/>
        <scheme val="minor"/>
      </rPr>
      <t xml:space="preserve">
</t>
    </r>
    <r>
      <rPr>
        <b/>
        <sz val="12"/>
        <color indexed="8"/>
        <rFont val="Calibri"/>
        <family val="2"/>
      </rPr>
      <t>SP 800-53 Rev 5.1.1: SI-05</t>
    </r>
    <r>
      <rPr>
        <sz val="12"/>
        <color indexed="8"/>
        <rFont val="Aptos Narrow"/>
        <family val="2"/>
        <scheme val="minor"/>
      </rPr>
      <t xml:space="preserve">
</t>
    </r>
    <r>
      <rPr>
        <b/>
        <sz val="12"/>
        <color indexed="8"/>
        <rFont val="Calibri"/>
        <family val="2"/>
      </rPr>
      <t>SP 800-53 Rev 5.1.1: PM-15</t>
    </r>
    <r>
      <rPr>
        <sz val="12"/>
        <color indexed="8"/>
        <rFont val="Aptos Narrow"/>
        <family val="2"/>
        <scheme val="minor"/>
      </rPr>
      <t xml:space="preserve">
</t>
    </r>
    <r>
      <rPr>
        <b/>
        <sz val="12"/>
        <color indexed="8"/>
        <rFont val="Calibri"/>
        <family val="2"/>
      </rPr>
      <t>SP 800-53 Rev 5.1.1: PM-16</t>
    </r>
  </si>
  <si>
    <r>
      <rPr>
        <b/>
        <sz val="12"/>
        <color indexed="8"/>
        <rFont val="Calibri"/>
        <family val="2"/>
      </rPr>
      <t>CRI Profile v2.0: ID.RA-03</t>
    </r>
    <r>
      <rPr>
        <sz val="12"/>
        <color indexed="8"/>
        <rFont val="Aptos Narrow"/>
        <family val="2"/>
        <scheme val="minor"/>
      </rPr>
      <t xml:space="preserve">
</t>
    </r>
    <r>
      <rPr>
        <b/>
        <sz val="12"/>
        <color indexed="8"/>
        <rFont val="Calibri"/>
        <family val="2"/>
      </rPr>
      <t>CRI Profile v2.0: ID.RA-03.01</t>
    </r>
    <r>
      <rPr>
        <sz val="12"/>
        <color indexed="8"/>
        <rFont val="Aptos Narrow"/>
        <family val="2"/>
        <scheme val="minor"/>
      </rPr>
      <t xml:space="preserve">
</t>
    </r>
    <r>
      <rPr>
        <b/>
        <sz val="12"/>
        <color indexed="8"/>
        <rFont val="Calibri"/>
        <family val="2"/>
      </rPr>
      <t>CRI Profile v2.0: ID.RA-03.02</t>
    </r>
    <r>
      <rPr>
        <sz val="12"/>
        <color indexed="8"/>
        <rFont val="Aptos Narrow"/>
        <family val="2"/>
        <scheme val="minor"/>
      </rPr>
      <t xml:space="preserve">
</t>
    </r>
    <r>
      <rPr>
        <b/>
        <sz val="12"/>
        <color indexed="8"/>
        <rFont val="Calibri"/>
        <family val="2"/>
      </rPr>
      <t>CRI Profile v2.0: ID.RA-03.03</t>
    </r>
    <r>
      <rPr>
        <sz val="12"/>
        <color indexed="8"/>
        <rFont val="Aptos Narrow"/>
        <family val="2"/>
        <scheme val="minor"/>
      </rPr>
      <t xml:space="preserve">
</t>
    </r>
    <r>
      <rPr>
        <b/>
        <sz val="12"/>
        <color indexed="8"/>
        <rFont val="Calibri"/>
        <family val="2"/>
      </rPr>
      <t>CRI Profile v2.0: ID.RA-03.04</t>
    </r>
    <r>
      <rPr>
        <sz val="12"/>
        <color indexed="8"/>
        <rFont val="Aptos Narrow"/>
        <family val="2"/>
        <scheme val="minor"/>
      </rPr>
      <t xml:space="preserve">
</t>
    </r>
    <r>
      <rPr>
        <b/>
        <sz val="12"/>
        <color indexed="8"/>
        <rFont val="Calibri"/>
        <family val="2"/>
      </rPr>
      <t>CSF v1.1: ID.RA-3</t>
    </r>
    <r>
      <rPr>
        <sz val="12"/>
        <color indexed="8"/>
        <rFont val="Aptos Narrow"/>
        <family val="2"/>
        <scheme val="minor"/>
      </rPr>
      <t xml:space="preserve">
</t>
    </r>
    <r>
      <rPr>
        <b/>
        <sz val="12"/>
        <color indexed="8"/>
        <rFont val="Calibri"/>
        <family val="2"/>
      </rPr>
      <t>SP 800-221A: MA.RI-2</t>
    </r>
    <r>
      <rPr>
        <sz val="12"/>
        <color indexed="8"/>
        <rFont val="Aptos Narrow"/>
        <family val="2"/>
        <scheme val="minor"/>
      </rPr>
      <t xml:space="preserve">
</t>
    </r>
    <r>
      <rPr>
        <b/>
        <sz val="12"/>
        <color indexed="8"/>
        <rFont val="Calibri"/>
        <family val="2"/>
      </rPr>
      <t>SP 800-53 Rev 5.1.1: PM-12</t>
    </r>
    <r>
      <rPr>
        <sz val="12"/>
        <color indexed="8"/>
        <rFont val="Aptos Narrow"/>
        <family val="2"/>
        <scheme val="minor"/>
      </rPr>
      <t xml:space="preserve">
</t>
    </r>
    <r>
      <rPr>
        <b/>
        <sz val="12"/>
        <color indexed="8"/>
        <rFont val="Calibri"/>
        <family val="2"/>
      </rPr>
      <t>SP 800-53 Rev 5.1.1: PM-16</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SI-05</t>
    </r>
  </si>
  <si>
    <r>
      <rPr>
        <b/>
        <sz val="12"/>
        <color indexed="8"/>
        <rFont val="Calibri"/>
        <family val="2"/>
      </rPr>
      <t>CRI Profile v2.0: ID.RA-04</t>
    </r>
    <r>
      <rPr>
        <sz val="12"/>
        <color indexed="8"/>
        <rFont val="Aptos Narrow"/>
        <family val="2"/>
        <scheme val="minor"/>
      </rPr>
      <t xml:space="preserve">
</t>
    </r>
    <r>
      <rPr>
        <b/>
        <sz val="12"/>
        <color indexed="8"/>
        <rFont val="Calibri"/>
        <family val="2"/>
      </rPr>
      <t>CRI Profile v2.0: ID.RA-04.01</t>
    </r>
    <r>
      <rPr>
        <sz val="12"/>
        <color indexed="8"/>
        <rFont val="Aptos Narrow"/>
        <family val="2"/>
        <scheme val="minor"/>
      </rPr>
      <t xml:space="preserve">
</t>
    </r>
    <r>
      <rPr>
        <b/>
        <sz val="12"/>
        <color indexed="8"/>
        <rFont val="Calibri"/>
        <family val="2"/>
      </rPr>
      <t>CSF v1.1: ID.RA-4</t>
    </r>
    <r>
      <rPr>
        <sz val="12"/>
        <color indexed="8"/>
        <rFont val="Aptos Narrow"/>
        <family val="2"/>
        <scheme val="minor"/>
      </rPr>
      <t xml:space="preserve">
</t>
    </r>
    <r>
      <rPr>
        <b/>
        <sz val="12"/>
        <color indexed="8"/>
        <rFont val="Calibri"/>
        <family val="2"/>
      </rPr>
      <t>SP 800-221A: MA.RI-4</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PM-11</t>
    </r>
    <r>
      <rPr>
        <sz val="12"/>
        <color indexed="8"/>
        <rFont val="Aptos Narrow"/>
        <family val="2"/>
        <scheme val="minor"/>
      </rPr>
      <t xml:space="preserve">
</t>
    </r>
    <r>
      <rPr>
        <b/>
        <sz val="12"/>
        <color indexed="8"/>
        <rFont val="Calibri"/>
        <family val="2"/>
      </rPr>
      <t>SP 800-53 Rev 5.1.1: RA-02</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RA-08</t>
    </r>
    <r>
      <rPr>
        <sz val="12"/>
        <color indexed="8"/>
        <rFont val="Aptos Narrow"/>
        <family val="2"/>
        <scheme val="minor"/>
      </rPr>
      <t xml:space="preserve">
</t>
    </r>
    <r>
      <rPr>
        <b/>
        <sz val="12"/>
        <color indexed="8"/>
        <rFont val="Calibri"/>
        <family val="2"/>
      </rPr>
      <t>SP 800-53 Rev 5.1.1: RA-09</t>
    </r>
  </si>
  <si>
    <r>
      <rPr>
        <b/>
        <sz val="12"/>
        <color indexed="8"/>
        <rFont val="Calibri"/>
        <family val="2"/>
      </rPr>
      <t>CRI Profile v2.0: ID.RA-05</t>
    </r>
    <r>
      <rPr>
        <sz val="12"/>
        <color indexed="8"/>
        <rFont val="Aptos Narrow"/>
        <family val="2"/>
        <scheme val="minor"/>
      </rPr>
      <t xml:space="preserve">
</t>
    </r>
    <r>
      <rPr>
        <b/>
        <sz val="12"/>
        <color indexed="8"/>
        <rFont val="Calibri"/>
        <family val="2"/>
      </rPr>
      <t>CRI Profile v2.0: ID.RA-05.01</t>
    </r>
    <r>
      <rPr>
        <sz val="12"/>
        <color indexed="8"/>
        <rFont val="Aptos Narrow"/>
        <family val="2"/>
        <scheme val="minor"/>
      </rPr>
      <t xml:space="preserve">
</t>
    </r>
    <r>
      <rPr>
        <b/>
        <sz val="12"/>
        <color indexed="8"/>
        <rFont val="Calibri"/>
        <family val="2"/>
      </rPr>
      <t>CRI Profile v2.0: ID.RA-05.02</t>
    </r>
    <r>
      <rPr>
        <sz val="12"/>
        <color indexed="8"/>
        <rFont val="Aptos Narrow"/>
        <family val="2"/>
        <scheme val="minor"/>
      </rPr>
      <t xml:space="preserve">
</t>
    </r>
    <r>
      <rPr>
        <b/>
        <sz val="12"/>
        <color indexed="8"/>
        <rFont val="Calibri"/>
        <family val="2"/>
      </rPr>
      <t>CRI Profile v2.0: ID.RA-05.03</t>
    </r>
    <r>
      <rPr>
        <sz val="12"/>
        <color indexed="8"/>
        <rFont val="Aptos Narrow"/>
        <family val="2"/>
        <scheme val="minor"/>
      </rPr>
      <t xml:space="preserve">
</t>
    </r>
    <r>
      <rPr>
        <b/>
        <sz val="12"/>
        <color indexed="8"/>
        <rFont val="Calibri"/>
        <family val="2"/>
      </rPr>
      <t>CRI Profile v2.0: ID.RA-05.04</t>
    </r>
    <r>
      <rPr>
        <sz val="12"/>
        <color indexed="8"/>
        <rFont val="Aptos Narrow"/>
        <family val="2"/>
        <scheme val="minor"/>
      </rPr>
      <t xml:space="preserve">
</t>
    </r>
    <r>
      <rPr>
        <b/>
        <sz val="12"/>
        <color indexed="8"/>
        <rFont val="Calibri"/>
        <family val="2"/>
      </rPr>
      <t>CSF v1.1: ID.RA-5</t>
    </r>
    <r>
      <rPr>
        <sz val="12"/>
        <color indexed="8"/>
        <rFont val="Aptos Narrow"/>
        <family val="2"/>
        <scheme val="minor"/>
      </rPr>
      <t xml:space="preserve">
</t>
    </r>
    <r>
      <rPr>
        <b/>
        <sz val="12"/>
        <color indexed="8"/>
        <rFont val="Calibri"/>
        <family val="2"/>
      </rPr>
      <t>SP 800-218: PW.1.1</t>
    </r>
    <r>
      <rPr>
        <sz val="12"/>
        <color indexed="8"/>
        <rFont val="Aptos Narrow"/>
        <family val="2"/>
        <scheme val="minor"/>
      </rPr>
      <t xml:space="preserve">
</t>
    </r>
    <r>
      <rPr>
        <b/>
        <sz val="12"/>
        <color indexed="8"/>
        <rFont val="Calibri"/>
        <family val="2"/>
      </rPr>
      <t>SP 800-221A: MA.RA-2</t>
    </r>
    <r>
      <rPr>
        <sz val="12"/>
        <color indexed="8"/>
        <rFont val="Aptos Narrow"/>
        <family val="2"/>
        <scheme val="minor"/>
      </rPr>
      <t xml:space="preserve">
</t>
    </r>
    <r>
      <rPr>
        <b/>
        <sz val="12"/>
        <color indexed="8"/>
        <rFont val="Calibri"/>
        <family val="2"/>
      </rPr>
      <t>SP 800-53 Rev 5.1.1: PM-16</t>
    </r>
    <r>
      <rPr>
        <sz val="12"/>
        <color indexed="8"/>
        <rFont val="Aptos Narrow"/>
        <family val="2"/>
        <scheme val="minor"/>
      </rPr>
      <t xml:space="preserve">
</t>
    </r>
    <r>
      <rPr>
        <b/>
        <sz val="12"/>
        <color indexed="8"/>
        <rFont val="Calibri"/>
        <family val="2"/>
      </rPr>
      <t>SP 800-53 Rev 5.1.1: RA-02</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RA-07</t>
    </r>
  </si>
  <si>
    <r>
      <rPr>
        <b/>
        <sz val="12"/>
        <color indexed="8"/>
        <rFont val="Calibri"/>
        <family val="2"/>
      </rPr>
      <t>CRI Profile v2.0: ID.RA-06</t>
    </r>
    <r>
      <rPr>
        <sz val="12"/>
        <color indexed="8"/>
        <rFont val="Aptos Narrow"/>
        <family val="2"/>
        <scheme val="minor"/>
      </rPr>
      <t xml:space="preserve">
</t>
    </r>
    <r>
      <rPr>
        <b/>
        <sz val="12"/>
        <color indexed="8"/>
        <rFont val="Calibri"/>
        <family val="2"/>
      </rPr>
      <t>CRI Profile v2.0: ID.RA-06.01</t>
    </r>
    <r>
      <rPr>
        <sz val="12"/>
        <color indexed="8"/>
        <rFont val="Aptos Narrow"/>
        <family val="2"/>
        <scheme val="minor"/>
      </rPr>
      <t xml:space="preserve">
</t>
    </r>
    <r>
      <rPr>
        <b/>
        <sz val="12"/>
        <color indexed="8"/>
        <rFont val="Calibri"/>
        <family val="2"/>
      </rPr>
      <t>CRI Profile v2.0: ID.RA-06.02</t>
    </r>
    <r>
      <rPr>
        <sz val="12"/>
        <color indexed="8"/>
        <rFont val="Aptos Narrow"/>
        <family val="2"/>
        <scheme val="minor"/>
      </rPr>
      <t xml:space="preserve">
</t>
    </r>
    <r>
      <rPr>
        <b/>
        <sz val="12"/>
        <color indexed="8"/>
        <rFont val="Calibri"/>
        <family val="2"/>
      </rPr>
      <t>CRI Profile v2.0: ID.RA-06.03</t>
    </r>
    <r>
      <rPr>
        <sz val="12"/>
        <color indexed="8"/>
        <rFont val="Aptos Narrow"/>
        <family val="2"/>
        <scheme val="minor"/>
      </rPr>
      <t xml:space="preserve">
</t>
    </r>
    <r>
      <rPr>
        <b/>
        <sz val="12"/>
        <color indexed="8"/>
        <rFont val="Calibri"/>
        <family val="2"/>
      </rPr>
      <t>CRI Profile v2.0: ID.RA-06.04</t>
    </r>
    <r>
      <rPr>
        <sz val="12"/>
        <color indexed="8"/>
        <rFont val="Aptos Narrow"/>
        <family val="2"/>
        <scheme val="minor"/>
      </rPr>
      <t xml:space="preserve">
</t>
    </r>
    <r>
      <rPr>
        <b/>
        <sz val="12"/>
        <color indexed="8"/>
        <rFont val="Calibri"/>
        <family val="2"/>
      </rPr>
      <t>CRI Profile v2.0: ID.RA-06.05</t>
    </r>
    <r>
      <rPr>
        <sz val="12"/>
        <color indexed="8"/>
        <rFont val="Aptos Narrow"/>
        <family val="2"/>
        <scheme val="minor"/>
      </rPr>
      <t xml:space="preserve">
</t>
    </r>
    <r>
      <rPr>
        <b/>
        <sz val="12"/>
        <color indexed="8"/>
        <rFont val="Calibri"/>
        <family val="2"/>
      </rPr>
      <t>CRI Profile v2.0: ID.RA-06.06</t>
    </r>
    <r>
      <rPr>
        <sz val="12"/>
        <color indexed="8"/>
        <rFont val="Aptos Narrow"/>
        <family val="2"/>
        <scheme val="minor"/>
      </rPr>
      <t xml:space="preserve">
</t>
    </r>
    <r>
      <rPr>
        <b/>
        <sz val="12"/>
        <color indexed="8"/>
        <rFont val="Calibri"/>
        <family val="2"/>
      </rPr>
      <t>CSF v1.1: ID.RA-6</t>
    </r>
    <r>
      <rPr>
        <sz val="12"/>
        <color indexed="8"/>
        <rFont val="Aptos Narrow"/>
        <family val="2"/>
        <scheme val="minor"/>
      </rPr>
      <t xml:space="preserve">
</t>
    </r>
    <r>
      <rPr>
        <b/>
        <sz val="12"/>
        <color indexed="8"/>
        <rFont val="Calibri"/>
        <family val="2"/>
      </rPr>
      <t>CSF v1.1: RS.MI-3</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800-221A: MA.RP</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PM-30</t>
    </r>
    <r>
      <rPr>
        <sz val="12"/>
        <color indexed="8"/>
        <rFont val="Aptos Narrow"/>
        <family val="2"/>
        <scheme val="minor"/>
      </rPr>
      <t xml:space="preserve">
</t>
    </r>
    <r>
      <rPr>
        <b/>
        <sz val="12"/>
        <color indexed="8"/>
        <rFont val="Calibri"/>
        <family val="2"/>
      </rPr>
      <t>SP 800-53 Rev 5.1.1: RA-07</t>
    </r>
  </si>
  <si>
    <r>
      <rPr>
        <b/>
        <sz val="12"/>
        <color indexed="8"/>
        <rFont val="Calibri"/>
        <family val="2"/>
      </rPr>
      <t>CRI Profile v2.0: ID.RA-07</t>
    </r>
    <r>
      <rPr>
        <sz val="12"/>
        <color indexed="8"/>
        <rFont val="Aptos Narrow"/>
        <family val="2"/>
        <scheme val="minor"/>
      </rPr>
      <t xml:space="preserve">
</t>
    </r>
    <r>
      <rPr>
        <b/>
        <sz val="12"/>
        <color indexed="8"/>
        <rFont val="Calibri"/>
        <family val="2"/>
      </rPr>
      <t>CRI Profile v2.0: ID.RA-07.01</t>
    </r>
    <r>
      <rPr>
        <sz val="12"/>
        <color indexed="8"/>
        <rFont val="Aptos Narrow"/>
        <family val="2"/>
        <scheme val="minor"/>
      </rPr>
      <t xml:space="preserve">
</t>
    </r>
    <r>
      <rPr>
        <b/>
        <sz val="12"/>
        <color indexed="8"/>
        <rFont val="Calibri"/>
        <family val="2"/>
      </rPr>
      <t>CRI Profile v2.0: ID.RA-07.02</t>
    </r>
    <r>
      <rPr>
        <sz val="12"/>
        <color indexed="8"/>
        <rFont val="Aptos Narrow"/>
        <family val="2"/>
        <scheme val="minor"/>
      </rPr>
      <t xml:space="preserve">
</t>
    </r>
    <r>
      <rPr>
        <b/>
        <sz val="12"/>
        <color indexed="8"/>
        <rFont val="Calibri"/>
        <family val="2"/>
      </rPr>
      <t>CRI Profile v2.0: ID.RA-07.03</t>
    </r>
    <r>
      <rPr>
        <sz val="12"/>
        <color indexed="8"/>
        <rFont val="Aptos Narrow"/>
        <family val="2"/>
        <scheme val="minor"/>
      </rPr>
      <t xml:space="preserve">
</t>
    </r>
    <r>
      <rPr>
        <b/>
        <sz val="12"/>
        <color indexed="8"/>
        <rFont val="Calibri"/>
        <family val="2"/>
      </rPr>
      <t>CRI Profile v2.0: ID.RA-07.04</t>
    </r>
    <r>
      <rPr>
        <sz val="12"/>
        <color indexed="8"/>
        <rFont val="Aptos Narrow"/>
        <family val="2"/>
        <scheme val="minor"/>
      </rPr>
      <t xml:space="preserve">
</t>
    </r>
    <r>
      <rPr>
        <b/>
        <sz val="12"/>
        <color indexed="8"/>
        <rFont val="Calibri"/>
        <family val="2"/>
      </rPr>
      <t>CRI Profile v2.0: ID.RA-07.05</t>
    </r>
    <r>
      <rPr>
        <sz val="12"/>
        <color indexed="8"/>
        <rFont val="Aptos Narrow"/>
        <family val="2"/>
        <scheme val="minor"/>
      </rPr>
      <t xml:space="preserve">
</t>
    </r>
    <r>
      <rPr>
        <b/>
        <sz val="12"/>
        <color indexed="8"/>
        <rFont val="Calibri"/>
        <family val="2"/>
      </rPr>
      <t>CSF v1.1: PR.IP-3</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800-221A: MA.RI-3</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CM-03</t>
    </r>
    <r>
      <rPr>
        <sz val="12"/>
        <color indexed="8"/>
        <rFont val="Aptos Narrow"/>
        <family val="2"/>
        <scheme val="minor"/>
      </rPr>
      <t xml:space="preserve">
</t>
    </r>
    <r>
      <rPr>
        <b/>
        <sz val="12"/>
        <color indexed="8"/>
        <rFont val="Calibri"/>
        <family val="2"/>
      </rPr>
      <t>SP 800-53 Rev 5.1.1: CM-04</t>
    </r>
  </si>
  <si>
    <r>
      <rPr>
        <b/>
        <sz val="12"/>
        <color indexed="8"/>
        <rFont val="Calibri"/>
        <family val="2"/>
      </rPr>
      <t>CIS Controls v8.0: 7.2</t>
    </r>
    <r>
      <rPr>
        <sz val="12"/>
        <color indexed="8"/>
        <rFont val="Aptos Narrow"/>
        <family val="2"/>
        <scheme val="minor"/>
      </rPr>
      <t xml:space="preserve">
</t>
    </r>
    <r>
      <rPr>
        <b/>
        <sz val="12"/>
        <color indexed="8"/>
        <rFont val="Calibri"/>
        <family val="2"/>
      </rPr>
      <t>CRI Profile v2.0: ID.RA-08</t>
    </r>
    <r>
      <rPr>
        <sz val="12"/>
        <color indexed="8"/>
        <rFont val="Aptos Narrow"/>
        <family val="2"/>
        <scheme val="minor"/>
      </rPr>
      <t xml:space="preserve">
</t>
    </r>
    <r>
      <rPr>
        <b/>
        <sz val="12"/>
        <color indexed="8"/>
        <rFont val="Calibri"/>
        <family val="2"/>
      </rPr>
      <t>CRI Profile v2.0: ID.RA-08.01</t>
    </r>
    <r>
      <rPr>
        <sz val="12"/>
        <color indexed="8"/>
        <rFont val="Aptos Narrow"/>
        <family val="2"/>
        <scheme val="minor"/>
      </rPr>
      <t xml:space="preserve">
</t>
    </r>
    <r>
      <rPr>
        <b/>
        <sz val="12"/>
        <color indexed="8"/>
        <rFont val="Calibri"/>
        <family val="2"/>
      </rPr>
      <t>CRI Profile v2.0: ID.RA-08.02</t>
    </r>
    <r>
      <rPr>
        <sz val="12"/>
        <color indexed="8"/>
        <rFont val="Aptos Narrow"/>
        <family val="2"/>
        <scheme val="minor"/>
      </rPr>
      <t xml:space="preserve">
</t>
    </r>
    <r>
      <rPr>
        <b/>
        <sz val="12"/>
        <color indexed="8"/>
        <rFont val="Calibri"/>
        <family val="2"/>
      </rPr>
      <t>CSF v1.1: RS.AN-5</t>
    </r>
    <r>
      <rPr>
        <sz val="12"/>
        <color indexed="8"/>
        <rFont val="Aptos Narrow"/>
        <family val="2"/>
        <scheme val="minor"/>
      </rPr>
      <t xml:space="preserve">
</t>
    </r>
    <r>
      <rPr>
        <b/>
        <sz val="12"/>
        <color indexed="8"/>
        <rFont val="Calibri"/>
        <family val="2"/>
      </rPr>
      <t>SP 800-221A: MA.RI-3</t>
    </r>
    <r>
      <rPr>
        <sz val="12"/>
        <color indexed="8"/>
        <rFont val="Aptos Narrow"/>
        <family val="2"/>
        <scheme val="minor"/>
      </rPr>
      <t xml:space="preserve">
</t>
    </r>
    <r>
      <rPr>
        <b/>
        <sz val="12"/>
        <color indexed="8"/>
        <rFont val="Calibri"/>
        <family val="2"/>
      </rPr>
      <t>SP 800-53 Rev 5.1.1: RA-05</t>
    </r>
  </si>
  <si>
    <r>
      <rPr>
        <b/>
        <sz val="12"/>
        <color indexed="8"/>
        <rFont val="Calibri"/>
        <family val="2"/>
      </rPr>
      <t>CRI Profile v2.0: EX.DD-04</t>
    </r>
    <r>
      <rPr>
        <sz val="12"/>
        <color indexed="8"/>
        <rFont val="Aptos Narrow"/>
        <family val="2"/>
        <scheme val="minor"/>
      </rPr>
      <t xml:space="preserve">
</t>
    </r>
    <r>
      <rPr>
        <b/>
        <sz val="12"/>
        <color indexed="8"/>
        <rFont val="Calibri"/>
        <family val="2"/>
      </rPr>
      <t>CRI Profile v2.0: EX.DD-04.01</t>
    </r>
    <r>
      <rPr>
        <sz val="12"/>
        <color indexed="8"/>
        <rFont val="Aptos Narrow"/>
        <family val="2"/>
        <scheme val="minor"/>
      </rPr>
      <t xml:space="preserve">
</t>
    </r>
    <r>
      <rPr>
        <b/>
        <sz val="12"/>
        <color indexed="8"/>
        <rFont val="Calibri"/>
        <family val="2"/>
      </rPr>
      <t>CRI Profile v2.0: EX.DD-04.02</t>
    </r>
    <r>
      <rPr>
        <sz val="12"/>
        <color indexed="8"/>
        <rFont val="Aptos Narrow"/>
        <family val="2"/>
        <scheme val="minor"/>
      </rPr>
      <t xml:space="preserve">
</t>
    </r>
    <r>
      <rPr>
        <b/>
        <sz val="12"/>
        <color indexed="8"/>
        <rFont val="Calibri"/>
        <family val="2"/>
      </rPr>
      <t>CSF v1.1: PR.DS-8</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800-221A: MA.RI-3</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SA-05</t>
    </r>
    <r>
      <rPr>
        <sz val="12"/>
        <color indexed="8"/>
        <rFont val="Aptos Narrow"/>
        <family val="2"/>
        <scheme val="minor"/>
      </rPr>
      <t xml:space="preserve">
</t>
    </r>
    <r>
      <rPr>
        <b/>
        <sz val="12"/>
        <color indexed="8"/>
        <rFont val="Calibri"/>
        <family val="2"/>
      </rPr>
      <t>SP 800-53 Rev 5.1.1: SA-10</t>
    </r>
    <r>
      <rPr>
        <sz val="12"/>
        <color indexed="8"/>
        <rFont val="Aptos Narrow"/>
        <family val="2"/>
        <scheme val="minor"/>
      </rPr>
      <t xml:space="preserve">
</t>
    </r>
    <r>
      <rPr>
        <b/>
        <sz val="12"/>
        <color indexed="8"/>
        <rFont val="Calibri"/>
        <family val="2"/>
      </rPr>
      <t>SP 800-53 Rev 5.1.1: SA-11</t>
    </r>
    <r>
      <rPr>
        <sz val="12"/>
        <color indexed="8"/>
        <rFont val="Aptos Narrow"/>
        <family val="2"/>
        <scheme val="minor"/>
      </rPr>
      <t xml:space="preserve">
</t>
    </r>
    <r>
      <rPr>
        <b/>
        <sz val="12"/>
        <color indexed="8"/>
        <rFont val="Calibri"/>
        <family val="2"/>
      </rPr>
      <t>SP 800-53 Rev 5.1.1: SA-15</t>
    </r>
    <r>
      <rPr>
        <sz val="12"/>
        <color indexed="8"/>
        <rFont val="Aptos Narrow"/>
        <family val="2"/>
        <scheme val="minor"/>
      </rPr>
      <t xml:space="preserve">
</t>
    </r>
    <r>
      <rPr>
        <b/>
        <sz val="12"/>
        <color indexed="8"/>
        <rFont val="Calibri"/>
        <family val="2"/>
      </rPr>
      <t>SP 800-53 Rev 5.1.1: SA-17</t>
    </r>
    <r>
      <rPr>
        <sz val="12"/>
        <color indexed="8"/>
        <rFont val="Aptos Narrow"/>
        <family val="2"/>
        <scheme val="minor"/>
      </rPr>
      <t xml:space="preserve">
</t>
    </r>
    <r>
      <rPr>
        <b/>
        <sz val="12"/>
        <color indexed="8"/>
        <rFont val="Calibri"/>
        <family val="2"/>
      </rPr>
      <t>SP 800-53 Rev 5.1.1: SI-07</t>
    </r>
    <r>
      <rPr>
        <sz val="12"/>
        <color indexed="8"/>
        <rFont val="Aptos Narrow"/>
        <family val="2"/>
        <scheme val="minor"/>
      </rPr>
      <t xml:space="preserve">
</t>
    </r>
    <r>
      <rPr>
        <b/>
        <sz val="12"/>
        <color indexed="8"/>
        <rFont val="Calibri"/>
        <family val="2"/>
      </rPr>
      <t>SP 800-53 Rev 5.1.1: SR-05</t>
    </r>
    <r>
      <rPr>
        <sz val="12"/>
        <color indexed="8"/>
        <rFont val="Aptos Narrow"/>
        <family val="2"/>
        <scheme val="minor"/>
      </rPr>
      <t xml:space="preserve">
</t>
    </r>
    <r>
      <rPr>
        <b/>
        <sz val="12"/>
        <color indexed="8"/>
        <rFont val="Calibri"/>
        <family val="2"/>
      </rPr>
      <t>SP 800-53 Rev 5.1.1: SR-06</t>
    </r>
    <r>
      <rPr>
        <sz val="12"/>
        <color indexed="8"/>
        <rFont val="Aptos Narrow"/>
        <family val="2"/>
        <scheme val="minor"/>
      </rPr>
      <t xml:space="preserve">
</t>
    </r>
    <r>
      <rPr>
        <b/>
        <sz val="12"/>
        <color indexed="8"/>
        <rFont val="Calibri"/>
        <family val="2"/>
      </rPr>
      <t>SP 800-53 Rev 5.1.1: SR-10</t>
    </r>
    <r>
      <rPr>
        <sz val="12"/>
        <color indexed="8"/>
        <rFont val="Aptos Narrow"/>
        <family val="2"/>
        <scheme val="minor"/>
      </rPr>
      <t xml:space="preserve">
</t>
    </r>
    <r>
      <rPr>
        <b/>
        <sz val="12"/>
        <color indexed="8"/>
        <rFont val="Calibri"/>
        <family val="2"/>
      </rPr>
      <t>SP 800-53 Rev 5.1.1: SR-11</t>
    </r>
  </si>
  <si>
    <r>
      <rPr>
        <b/>
        <sz val="12"/>
        <color indexed="8"/>
        <rFont val="Calibri"/>
        <family val="2"/>
      </rPr>
      <t>CRI Profile v2.0: EX.DD-03</t>
    </r>
    <r>
      <rPr>
        <sz val="12"/>
        <color indexed="8"/>
        <rFont val="Aptos Narrow"/>
        <family val="2"/>
        <scheme val="minor"/>
      </rPr>
      <t xml:space="preserve">
</t>
    </r>
    <r>
      <rPr>
        <b/>
        <sz val="12"/>
        <color indexed="8"/>
        <rFont val="Calibri"/>
        <family val="2"/>
      </rPr>
      <t>CRI Profile v2.0: EX.DD-03.01</t>
    </r>
    <r>
      <rPr>
        <sz val="12"/>
        <color indexed="8"/>
        <rFont val="Aptos Narrow"/>
        <family val="2"/>
        <scheme val="minor"/>
      </rPr>
      <t xml:space="preserve">
</t>
    </r>
    <r>
      <rPr>
        <b/>
        <sz val="12"/>
        <color indexed="8"/>
        <rFont val="Calibri"/>
        <family val="2"/>
      </rPr>
      <t>CRI Profile v2.0: EX.DD-03.02</t>
    </r>
    <r>
      <rPr>
        <sz val="12"/>
        <color indexed="8"/>
        <rFont val="Aptos Narrow"/>
        <family val="2"/>
        <scheme val="minor"/>
      </rPr>
      <t xml:space="preserve">
</t>
    </r>
    <r>
      <rPr>
        <b/>
        <sz val="12"/>
        <color indexed="8"/>
        <rFont val="Calibri"/>
        <family val="2"/>
      </rPr>
      <t>CRI Profile v2.0: EX.DD-03.03</t>
    </r>
    <r>
      <rPr>
        <sz val="12"/>
        <color indexed="8"/>
        <rFont val="Aptos Narrow"/>
        <family val="2"/>
        <scheme val="minor"/>
      </rPr>
      <t xml:space="preserve">
</t>
    </r>
    <r>
      <rPr>
        <b/>
        <sz val="12"/>
        <color indexed="8"/>
        <rFont val="Calibri"/>
        <family val="2"/>
      </rPr>
      <t>CSF v1.1: ID.SC-2</t>
    </r>
    <r>
      <rPr>
        <sz val="12"/>
        <color indexed="8"/>
        <rFont val="Aptos Narrow"/>
        <family val="2"/>
        <scheme val="minor"/>
      </rPr>
      <t xml:space="preserve">
</t>
    </r>
    <r>
      <rPr>
        <b/>
        <sz val="12"/>
        <color indexed="8"/>
        <rFont val="Calibri"/>
        <family val="2"/>
      </rPr>
      <t>CSF v1.1: ID.SC-4</t>
    </r>
    <r>
      <rPr>
        <sz val="12"/>
        <color indexed="8"/>
        <rFont val="Aptos Narrow"/>
        <family val="2"/>
        <scheme val="minor"/>
      </rPr>
      <t xml:space="preserve">
</t>
    </r>
    <r>
      <rPr>
        <b/>
        <sz val="12"/>
        <color indexed="8"/>
        <rFont val="Calibri"/>
        <family val="2"/>
      </rPr>
      <t>SP 800-221A: GV.CT-2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800-221A: MA.RM-2</t>
    </r>
    <r>
      <rPr>
        <sz val="12"/>
        <color indexed="8"/>
        <rFont val="Aptos Narrow"/>
        <family val="2"/>
        <scheme val="minor"/>
      </rPr>
      <t xml:space="preserve">
</t>
    </r>
    <r>
      <rPr>
        <b/>
        <sz val="12"/>
        <color indexed="8"/>
        <rFont val="Calibri"/>
        <family val="2"/>
      </rPr>
      <t>SP 800-221A: MA.RM-3</t>
    </r>
    <r>
      <rPr>
        <sz val="12"/>
        <color indexed="8"/>
        <rFont val="Aptos Narrow"/>
        <family val="2"/>
        <scheme val="minor"/>
      </rPr>
      <t xml:space="preserve">
</t>
    </r>
    <r>
      <rPr>
        <b/>
        <sz val="12"/>
        <color indexed="8"/>
        <rFont val="Calibri"/>
        <family val="2"/>
      </rPr>
      <t>SP 800-53 Rev 5.1.1: SR-06</t>
    </r>
  </si>
  <si>
    <r>
      <rPr>
        <b/>
        <sz val="12"/>
        <color indexed="8"/>
        <rFont val="Calibri"/>
        <family val="2"/>
      </rPr>
      <t>CRI Profile v2.0: ID.IM
CSF v1.1: RS.IM
CSF v1.1: RC.IM
CSF v1.1: PR.IP-7
CSF v1.1: DE.DP-5
SP 800-221A: MA.IM-1
SP 800-221A: MA.IM-1
CRI Profile v2.0: ID.IM-01</t>
    </r>
    <r>
      <rPr>
        <sz val="12"/>
        <color indexed="8"/>
        <rFont val="Aptos Narrow"/>
        <family val="2"/>
        <scheme val="minor"/>
      </rPr>
      <t xml:space="preserve">
</t>
    </r>
    <r>
      <rPr>
        <b/>
        <sz val="12"/>
        <color indexed="8"/>
        <rFont val="Calibri"/>
        <family val="2"/>
      </rPr>
      <t>CRI Profile v2.0: ID.IM-01.01</t>
    </r>
    <r>
      <rPr>
        <sz val="12"/>
        <color indexed="8"/>
        <rFont val="Aptos Narrow"/>
        <family val="2"/>
        <scheme val="minor"/>
      </rPr>
      <t xml:space="preserve">
</t>
    </r>
    <r>
      <rPr>
        <b/>
        <sz val="12"/>
        <color indexed="8"/>
        <rFont val="Calibri"/>
        <family val="2"/>
      </rPr>
      <t>CRI Profile v2.0: ID.IM-01.02</t>
    </r>
    <r>
      <rPr>
        <sz val="12"/>
        <color indexed="8"/>
        <rFont val="Aptos Narrow"/>
        <family val="2"/>
        <scheme val="minor"/>
      </rPr>
      <t xml:space="preserve">
</t>
    </r>
    <r>
      <rPr>
        <b/>
        <sz val="12"/>
        <color indexed="8"/>
        <rFont val="Calibri"/>
        <family val="2"/>
      </rPr>
      <t>CRI Profile v2.0: ID.IM-01.03</t>
    </r>
    <r>
      <rPr>
        <sz val="12"/>
        <color indexed="8"/>
        <rFont val="Aptos Narrow"/>
        <family val="2"/>
        <scheme val="minor"/>
      </rPr>
      <t xml:space="preserve">
</t>
    </r>
    <r>
      <rPr>
        <b/>
        <sz val="12"/>
        <color indexed="8"/>
        <rFont val="Calibri"/>
        <family val="2"/>
      </rPr>
      <t>CRI Profile v2.0: ID.IM-01.04</t>
    </r>
    <r>
      <rPr>
        <sz val="12"/>
        <color indexed="8"/>
        <rFont val="Aptos Narrow"/>
        <family val="2"/>
        <scheme val="minor"/>
      </rPr>
      <t xml:space="preserve">
</t>
    </r>
    <r>
      <rPr>
        <b/>
        <sz val="12"/>
        <color indexed="8"/>
        <rFont val="Calibri"/>
        <family val="2"/>
      </rPr>
      <t>CRI Profile v2.0: ID.IM-01.05</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r>
      <rPr>
        <sz val="12"/>
        <color indexed="8"/>
        <rFont val="Aptos Narrow"/>
        <family val="2"/>
        <scheme val="minor"/>
      </rPr>
      <t xml:space="preserve">
</t>
    </r>
    <r>
      <rPr>
        <b/>
        <sz val="12"/>
        <color indexed="8"/>
        <rFont val="Calibri"/>
        <family val="2"/>
      </rPr>
      <t>SP 800-53 Rev 5.1.1: CA-02</t>
    </r>
    <r>
      <rPr>
        <sz val="12"/>
        <color indexed="8"/>
        <rFont val="Aptos Narrow"/>
        <family val="2"/>
        <scheme val="minor"/>
      </rPr>
      <t xml:space="preserve">
</t>
    </r>
    <r>
      <rPr>
        <b/>
        <sz val="12"/>
        <color indexed="8"/>
        <rFont val="Calibri"/>
        <family val="2"/>
      </rPr>
      <t>SP 800-53 Rev 5.1.1: CA-05</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CA-08</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PL-02</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RA-05</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SA-11</t>
    </r>
    <r>
      <rPr>
        <sz val="12"/>
        <color indexed="8"/>
        <rFont val="Aptos Narrow"/>
        <family val="2"/>
        <scheme val="minor"/>
      </rPr>
      <t xml:space="preserve">
</t>
    </r>
    <r>
      <rPr>
        <b/>
        <sz val="12"/>
        <color indexed="8"/>
        <rFont val="Calibri"/>
        <family val="2"/>
      </rPr>
      <t>SP 800-53 Rev 5.1.1: SA-17(06)</t>
    </r>
    <r>
      <rPr>
        <sz val="12"/>
        <color indexed="8"/>
        <rFont val="Aptos Narrow"/>
        <family val="2"/>
        <scheme val="minor"/>
      </rPr>
      <t xml:space="preserve">
</t>
    </r>
    <r>
      <rPr>
        <b/>
        <sz val="12"/>
        <color indexed="8"/>
        <rFont val="Calibri"/>
        <family val="2"/>
      </rPr>
      <t>SP 800-53 Rev 5.1.1: SI-02</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SR-05</t>
    </r>
  </si>
  <si>
    <r>
      <rPr>
        <b/>
        <sz val="12"/>
        <color indexed="8"/>
        <rFont val="Calibri"/>
        <family val="2"/>
      </rPr>
      <t>CIS Controls v8.0: 17.7</t>
    </r>
    <r>
      <rPr>
        <sz val="12"/>
        <color indexed="8"/>
        <rFont val="Aptos Narrow"/>
        <family val="2"/>
        <scheme val="minor"/>
      </rPr>
      <t xml:space="preserve">
</t>
    </r>
    <r>
      <rPr>
        <b/>
        <sz val="12"/>
        <color indexed="8"/>
        <rFont val="Calibri"/>
        <family val="2"/>
      </rPr>
      <t>CRI Profile v2.0: ID.IM-02</t>
    </r>
    <r>
      <rPr>
        <sz val="12"/>
        <color indexed="8"/>
        <rFont val="Aptos Narrow"/>
        <family val="2"/>
        <scheme val="minor"/>
      </rPr>
      <t xml:space="preserve">
</t>
    </r>
    <r>
      <rPr>
        <b/>
        <sz val="12"/>
        <color indexed="8"/>
        <rFont val="Calibri"/>
        <family val="2"/>
      </rPr>
      <t>CRI Profile v2.0: ID.IM-02.01</t>
    </r>
    <r>
      <rPr>
        <sz val="12"/>
        <color indexed="8"/>
        <rFont val="Aptos Narrow"/>
        <family val="2"/>
        <scheme val="minor"/>
      </rPr>
      <t xml:space="preserve">
</t>
    </r>
    <r>
      <rPr>
        <b/>
        <sz val="12"/>
        <color indexed="8"/>
        <rFont val="Calibri"/>
        <family val="2"/>
      </rPr>
      <t>CRI Profile v2.0: ID.IM-02.02</t>
    </r>
    <r>
      <rPr>
        <sz val="12"/>
        <color indexed="8"/>
        <rFont val="Aptos Narrow"/>
        <family val="2"/>
        <scheme val="minor"/>
      </rPr>
      <t xml:space="preserve">
</t>
    </r>
    <r>
      <rPr>
        <b/>
        <sz val="12"/>
        <color indexed="8"/>
        <rFont val="Calibri"/>
        <family val="2"/>
      </rPr>
      <t>CRI Profile v2.0: ID.IM-02.03</t>
    </r>
    <r>
      <rPr>
        <sz val="12"/>
        <color indexed="8"/>
        <rFont val="Aptos Narrow"/>
        <family val="2"/>
        <scheme val="minor"/>
      </rPr>
      <t xml:space="preserve">
</t>
    </r>
    <r>
      <rPr>
        <b/>
        <sz val="12"/>
        <color indexed="8"/>
        <rFont val="Calibri"/>
        <family val="2"/>
      </rPr>
      <t>CRI Profile v2.0: ID.IM-02.04</t>
    </r>
    <r>
      <rPr>
        <sz val="12"/>
        <color indexed="8"/>
        <rFont val="Aptos Narrow"/>
        <family val="2"/>
        <scheme val="minor"/>
      </rPr>
      <t xml:space="preserve">
</t>
    </r>
    <r>
      <rPr>
        <b/>
        <sz val="12"/>
        <color indexed="8"/>
        <rFont val="Calibri"/>
        <family val="2"/>
      </rPr>
      <t>CRI Profile v2.0: ID.IM-02.05</t>
    </r>
    <r>
      <rPr>
        <sz val="12"/>
        <color indexed="8"/>
        <rFont val="Aptos Narrow"/>
        <family val="2"/>
        <scheme val="minor"/>
      </rPr>
      <t xml:space="preserve">
</t>
    </r>
    <r>
      <rPr>
        <b/>
        <sz val="12"/>
        <color indexed="8"/>
        <rFont val="Calibri"/>
        <family val="2"/>
      </rPr>
      <t>CRI Profile v2.0: ID.IM-02.06</t>
    </r>
    <r>
      <rPr>
        <sz val="12"/>
        <color indexed="8"/>
        <rFont val="Aptos Narrow"/>
        <family val="2"/>
        <scheme val="minor"/>
      </rPr>
      <t xml:space="preserve">
</t>
    </r>
    <r>
      <rPr>
        <b/>
        <sz val="12"/>
        <color indexed="8"/>
        <rFont val="Calibri"/>
        <family val="2"/>
      </rPr>
      <t>CRI Profile v2.0: ID.IM-02.07</t>
    </r>
    <r>
      <rPr>
        <sz val="12"/>
        <color indexed="8"/>
        <rFont val="Aptos Narrow"/>
        <family val="2"/>
        <scheme val="minor"/>
      </rPr>
      <t xml:space="preserve">
</t>
    </r>
    <r>
      <rPr>
        <b/>
        <sz val="12"/>
        <color indexed="8"/>
        <rFont val="Calibri"/>
        <family val="2"/>
      </rPr>
      <t>CRI Profile v2.0: ID.IM-02.08</t>
    </r>
    <r>
      <rPr>
        <sz val="12"/>
        <color indexed="8"/>
        <rFont val="Aptos Narrow"/>
        <family val="2"/>
        <scheme val="minor"/>
      </rPr>
      <t xml:space="preserve">
</t>
    </r>
    <r>
      <rPr>
        <b/>
        <sz val="12"/>
        <color indexed="8"/>
        <rFont val="Calibri"/>
        <family val="2"/>
      </rPr>
      <t>CRI Profile v2.0: ID.IM-02.09</t>
    </r>
    <r>
      <rPr>
        <sz val="12"/>
        <color indexed="8"/>
        <rFont val="Aptos Narrow"/>
        <family val="2"/>
        <scheme val="minor"/>
      </rPr>
      <t xml:space="preserve">
</t>
    </r>
    <r>
      <rPr>
        <b/>
        <sz val="12"/>
        <color indexed="8"/>
        <rFont val="Calibri"/>
        <family val="2"/>
      </rPr>
      <t>CSF v1.1: ID.SC-5</t>
    </r>
    <r>
      <rPr>
        <sz val="12"/>
        <color indexed="8"/>
        <rFont val="Aptos Narrow"/>
        <family val="2"/>
        <scheme val="minor"/>
      </rPr>
      <t xml:space="preserve">
</t>
    </r>
    <r>
      <rPr>
        <b/>
        <sz val="12"/>
        <color indexed="8"/>
        <rFont val="Calibri"/>
        <family val="2"/>
      </rPr>
      <t>CSF v1.1: PR.IP-10</t>
    </r>
    <r>
      <rPr>
        <sz val="12"/>
        <color indexed="8"/>
        <rFont val="Aptos Narrow"/>
        <family val="2"/>
        <scheme val="minor"/>
      </rPr>
      <t xml:space="preserve">
</t>
    </r>
    <r>
      <rPr>
        <b/>
        <sz val="12"/>
        <color indexed="8"/>
        <rFont val="Calibri"/>
        <family val="2"/>
      </rPr>
      <t>CSF v1.1: DE.DP-3</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r>
      <rPr>
        <sz val="12"/>
        <color indexed="8"/>
        <rFont val="Aptos Narrow"/>
        <family val="2"/>
        <scheme val="minor"/>
      </rPr>
      <t xml:space="preserve">
</t>
    </r>
    <r>
      <rPr>
        <b/>
        <sz val="12"/>
        <color indexed="8"/>
        <rFont val="Calibri"/>
        <family val="2"/>
      </rPr>
      <t>SP 800-53 Rev 5.1.1: CA-02</t>
    </r>
    <r>
      <rPr>
        <sz val="12"/>
        <color indexed="8"/>
        <rFont val="Aptos Narrow"/>
        <family val="2"/>
        <scheme val="minor"/>
      </rPr>
      <t xml:space="preserve">
</t>
    </r>
    <r>
      <rPr>
        <b/>
        <sz val="12"/>
        <color indexed="8"/>
        <rFont val="Calibri"/>
        <family val="2"/>
      </rPr>
      <t>SP 800-53 Rev 5.1.1: CA-05</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CA-08</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CP-04</t>
    </r>
    <r>
      <rPr>
        <sz val="12"/>
        <color indexed="8"/>
        <rFont val="Aptos Narrow"/>
        <family val="2"/>
        <scheme val="minor"/>
      </rPr>
      <t xml:space="preserve">
</t>
    </r>
    <r>
      <rPr>
        <b/>
        <sz val="12"/>
        <color indexed="8"/>
        <rFont val="Calibri"/>
        <family val="2"/>
      </rPr>
      <t>SP 800-53 Rev 5.1.1: IR-03</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PL-02</t>
    </r>
    <r>
      <rPr>
        <sz val="12"/>
        <color indexed="8"/>
        <rFont val="Aptos Narrow"/>
        <family val="2"/>
        <scheme val="minor"/>
      </rPr>
      <t xml:space="preserve">
</t>
    </r>
    <r>
      <rPr>
        <b/>
        <sz val="12"/>
        <color indexed="8"/>
        <rFont val="Calibri"/>
        <family val="2"/>
      </rPr>
      <t>SP 800-53 Rev 5.1.1: PM-04</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RA-05</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SA-11</t>
    </r>
    <r>
      <rPr>
        <sz val="12"/>
        <color indexed="8"/>
        <rFont val="Aptos Narrow"/>
        <family val="2"/>
        <scheme val="minor"/>
      </rPr>
      <t xml:space="preserve">
</t>
    </r>
    <r>
      <rPr>
        <b/>
        <sz val="12"/>
        <color indexed="8"/>
        <rFont val="Calibri"/>
        <family val="2"/>
      </rPr>
      <t>SP 800-53 Rev 5.1.1: SI-02</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SR-05</t>
    </r>
  </si>
  <si>
    <r>
      <rPr>
        <b/>
        <sz val="12"/>
        <color indexed="8"/>
        <rFont val="Calibri"/>
        <family val="2"/>
      </rPr>
      <t>CRI Profile v2.0: ID.IM-03</t>
    </r>
    <r>
      <rPr>
        <sz val="12"/>
        <color indexed="8"/>
        <rFont val="Aptos Narrow"/>
        <family val="2"/>
        <scheme val="minor"/>
      </rPr>
      <t xml:space="preserve">
</t>
    </r>
    <r>
      <rPr>
        <b/>
        <sz val="12"/>
        <color indexed="8"/>
        <rFont val="Calibri"/>
        <family val="2"/>
      </rPr>
      <t>CRI Profile v2.0: ID.IM-03.01</t>
    </r>
    <r>
      <rPr>
        <sz val="12"/>
        <color indexed="8"/>
        <rFont val="Aptos Narrow"/>
        <family val="2"/>
        <scheme val="minor"/>
      </rPr>
      <t xml:space="preserve">
</t>
    </r>
    <r>
      <rPr>
        <b/>
        <sz val="12"/>
        <color indexed="8"/>
        <rFont val="Calibri"/>
        <family val="2"/>
      </rPr>
      <t>CRI Profile v2.0: ID.IM-03.02</t>
    </r>
    <r>
      <rPr>
        <sz val="12"/>
        <color indexed="8"/>
        <rFont val="Aptos Narrow"/>
        <family val="2"/>
        <scheme val="minor"/>
      </rPr>
      <t xml:space="preserve">
</t>
    </r>
    <r>
      <rPr>
        <b/>
        <sz val="12"/>
        <color indexed="8"/>
        <rFont val="Calibri"/>
        <family val="2"/>
      </rPr>
      <t>CSF v1.1: PR.IP-7</t>
    </r>
    <r>
      <rPr>
        <sz val="12"/>
        <color indexed="8"/>
        <rFont val="Aptos Narrow"/>
        <family val="2"/>
        <scheme val="minor"/>
      </rPr>
      <t xml:space="preserve">
</t>
    </r>
    <r>
      <rPr>
        <b/>
        <sz val="12"/>
        <color indexed="8"/>
        <rFont val="Calibri"/>
        <family val="2"/>
      </rPr>
      <t>CSF v1.1: PR.IP-8</t>
    </r>
    <r>
      <rPr>
        <sz val="12"/>
        <color indexed="8"/>
        <rFont val="Aptos Narrow"/>
        <family val="2"/>
        <scheme val="minor"/>
      </rPr>
      <t xml:space="preserve">
</t>
    </r>
    <r>
      <rPr>
        <b/>
        <sz val="12"/>
        <color indexed="8"/>
        <rFont val="Calibri"/>
        <family val="2"/>
      </rPr>
      <t>CSF v1.1: DE.DP-5</t>
    </r>
    <r>
      <rPr>
        <sz val="12"/>
        <color indexed="8"/>
        <rFont val="Aptos Narrow"/>
        <family val="2"/>
        <scheme val="minor"/>
      </rPr>
      <t xml:space="preserve">
</t>
    </r>
    <r>
      <rPr>
        <b/>
        <sz val="12"/>
        <color indexed="8"/>
        <rFont val="Calibri"/>
        <family val="2"/>
      </rPr>
      <t>CSF v1.1: RS.IM-1</t>
    </r>
    <r>
      <rPr>
        <sz val="12"/>
        <color indexed="8"/>
        <rFont val="Aptos Narrow"/>
        <family val="2"/>
        <scheme val="minor"/>
      </rPr>
      <t xml:space="preserve">
</t>
    </r>
    <r>
      <rPr>
        <b/>
        <sz val="12"/>
        <color indexed="8"/>
        <rFont val="Calibri"/>
        <family val="2"/>
      </rPr>
      <t>CSF v1.1: RS.IM-2</t>
    </r>
    <r>
      <rPr>
        <sz val="12"/>
        <color indexed="8"/>
        <rFont val="Aptos Narrow"/>
        <family val="2"/>
        <scheme val="minor"/>
      </rPr>
      <t xml:space="preserve">
</t>
    </r>
    <r>
      <rPr>
        <b/>
        <sz val="12"/>
        <color indexed="8"/>
        <rFont val="Calibri"/>
        <family val="2"/>
      </rPr>
      <t>CSF v1.1: RC.IM-1</t>
    </r>
    <r>
      <rPr>
        <sz val="12"/>
        <color indexed="8"/>
        <rFont val="Aptos Narrow"/>
        <family val="2"/>
        <scheme val="minor"/>
      </rPr>
      <t xml:space="preserve">
</t>
    </r>
    <r>
      <rPr>
        <b/>
        <sz val="12"/>
        <color indexed="8"/>
        <rFont val="Calibri"/>
        <family val="2"/>
      </rPr>
      <t>CSF v1.1: RC.IM-2</t>
    </r>
    <r>
      <rPr>
        <sz val="12"/>
        <color indexed="8"/>
        <rFont val="Aptos Narrow"/>
        <family val="2"/>
        <scheme val="minor"/>
      </rPr>
      <t xml:space="preserve">
</t>
    </r>
    <r>
      <rPr>
        <b/>
        <sz val="12"/>
        <color indexed="8"/>
        <rFont val="Calibri"/>
        <family val="2"/>
      </rPr>
      <t>SP 800-221A: GV.AD-1</t>
    </r>
    <r>
      <rPr>
        <sz val="12"/>
        <color indexed="8"/>
        <rFont val="Aptos Narrow"/>
        <family val="2"/>
        <scheme val="minor"/>
      </rPr>
      <t xml:space="preserve">
</t>
    </r>
    <r>
      <rPr>
        <b/>
        <sz val="12"/>
        <color indexed="8"/>
        <rFont val="Calibri"/>
        <family val="2"/>
      </rPr>
      <t>SP 800-221A: MA.RM-6</t>
    </r>
    <r>
      <rPr>
        <sz val="12"/>
        <color indexed="8"/>
        <rFont val="Aptos Narrow"/>
        <family val="2"/>
        <scheme val="minor"/>
      </rPr>
      <t xml:space="preserve">
</t>
    </r>
    <r>
      <rPr>
        <b/>
        <sz val="12"/>
        <color indexed="8"/>
        <rFont val="Calibri"/>
        <family val="2"/>
      </rPr>
      <t>SP 800-221A: MA.IM-1</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AT-01</t>
    </r>
    <r>
      <rPr>
        <sz val="12"/>
        <color indexed="8"/>
        <rFont val="Aptos Narrow"/>
        <family val="2"/>
        <scheme val="minor"/>
      </rPr>
      <t xml:space="preserve">
</t>
    </r>
    <r>
      <rPr>
        <b/>
        <sz val="12"/>
        <color indexed="8"/>
        <rFont val="Calibri"/>
        <family val="2"/>
      </rPr>
      <t>SP 800-53 Rev 5.1.1: AU-01</t>
    </r>
    <r>
      <rPr>
        <sz val="12"/>
        <color indexed="8"/>
        <rFont val="Aptos Narrow"/>
        <family val="2"/>
        <scheme val="minor"/>
      </rPr>
      <t xml:space="preserve">
</t>
    </r>
    <r>
      <rPr>
        <b/>
        <sz val="12"/>
        <color indexed="8"/>
        <rFont val="Calibri"/>
        <family val="2"/>
      </rPr>
      <t>SP 800-53 Rev 5.1.1: CA-01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CP-01</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MA-01</t>
    </r>
    <r>
      <rPr>
        <sz val="12"/>
        <color indexed="8"/>
        <rFont val="Aptos Narrow"/>
        <family val="2"/>
        <scheme val="minor"/>
      </rPr>
      <t xml:space="preserve">
</t>
    </r>
    <r>
      <rPr>
        <b/>
        <sz val="12"/>
        <color indexed="8"/>
        <rFont val="Calibri"/>
        <family val="2"/>
      </rPr>
      <t>SP 800-53 Rev 5.1.1: MP-01</t>
    </r>
    <r>
      <rPr>
        <sz val="12"/>
        <color indexed="8"/>
        <rFont val="Aptos Narrow"/>
        <family val="2"/>
        <scheme val="minor"/>
      </rPr>
      <t xml:space="preserve">
</t>
    </r>
    <r>
      <rPr>
        <b/>
        <sz val="12"/>
        <color indexed="8"/>
        <rFont val="Calibri"/>
        <family val="2"/>
      </rPr>
      <t>SP 800-53 Rev 5.1.1: PE-01</t>
    </r>
    <r>
      <rPr>
        <sz val="12"/>
        <color indexed="8"/>
        <rFont val="Aptos Narrow"/>
        <family val="2"/>
        <scheme val="minor"/>
      </rPr>
      <t xml:space="preserve">
</t>
    </r>
    <r>
      <rPr>
        <b/>
        <sz val="12"/>
        <color indexed="8"/>
        <rFont val="Calibri"/>
        <family val="2"/>
      </rPr>
      <t>SP 800-53 Rev 5.1.1: PL-01</t>
    </r>
    <r>
      <rPr>
        <sz val="12"/>
        <color indexed="8"/>
        <rFont val="Aptos Narrow"/>
        <family val="2"/>
        <scheme val="minor"/>
      </rPr>
      <t xml:space="preserve">
</t>
    </r>
    <r>
      <rPr>
        <b/>
        <sz val="12"/>
        <color indexed="8"/>
        <rFont val="Calibri"/>
        <family val="2"/>
      </rPr>
      <t>SP 800-53 Rev 5.1.1: PM-01</t>
    </r>
    <r>
      <rPr>
        <sz val="12"/>
        <color indexed="8"/>
        <rFont val="Aptos Narrow"/>
        <family val="2"/>
        <scheme val="minor"/>
      </rPr>
      <t xml:space="preserve">
</t>
    </r>
    <r>
      <rPr>
        <b/>
        <sz val="12"/>
        <color indexed="8"/>
        <rFont val="Calibri"/>
        <family val="2"/>
      </rPr>
      <t>SP 800-53 Rev 5.1.1: PS-01</t>
    </r>
    <r>
      <rPr>
        <sz val="12"/>
        <color indexed="8"/>
        <rFont val="Aptos Narrow"/>
        <family val="2"/>
        <scheme val="minor"/>
      </rPr>
      <t xml:space="preserve">
</t>
    </r>
    <r>
      <rPr>
        <b/>
        <sz val="12"/>
        <color indexed="8"/>
        <rFont val="Calibri"/>
        <family val="2"/>
      </rPr>
      <t>SP 800-53 Rev 5.1.1: PT-01</t>
    </r>
    <r>
      <rPr>
        <sz val="12"/>
        <color indexed="8"/>
        <rFont val="Aptos Narrow"/>
        <family val="2"/>
        <scheme val="minor"/>
      </rPr>
      <t xml:space="preserve">
</t>
    </r>
    <r>
      <rPr>
        <b/>
        <sz val="12"/>
        <color indexed="8"/>
        <rFont val="Calibri"/>
        <family val="2"/>
      </rPr>
      <t>SP 800-53 Rev 5.1.1: RA-01</t>
    </r>
    <r>
      <rPr>
        <sz val="12"/>
        <color indexed="8"/>
        <rFont val="Aptos Narrow"/>
        <family val="2"/>
        <scheme val="minor"/>
      </rPr>
      <t xml:space="preserve">
</t>
    </r>
    <r>
      <rPr>
        <b/>
        <sz val="12"/>
        <color indexed="8"/>
        <rFont val="Calibri"/>
        <family val="2"/>
      </rPr>
      <t>SP 800-53 Rev 5.1.1: SA-01</t>
    </r>
    <r>
      <rPr>
        <sz val="12"/>
        <color indexed="8"/>
        <rFont val="Aptos Narrow"/>
        <family val="2"/>
        <scheme val="minor"/>
      </rPr>
      <t xml:space="preserve">
</t>
    </r>
    <r>
      <rPr>
        <b/>
        <sz val="12"/>
        <color indexed="8"/>
        <rFont val="Calibri"/>
        <family val="2"/>
      </rPr>
      <t>SP 800-53 Rev 5.1.1: SC-01</t>
    </r>
    <r>
      <rPr>
        <sz val="12"/>
        <color indexed="8"/>
        <rFont val="Aptos Narrow"/>
        <family val="2"/>
        <scheme val="minor"/>
      </rPr>
      <t xml:space="preserve">
</t>
    </r>
    <r>
      <rPr>
        <b/>
        <sz val="12"/>
        <color indexed="8"/>
        <rFont val="Calibri"/>
        <family val="2"/>
      </rPr>
      <t>SP 800-53 Rev 5.1.1: SI-01</t>
    </r>
    <r>
      <rPr>
        <sz val="12"/>
        <color indexed="8"/>
        <rFont val="Aptos Narrow"/>
        <family val="2"/>
        <scheme val="minor"/>
      </rPr>
      <t xml:space="preserve">
</t>
    </r>
    <r>
      <rPr>
        <b/>
        <sz val="12"/>
        <color indexed="8"/>
        <rFont val="Calibri"/>
        <family val="2"/>
      </rPr>
      <t>SP 800-53 Rev 5.1.1: SR-01</t>
    </r>
    <r>
      <rPr>
        <sz val="12"/>
        <color indexed="8"/>
        <rFont val="Aptos Narrow"/>
        <family val="2"/>
        <scheme val="minor"/>
      </rPr>
      <t xml:space="preserve">
</t>
    </r>
    <r>
      <rPr>
        <b/>
        <sz val="12"/>
        <color indexed="8"/>
        <rFont val="Calibri"/>
        <family val="2"/>
      </rPr>
      <t>SP 800-53 Rev 5.1.1: CA-02</t>
    </r>
    <r>
      <rPr>
        <sz val="12"/>
        <color indexed="8"/>
        <rFont val="Aptos Narrow"/>
        <family val="2"/>
        <scheme val="minor"/>
      </rPr>
      <t xml:space="preserve">
</t>
    </r>
    <r>
      <rPr>
        <b/>
        <sz val="12"/>
        <color indexed="8"/>
        <rFont val="Calibri"/>
        <family val="2"/>
      </rPr>
      <t>SP 800-53 Rev 5.1.1: CA-05</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CA-08</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PL-02</t>
    </r>
    <r>
      <rPr>
        <sz val="12"/>
        <color indexed="8"/>
        <rFont val="Aptos Narrow"/>
        <family val="2"/>
        <scheme val="minor"/>
      </rPr>
      <t xml:space="preserve">
</t>
    </r>
    <r>
      <rPr>
        <b/>
        <sz val="12"/>
        <color indexed="8"/>
        <rFont val="Calibri"/>
        <family val="2"/>
      </rPr>
      <t>SP 800-53 Rev 5.1.1: PM-04</t>
    </r>
    <r>
      <rPr>
        <sz val="12"/>
        <color indexed="8"/>
        <rFont val="Aptos Narrow"/>
        <family val="2"/>
        <scheme val="minor"/>
      </rPr>
      <t xml:space="preserve">
</t>
    </r>
    <r>
      <rPr>
        <b/>
        <sz val="12"/>
        <color indexed="8"/>
        <rFont val="Calibri"/>
        <family val="2"/>
      </rPr>
      <t>SP 800-53 Rev 5.1.1: PM-31</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RA-05</t>
    </r>
    <r>
      <rPr>
        <sz val="12"/>
        <color indexed="8"/>
        <rFont val="Aptos Narrow"/>
        <family val="2"/>
        <scheme val="minor"/>
      </rPr>
      <t xml:space="preserve">
</t>
    </r>
    <r>
      <rPr>
        <b/>
        <sz val="12"/>
        <color indexed="8"/>
        <rFont val="Calibri"/>
        <family val="2"/>
      </rPr>
      <t>SP 800-53 Rev 5.1.1: RA-07</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SA-11</t>
    </r>
    <r>
      <rPr>
        <sz val="12"/>
        <color indexed="8"/>
        <rFont val="Aptos Narrow"/>
        <family val="2"/>
        <scheme val="minor"/>
      </rPr>
      <t xml:space="preserve">
</t>
    </r>
    <r>
      <rPr>
        <b/>
        <sz val="12"/>
        <color indexed="8"/>
        <rFont val="Calibri"/>
        <family val="2"/>
      </rPr>
      <t>SP 800-53 Rev 5.1.1: SI-02</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SR-05</t>
    </r>
  </si>
  <si>
    <r>
      <rPr>
        <b/>
        <sz val="12"/>
        <color indexed="8"/>
        <rFont val="Calibri"/>
        <family val="2"/>
      </rPr>
      <t>CRI Profile v2.0: ID.IM-04</t>
    </r>
    <r>
      <rPr>
        <sz val="12"/>
        <color indexed="8"/>
        <rFont val="Aptos Narrow"/>
        <family val="2"/>
        <scheme val="minor"/>
      </rPr>
      <t xml:space="preserve">
</t>
    </r>
    <r>
      <rPr>
        <b/>
        <sz val="12"/>
        <color indexed="8"/>
        <rFont val="Calibri"/>
        <family val="2"/>
      </rPr>
      <t>CRI Profile v2.0: ID.IM-04.01</t>
    </r>
    <r>
      <rPr>
        <sz val="12"/>
        <color indexed="8"/>
        <rFont val="Aptos Narrow"/>
        <family val="2"/>
        <scheme val="minor"/>
      </rPr>
      <t xml:space="preserve">
</t>
    </r>
    <r>
      <rPr>
        <b/>
        <sz val="12"/>
        <color indexed="8"/>
        <rFont val="Calibri"/>
        <family val="2"/>
      </rPr>
      <t>CRI Profile v2.0: ID.IM-04.02</t>
    </r>
    <r>
      <rPr>
        <sz val="12"/>
        <color indexed="8"/>
        <rFont val="Aptos Narrow"/>
        <family val="2"/>
        <scheme val="minor"/>
      </rPr>
      <t xml:space="preserve">
</t>
    </r>
    <r>
      <rPr>
        <b/>
        <sz val="12"/>
        <color indexed="8"/>
        <rFont val="Calibri"/>
        <family val="2"/>
      </rPr>
      <t>CRI Profile v2.0: ID.IM-04.03</t>
    </r>
    <r>
      <rPr>
        <sz val="12"/>
        <color indexed="8"/>
        <rFont val="Aptos Narrow"/>
        <family val="2"/>
        <scheme val="minor"/>
      </rPr>
      <t xml:space="preserve">
</t>
    </r>
    <r>
      <rPr>
        <b/>
        <sz val="12"/>
        <color indexed="8"/>
        <rFont val="Calibri"/>
        <family val="2"/>
      </rPr>
      <t>CRI Profile v2.0: ID.IM-04.04</t>
    </r>
    <r>
      <rPr>
        <sz val="12"/>
        <color indexed="8"/>
        <rFont val="Aptos Narrow"/>
        <family val="2"/>
        <scheme val="minor"/>
      </rPr>
      <t xml:space="preserve">
</t>
    </r>
    <r>
      <rPr>
        <b/>
        <sz val="12"/>
        <color indexed="8"/>
        <rFont val="Calibri"/>
        <family val="2"/>
      </rPr>
      <t>CRI Profile v2.0: ID.IM-04.05</t>
    </r>
    <r>
      <rPr>
        <sz val="12"/>
        <color indexed="8"/>
        <rFont val="Aptos Narrow"/>
        <family val="2"/>
        <scheme val="minor"/>
      </rPr>
      <t xml:space="preserve">
</t>
    </r>
    <r>
      <rPr>
        <b/>
        <sz val="12"/>
        <color indexed="8"/>
        <rFont val="Calibri"/>
        <family val="2"/>
      </rPr>
      <t>CRI Profile v2.0: ID.IM-04.06</t>
    </r>
    <r>
      <rPr>
        <sz val="12"/>
        <color indexed="8"/>
        <rFont val="Aptos Narrow"/>
        <family val="2"/>
        <scheme val="minor"/>
      </rPr>
      <t xml:space="preserve">
</t>
    </r>
    <r>
      <rPr>
        <b/>
        <sz val="12"/>
        <color indexed="8"/>
        <rFont val="Calibri"/>
        <family val="2"/>
      </rPr>
      <t>CRI Profile v2.0: ID.IM-04.07</t>
    </r>
    <r>
      <rPr>
        <sz val="12"/>
        <color indexed="8"/>
        <rFont val="Aptos Narrow"/>
        <family val="2"/>
        <scheme val="minor"/>
      </rPr>
      <t xml:space="preserve">
</t>
    </r>
    <r>
      <rPr>
        <b/>
        <sz val="12"/>
        <color indexed="8"/>
        <rFont val="Calibri"/>
        <family val="2"/>
      </rPr>
      <t>CRI Profile v2.0: ID.IM-04.08</t>
    </r>
    <r>
      <rPr>
        <sz val="12"/>
        <color indexed="8"/>
        <rFont val="Aptos Narrow"/>
        <family val="2"/>
        <scheme val="minor"/>
      </rPr>
      <t xml:space="preserve">
</t>
    </r>
    <r>
      <rPr>
        <b/>
        <sz val="12"/>
        <color indexed="8"/>
        <rFont val="Calibri"/>
        <family val="2"/>
      </rPr>
      <t>CSF v1.1: PR.IP-9</t>
    </r>
    <r>
      <rPr>
        <sz val="12"/>
        <color indexed="8"/>
        <rFont val="Aptos Narrow"/>
        <family val="2"/>
        <scheme val="minor"/>
      </rPr>
      <t xml:space="preserve">
</t>
    </r>
    <r>
      <rPr>
        <b/>
        <sz val="12"/>
        <color indexed="8"/>
        <rFont val="Calibri"/>
        <family val="2"/>
      </rPr>
      <t>CSF v1.1: RS.IM-1</t>
    </r>
    <r>
      <rPr>
        <sz val="12"/>
        <color indexed="8"/>
        <rFont val="Aptos Narrow"/>
        <family val="2"/>
        <scheme val="minor"/>
      </rPr>
      <t xml:space="preserve">
</t>
    </r>
    <r>
      <rPr>
        <b/>
        <sz val="12"/>
        <color indexed="8"/>
        <rFont val="Calibri"/>
        <family val="2"/>
      </rPr>
      <t>CSF v1.1: RC.IM-1</t>
    </r>
    <r>
      <rPr>
        <sz val="12"/>
        <color indexed="8"/>
        <rFont val="Aptos Narrow"/>
        <family val="2"/>
        <scheme val="minor"/>
      </rPr>
      <t xml:space="preserve">
</t>
    </r>
    <r>
      <rPr>
        <b/>
        <sz val="12"/>
        <color indexed="8"/>
        <rFont val="Calibri"/>
        <family val="2"/>
      </rPr>
      <t>CSF v1.1: PR.IP-10</t>
    </r>
    <r>
      <rPr>
        <sz val="12"/>
        <color indexed="8"/>
        <rFont val="Aptos Narrow"/>
        <family val="2"/>
        <scheme val="minor"/>
      </rPr>
      <t xml:space="preserve">
</t>
    </r>
    <r>
      <rPr>
        <b/>
        <sz val="12"/>
        <color indexed="8"/>
        <rFont val="Calibri"/>
        <family val="2"/>
      </rPr>
      <t>SP 800-221A: MA.RR-4</t>
    </r>
    <r>
      <rPr>
        <sz val="12"/>
        <color indexed="8"/>
        <rFont val="Aptos Narrow"/>
        <family val="2"/>
        <scheme val="minor"/>
      </rPr>
      <t xml:space="preserve">
</t>
    </r>
    <r>
      <rPr>
        <b/>
        <sz val="12"/>
        <color indexed="8"/>
        <rFont val="Calibri"/>
        <family val="2"/>
      </rPr>
      <t>SP 800-221A: MA.IM-1</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PL-02</t>
    </r>
    <r>
      <rPr>
        <sz val="12"/>
        <color indexed="8"/>
        <rFont val="Aptos Narrow"/>
        <family val="2"/>
        <scheme val="minor"/>
      </rPr>
      <t xml:space="preserve">
</t>
    </r>
    <r>
      <rPr>
        <b/>
        <sz val="12"/>
        <color indexed="8"/>
        <rFont val="Calibri"/>
        <family val="2"/>
      </rPr>
      <t>SP 800-53 Rev 5.1.1: SR-02</t>
    </r>
  </si>
  <si>
    <r>
      <rPr>
        <b/>
        <sz val="12"/>
        <color indexed="8"/>
        <rFont val="Calibri"/>
        <family val="2"/>
      </rPr>
      <t>CRI Profile v2.0: PR
CSF v1.1: PR
CRI Profile v2.0: PR.AA
CSF v1.1: PR.AC
CIS Controls v8.0: 5.1</t>
    </r>
    <r>
      <rPr>
        <sz val="12"/>
        <color indexed="8"/>
        <rFont val="Aptos Narrow"/>
        <family val="2"/>
        <scheme val="minor"/>
      </rPr>
      <t xml:space="preserve">
</t>
    </r>
    <r>
      <rPr>
        <b/>
        <sz val="12"/>
        <color indexed="8"/>
        <rFont val="Calibri"/>
        <family val="2"/>
      </rPr>
      <t>CIS Controls v8.0: 6.7</t>
    </r>
    <r>
      <rPr>
        <sz val="12"/>
        <color indexed="8"/>
        <rFont val="Aptos Narrow"/>
        <family val="2"/>
        <scheme val="minor"/>
      </rPr>
      <t xml:space="preserve">
</t>
    </r>
    <r>
      <rPr>
        <b/>
        <sz val="12"/>
        <color indexed="8"/>
        <rFont val="Calibri"/>
        <family val="2"/>
      </rPr>
      <t>CRI Profile v2.0: PR.AA-01</t>
    </r>
    <r>
      <rPr>
        <sz val="12"/>
        <color indexed="8"/>
        <rFont val="Aptos Narrow"/>
        <family val="2"/>
        <scheme val="minor"/>
      </rPr>
      <t xml:space="preserve">
</t>
    </r>
    <r>
      <rPr>
        <b/>
        <sz val="12"/>
        <color indexed="8"/>
        <rFont val="Calibri"/>
        <family val="2"/>
      </rPr>
      <t>CRI Profile v2.0: PR.AA-01.01</t>
    </r>
    <r>
      <rPr>
        <sz val="12"/>
        <color indexed="8"/>
        <rFont val="Aptos Narrow"/>
        <family val="2"/>
        <scheme val="minor"/>
      </rPr>
      <t xml:space="preserve">
</t>
    </r>
    <r>
      <rPr>
        <b/>
        <sz val="12"/>
        <color indexed="8"/>
        <rFont val="Calibri"/>
        <family val="2"/>
      </rPr>
      <t>CRI Profile v2.0: PR.AA-01.02</t>
    </r>
    <r>
      <rPr>
        <sz val="12"/>
        <color indexed="8"/>
        <rFont val="Aptos Narrow"/>
        <family val="2"/>
        <scheme val="minor"/>
      </rPr>
      <t xml:space="preserve">
</t>
    </r>
    <r>
      <rPr>
        <b/>
        <sz val="12"/>
        <color indexed="8"/>
        <rFont val="Calibri"/>
        <family val="2"/>
      </rPr>
      <t>CSF v1.1: PR.AC-1</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AC-02</t>
    </r>
    <r>
      <rPr>
        <sz val="12"/>
        <color indexed="8"/>
        <rFont val="Aptos Narrow"/>
        <family val="2"/>
        <scheme val="minor"/>
      </rPr>
      <t xml:space="preserve">
</t>
    </r>
    <r>
      <rPr>
        <b/>
        <sz val="12"/>
        <color indexed="8"/>
        <rFont val="Calibri"/>
        <family val="2"/>
      </rPr>
      <t>SP 800-53 Rev 5.1.1: AC-14</t>
    </r>
    <r>
      <rPr>
        <sz val="12"/>
        <color indexed="8"/>
        <rFont val="Aptos Narrow"/>
        <family val="2"/>
        <scheme val="minor"/>
      </rPr>
      <t xml:space="preserve">
</t>
    </r>
    <r>
      <rPr>
        <b/>
        <sz val="12"/>
        <color indexed="8"/>
        <rFont val="Calibri"/>
        <family val="2"/>
      </rPr>
      <t>SP 800-53 Rev 5.1.1: IA-01</t>
    </r>
    <r>
      <rPr>
        <sz val="12"/>
        <color indexed="8"/>
        <rFont val="Aptos Narrow"/>
        <family val="2"/>
        <scheme val="minor"/>
      </rPr>
      <t xml:space="preserve">
</t>
    </r>
    <r>
      <rPr>
        <b/>
        <sz val="12"/>
        <color indexed="8"/>
        <rFont val="Calibri"/>
        <family val="2"/>
      </rPr>
      <t>SP 800-53 Rev 5.1.1: IA-02</t>
    </r>
    <r>
      <rPr>
        <sz val="12"/>
        <color indexed="8"/>
        <rFont val="Aptos Narrow"/>
        <family val="2"/>
        <scheme val="minor"/>
      </rPr>
      <t xml:space="preserve">
</t>
    </r>
    <r>
      <rPr>
        <b/>
        <sz val="12"/>
        <color indexed="8"/>
        <rFont val="Calibri"/>
        <family val="2"/>
      </rPr>
      <t>SP 800-53 Rev 5.1.1: IA-03</t>
    </r>
    <r>
      <rPr>
        <sz val="12"/>
        <color indexed="8"/>
        <rFont val="Aptos Narrow"/>
        <family val="2"/>
        <scheme val="minor"/>
      </rPr>
      <t xml:space="preserve">
</t>
    </r>
    <r>
      <rPr>
        <b/>
        <sz val="12"/>
        <color indexed="8"/>
        <rFont val="Calibri"/>
        <family val="2"/>
      </rPr>
      <t>SP 800-53 Rev 5.1.1: IA-04</t>
    </r>
    <r>
      <rPr>
        <sz val="12"/>
        <color indexed="8"/>
        <rFont val="Aptos Narrow"/>
        <family val="2"/>
        <scheme val="minor"/>
      </rPr>
      <t xml:space="preserve">
</t>
    </r>
    <r>
      <rPr>
        <b/>
        <sz val="12"/>
        <color indexed="8"/>
        <rFont val="Calibri"/>
        <family val="2"/>
      </rPr>
      <t>SP 800-53 Rev 5.1.1: IA-05</t>
    </r>
    <r>
      <rPr>
        <sz val="12"/>
        <color indexed="8"/>
        <rFont val="Aptos Narrow"/>
        <family val="2"/>
        <scheme val="minor"/>
      </rPr>
      <t xml:space="preserve">
</t>
    </r>
    <r>
      <rPr>
        <b/>
        <sz val="12"/>
        <color indexed="8"/>
        <rFont val="Calibri"/>
        <family val="2"/>
      </rPr>
      <t>SP 800-53 Rev 5.1.1: IA-06</t>
    </r>
    <r>
      <rPr>
        <sz val="12"/>
        <color indexed="8"/>
        <rFont val="Aptos Narrow"/>
        <family val="2"/>
        <scheme val="minor"/>
      </rPr>
      <t xml:space="preserve">
</t>
    </r>
    <r>
      <rPr>
        <b/>
        <sz val="12"/>
        <color indexed="8"/>
        <rFont val="Calibri"/>
        <family val="2"/>
      </rPr>
      <t>SP 800-53 Rev 5.1.1: IA-07</t>
    </r>
    <r>
      <rPr>
        <sz val="12"/>
        <color indexed="8"/>
        <rFont val="Aptos Narrow"/>
        <family val="2"/>
        <scheme val="minor"/>
      </rPr>
      <t xml:space="preserve">
</t>
    </r>
    <r>
      <rPr>
        <b/>
        <sz val="12"/>
        <color indexed="8"/>
        <rFont val="Calibri"/>
        <family val="2"/>
      </rPr>
      <t>SP 800-53 Rev 5.1.1: IA-08</t>
    </r>
    <r>
      <rPr>
        <sz val="12"/>
        <color indexed="8"/>
        <rFont val="Aptos Narrow"/>
        <family val="2"/>
        <scheme val="minor"/>
      </rPr>
      <t xml:space="preserve">
</t>
    </r>
    <r>
      <rPr>
        <b/>
        <sz val="12"/>
        <color indexed="8"/>
        <rFont val="Calibri"/>
        <family val="2"/>
      </rPr>
      <t>SP 800-53 Rev 5.1.1: IA-09</t>
    </r>
    <r>
      <rPr>
        <sz val="12"/>
        <color indexed="8"/>
        <rFont val="Aptos Narrow"/>
        <family val="2"/>
        <scheme val="minor"/>
      </rPr>
      <t xml:space="preserve">
</t>
    </r>
    <r>
      <rPr>
        <b/>
        <sz val="12"/>
        <color indexed="8"/>
        <rFont val="Calibri"/>
        <family val="2"/>
      </rPr>
      <t>SP 800-53 Rev 5.1.1: IA-10</t>
    </r>
    <r>
      <rPr>
        <sz val="12"/>
        <color indexed="8"/>
        <rFont val="Aptos Narrow"/>
        <family val="2"/>
        <scheme val="minor"/>
      </rPr>
      <t xml:space="preserve">
</t>
    </r>
    <r>
      <rPr>
        <b/>
        <sz val="12"/>
        <color indexed="8"/>
        <rFont val="Calibri"/>
        <family val="2"/>
      </rPr>
      <t>SP 800-53 Rev 5.1.1: IA-11</t>
    </r>
  </si>
  <si>
    <r>
      <rPr>
        <b/>
        <sz val="12"/>
        <color indexed="8"/>
        <rFont val="Calibri"/>
        <family val="2"/>
      </rPr>
      <t>CRI Profile v2.0: PR.AA-02</t>
    </r>
    <r>
      <rPr>
        <sz val="12"/>
        <color indexed="8"/>
        <rFont val="Aptos Narrow"/>
        <family val="2"/>
        <scheme val="minor"/>
      </rPr>
      <t xml:space="preserve">
</t>
    </r>
    <r>
      <rPr>
        <b/>
        <sz val="12"/>
        <color indexed="8"/>
        <rFont val="Calibri"/>
        <family val="2"/>
      </rPr>
      <t>CRI Profile v2.0: PR.AA-02.01</t>
    </r>
    <r>
      <rPr>
        <sz val="12"/>
        <color indexed="8"/>
        <rFont val="Aptos Narrow"/>
        <family val="2"/>
        <scheme val="minor"/>
      </rPr>
      <t xml:space="preserve">
</t>
    </r>
    <r>
      <rPr>
        <b/>
        <sz val="12"/>
        <color indexed="8"/>
        <rFont val="Calibri"/>
        <family val="2"/>
      </rPr>
      <t>CSF v1.1: PR.AC-6</t>
    </r>
    <r>
      <rPr>
        <sz val="12"/>
        <color indexed="8"/>
        <rFont val="Aptos Narrow"/>
        <family val="2"/>
        <scheme val="minor"/>
      </rPr>
      <t xml:space="preserve">
</t>
    </r>
    <r>
      <rPr>
        <b/>
        <sz val="12"/>
        <color indexed="8"/>
        <rFont val="Calibri"/>
        <family val="2"/>
      </rPr>
      <t>SP 800-53 Rev 5.1.1: IA-12</t>
    </r>
  </si>
  <si>
    <r>
      <rPr>
        <b/>
        <sz val="12"/>
        <color indexed="8"/>
        <rFont val="Calibri"/>
        <family val="2"/>
      </rPr>
      <t>CRI Profile v2.0: PR.AA-03</t>
    </r>
    <r>
      <rPr>
        <sz val="12"/>
        <color indexed="8"/>
        <rFont val="Aptos Narrow"/>
        <family val="2"/>
        <scheme val="minor"/>
      </rPr>
      <t xml:space="preserve">
</t>
    </r>
    <r>
      <rPr>
        <b/>
        <sz val="12"/>
        <color indexed="8"/>
        <rFont val="Calibri"/>
        <family val="2"/>
      </rPr>
      <t>CRI Profile v2.0: PR.AA-03.01</t>
    </r>
    <r>
      <rPr>
        <sz val="12"/>
        <color indexed="8"/>
        <rFont val="Aptos Narrow"/>
        <family val="2"/>
        <scheme val="minor"/>
      </rPr>
      <t xml:space="preserve">
</t>
    </r>
    <r>
      <rPr>
        <b/>
        <sz val="12"/>
        <color indexed="8"/>
        <rFont val="Calibri"/>
        <family val="2"/>
      </rPr>
      <t>CRI Profile v2.0: PR.AA-03.02</t>
    </r>
    <r>
      <rPr>
        <sz val="12"/>
        <color indexed="8"/>
        <rFont val="Aptos Narrow"/>
        <family val="2"/>
        <scheme val="minor"/>
      </rPr>
      <t xml:space="preserve">
</t>
    </r>
    <r>
      <rPr>
        <b/>
        <sz val="12"/>
        <color indexed="8"/>
        <rFont val="Calibri"/>
        <family val="2"/>
      </rPr>
      <t>CRI Profile v2.0: PR.AA-03.03</t>
    </r>
    <r>
      <rPr>
        <sz val="12"/>
        <color indexed="8"/>
        <rFont val="Aptos Narrow"/>
        <family val="2"/>
        <scheme val="minor"/>
      </rPr>
      <t xml:space="preserve">
</t>
    </r>
    <r>
      <rPr>
        <b/>
        <sz val="12"/>
        <color indexed="8"/>
        <rFont val="Calibri"/>
        <family val="2"/>
      </rPr>
      <t>CSF v1.1: PR.AC-3</t>
    </r>
    <r>
      <rPr>
        <sz val="12"/>
        <color indexed="8"/>
        <rFont val="Aptos Narrow"/>
        <family val="2"/>
        <scheme val="minor"/>
      </rPr>
      <t xml:space="preserve">
</t>
    </r>
    <r>
      <rPr>
        <b/>
        <sz val="12"/>
        <color indexed="8"/>
        <rFont val="Calibri"/>
        <family val="2"/>
      </rPr>
      <t>CSF v1.1: PR.AC-7</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800-53 Rev 5.1.1: AC-07</t>
    </r>
    <r>
      <rPr>
        <sz val="12"/>
        <color indexed="8"/>
        <rFont val="Aptos Narrow"/>
        <family val="2"/>
        <scheme val="minor"/>
      </rPr>
      <t xml:space="preserve">
</t>
    </r>
    <r>
      <rPr>
        <b/>
        <sz val="12"/>
        <color indexed="8"/>
        <rFont val="Calibri"/>
        <family val="2"/>
      </rPr>
      <t>SP 800-53 Rev 5.1.1: AC-12</t>
    </r>
    <r>
      <rPr>
        <sz val="12"/>
        <color indexed="8"/>
        <rFont val="Aptos Narrow"/>
        <family val="2"/>
        <scheme val="minor"/>
      </rPr>
      <t xml:space="preserve">
</t>
    </r>
    <r>
      <rPr>
        <b/>
        <sz val="12"/>
        <color indexed="8"/>
        <rFont val="Calibri"/>
        <family val="2"/>
      </rPr>
      <t>SP 800-53 Rev 5.1.1: IA-02</t>
    </r>
    <r>
      <rPr>
        <sz val="12"/>
        <color indexed="8"/>
        <rFont val="Aptos Narrow"/>
        <family val="2"/>
        <scheme val="minor"/>
      </rPr>
      <t xml:space="preserve">
</t>
    </r>
    <r>
      <rPr>
        <b/>
        <sz val="12"/>
        <color indexed="8"/>
        <rFont val="Calibri"/>
        <family val="2"/>
      </rPr>
      <t>SP 800-53 Rev 5.1.1: IA-03</t>
    </r>
    <r>
      <rPr>
        <sz val="12"/>
        <color indexed="8"/>
        <rFont val="Aptos Narrow"/>
        <family val="2"/>
        <scheme val="minor"/>
      </rPr>
      <t xml:space="preserve">
</t>
    </r>
    <r>
      <rPr>
        <b/>
        <sz val="12"/>
        <color indexed="8"/>
        <rFont val="Calibri"/>
        <family val="2"/>
      </rPr>
      <t>SP 800-53 Rev 5.1.1: IA-05</t>
    </r>
    <r>
      <rPr>
        <sz val="12"/>
        <color indexed="8"/>
        <rFont val="Aptos Narrow"/>
        <family val="2"/>
        <scheme val="minor"/>
      </rPr>
      <t xml:space="preserve">
</t>
    </r>
    <r>
      <rPr>
        <b/>
        <sz val="12"/>
        <color indexed="8"/>
        <rFont val="Calibri"/>
        <family val="2"/>
      </rPr>
      <t>SP 800-53 Rev 5.1.1: IA-07</t>
    </r>
    <r>
      <rPr>
        <sz val="12"/>
        <color indexed="8"/>
        <rFont val="Aptos Narrow"/>
        <family val="2"/>
        <scheme val="minor"/>
      </rPr>
      <t xml:space="preserve">
</t>
    </r>
    <r>
      <rPr>
        <b/>
        <sz val="12"/>
        <color indexed="8"/>
        <rFont val="Calibri"/>
        <family val="2"/>
      </rPr>
      <t>SP 800-53 Rev 5.1.1: IA-08</t>
    </r>
    <r>
      <rPr>
        <sz val="12"/>
        <color indexed="8"/>
        <rFont val="Aptos Narrow"/>
        <family val="2"/>
        <scheme val="minor"/>
      </rPr>
      <t xml:space="preserve">
</t>
    </r>
    <r>
      <rPr>
        <b/>
        <sz val="12"/>
        <color indexed="8"/>
        <rFont val="Calibri"/>
        <family val="2"/>
      </rPr>
      <t>SP 800-53 Rev 5.1.1: IA-09</t>
    </r>
    <r>
      <rPr>
        <sz val="12"/>
        <color indexed="8"/>
        <rFont val="Aptos Narrow"/>
        <family val="2"/>
        <scheme val="minor"/>
      </rPr>
      <t xml:space="preserve">
</t>
    </r>
    <r>
      <rPr>
        <b/>
        <sz val="12"/>
        <color indexed="8"/>
        <rFont val="Calibri"/>
        <family val="2"/>
      </rPr>
      <t>SP 800-53 Rev 5.1.1: IA-10</t>
    </r>
    <r>
      <rPr>
        <sz val="12"/>
        <color indexed="8"/>
        <rFont val="Aptos Narrow"/>
        <family val="2"/>
        <scheme val="minor"/>
      </rPr>
      <t xml:space="preserve">
</t>
    </r>
    <r>
      <rPr>
        <b/>
        <sz val="12"/>
        <color indexed="8"/>
        <rFont val="Calibri"/>
        <family val="2"/>
      </rPr>
      <t>SP 800-53 Rev 5.1.1: IA-11</t>
    </r>
  </si>
  <si>
    <r>
      <rPr>
        <b/>
        <sz val="12"/>
        <color indexed="8"/>
        <rFont val="Calibri"/>
        <family val="2"/>
      </rPr>
      <t>CRI Profile v2.0: PR.AA-04</t>
    </r>
    <r>
      <rPr>
        <sz val="12"/>
        <color indexed="8"/>
        <rFont val="Aptos Narrow"/>
        <family val="2"/>
        <scheme val="minor"/>
      </rPr>
      <t xml:space="preserve">
</t>
    </r>
    <r>
      <rPr>
        <b/>
        <sz val="12"/>
        <color indexed="8"/>
        <rFont val="Calibri"/>
        <family val="2"/>
      </rPr>
      <t>CRI Profile v2.0: PR.AA-04.01</t>
    </r>
    <r>
      <rPr>
        <sz val="12"/>
        <color indexed="8"/>
        <rFont val="Aptos Narrow"/>
        <family val="2"/>
        <scheme val="minor"/>
      </rPr>
      <t xml:space="preserve">
</t>
    </r>
    <r>
      <rPr>
        <b/>
        <sz val="12"/>
        <color indexed="8"/>
        <rFont val="Calibri"/>
        <family val="2"/>
      </rPr>
      <t>SP 800-53 Rev 5.1.1: IA-13</t>
    </r>
  </si>
  <si>
    <r>
      <rPr>
        <b/>
        <sz val="12"/>
        <color indexed="8"/>
        <rFont val="Calibri"/>
        <family val="2"/>
      </rPr>
      <t>CIS Controls v8.0: 3.3</t>
    </r>
    <r>
      <rPr>
        <sz val="12"/>
        <color indexed="8"/>
        <rFont val="Aptos Narrow"/>
        <family val="2"/>
        <scheme val="minor"/>
      </rPr>
      <t xml:space="preserve">
</t>
    </r>
    <r>
      <rPr>
        <b/>
        <sz val="12"/>
        <color indexed="8"/>
        <rFont val="Calibri"/>
        <family val="2"/>
      </rPr>
      <t>CIS Controls v8.0: 6.8</t>
    </r>
    <r>
      <rPr>
        <sz val="12"/>
        <color indexed="8"/>
        <rFont val="Aptos Narrow"/>
        <family val="2"/>
        <scheme val="minor"/>
      </rPr>
      <t xml:space="preserve">
</t>
    </r>
    <r>
      <rPr>
        <b/>
        <sz val="12"/>
        <color indexed="8"/>
        <rFont val="Calibri"/>
        <family val="2"/>
      </rPr>
      <t>CRI Profile v2.0: PR.AA-05</t>
    </r>
    <r>
      <rPr>
        <sz val="12"/>
        <color indexed="8"/>
        <rFont val="Aptos Narrow"/>
        <family val="2"/>
        <scheme val="minor"/>
      </rPr>
      <t xml:space="preserve">
</t>
    </r>
    <r>
      <rPr>
        <b/>
        <sz val="12"/>
        <color indexed="8"/>
        <rFont val="Calibri"/>
        <family val="2"/>
      </rPr>
      <t>CRI Profile v2.0: PR.AA-05.01</t>
    </r>
    <r>
      <rPr>
        <sz val="12"/>
        <color indexed="8"/>
        <rFont val="Aptos Narrow"/>
        <family val="2"/>
        <scheme val="minor"/>
      </rPr>
      <t xml:space="preserve">
</t>
    </r>
    <r>
      <rPr>
        <b/>
        <sz val="12"/>
        <color indexed="8"/>
        <rFont val="Calibri"/>
        <family val="2"/>
      </rPr>
      <t>CRI Profile v2.0: PR.AA-05.02</t>
    </r>
    <r>
      <rPr>
        <sz val="12"/>
        <color indexed="8"/>
        <rFont val="Aptos Narrow"/>
        <family val="2"/>
        <scheme val="minor"/>
      </rPr>
      <t xml:space="preserve">
</t>
    </r>
    <r>
      <rPr>
        <b/>
        <sz val="12"/>
        <color indexed="8"/>
        <rFont val="Calibri"/>
        <family val="2"/>
      </rPr>
      <t>CRI Profile v2.0: PR.AA-05.03</t>
    </r>
    <r>
      <rPr>
        <sz val="12"/>
        <color indexed="8"/>
        <rFont val="Aptos Narrow"/>
        <family val="2"/>
        <scheme val="minor"/>
      </rPr>
      <t xml:space="preserve">
</t>
    </r>
    <r>
      <rPr>
        <b/>
        <sz val="12"/>
        <color indexed="8"/>
        <rFont val="Calibri"/>
        <family val="2"/>
      </rPr>
      <t>CRI Profile v2.0: PR.AA-05.04</t>
    </r>
    <r>
      <rPr>
        <sz val="12"/>
        <color indexed="8"/>
        <rFont val="Aptos Narrow"/>
        <family val="2"/>
        <scheme val="minor"/>
      </rPr>
      <t xml:space="preserve">
</t>
    </r>
    <r>
      <rPr>
        <b/>
        <sz val="12"/>
        <color indexed="8"/>
        <rFont val="Calibri"/>
        <family val="2"/>
      </rPr>
      <t>CSF v1.1: PR.AC-1</t>
    </r>
    <r>
      <rPr>
        <sz val="12"/>
        <color indexed="8"/>
        <rFont val="Aptos Narrow"/>
        <family val="2"/>
        <scheme val="minor"/>
      </rPr>
      <t xml:space="preserve">
</t>
    </r>
    <r>
      <rPr>
        <b/>
        <sz val="12"/>
        <color indexed="8"/>
        <rFont val="Calibri"/>
        <family val="2"/>
      </rPr>
      <t>CSF v1.1: PR.AC-3</t>
    </r>
    <r>
      <rPr>
        <sz val="12"/>
        <color indexed="8"/>
        <rFont val="Aptos Narrow"/>
        <family val="2"/>
        <scheme val="minor"/>
      </rPr>
      <t xml:space="preserve">
</t>
    </r>
    <r>
      <rPr>
        <b/>
        <sz val="12"/>
        <color indexed="8"/>
        <rFont val="Calibri"/>
        <family val="2"/>
      </rPr>
      <t>CSF v1.1: PR.AC-4</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800-218: PS.1.1</t>
    </r>
    <r>
      <rPr>
        <sz val="12"/>
        <color indexed="8"/>
        <rFont val="Aptos Narrow"/>
        <family val="2"/>
        <scheme val="minor"/>
      </rPr>
      <t xml:space="preserve">
</t>
    </r>
    <r>
      <rPr>
        <b/>
        <sz val="12"/>
        <color indexed="8"/>
        <rFont val="Calibri"/>
        <family val="2"/>
      </rPr>
      <t>SP 800-53 Rev 5.1.1: AC-01</t>
    </r>
    <r>
      <rPr>
        <sz val="12"/>
        <color indexed="8"/>
        <rFont val="Aptos Narrow"/>
        <family val="2"/>
        <scheme val="minor"/>
      </rPr>
      <t xml:space="preserve">
</t>
    </r>
    <r>
      <rPr>
        <b/>
        <sz val="12"/>
        <color indexed="8"/>
        <rFont val="Calibri"/>
        <family val="2"/>
      </rPr>
      <t>SP 800-53 Rev 5.1.1: AC-02</t>
    </r>
    <r>
      <rPr>
        <sz val="12"/>
        <color indexed="8"/>
        <rFont val="Aptos Narrow"/>
        <family val="2"/>
        <scheme val="minor"/>
      </rPr>
      <t xml:space="preserve">
</t>
    </r>
    <r>
      <rPr>
        <b/>
        <sz val="12"/>
        <color indexed="8"/>
        <rFont val="Calibri"/>
        <family val="2"/>
      </rPr>
      <t>SP 800-53 Rev 5.1.1: AC-03</t>
    </r>
    <r>
      <rPr>
        <sz val="12"/>
        <color indexed="8"/>
        <rFont val="Aptos Narrow"/>
        <family val="2"/>
        <scheme val="minor"/>
      </rPr>
      <t xml:space="preserve">
</t>
    </r>
    <r>
      <rPr>
        <b/>
        <sz val="12"/>
        <color indexed="8"/>
        <rFont val="Calibri"/>
        <family val="2"/>
      </rPr>
      <t>SP 800-53 Rev 5.1.1: AC-05</t>
    </r>
    <r>
      <rPr>
        <sz val="12"/>
        <color indexed="8"/>
        <rFont val="Aptos Narrow"/>
        <family val="2"/>
        <scheme val="minor"/>
      </rPr>
      <t xml:space="preserve">
</t>
    </r>
    <r>
      <rPr>
        <b/>
        <sz val="12"/>
        <color indexed="8"/>
        <rFont val="Calibri"/>
        <family val="2"/>
      </rPr>
      <t>SP 800-53 Rev 5.1.1: AC-06</t>
    </r>
    <r>
      <rPr>
        <sz val="12"/>
        <color indexed="8"/>
        <rFont val="Aptos Narrow"/>
        <family val="2"/>
        <scheme val="minor"/>
      </rPr>
      <t xml:space="preserve">
</t>
    </r>
    <r>
      <rPr>
        <b/>
        <sz val="12"/>
        <color indexed="8"/>
        <rFont val="Calibri"/>
        <family val="2"/>
      </rPr>
      <t>SP 800-53 Rev 5.1.1: AC-10</t>
    </r>
    <r>
      <rPr>
        <sz val="12"/>
        <color indexed="8"/>
        <rFont val="Aptos Narrow"/>
        <family val="2"/>
        <scheme val="minor"/>
      </rPr>
      <t xml:space="preserve">
</t>
    </r>
    <r>
      <rPr>
        <b/>
        <sz val="12"/>
        <color indexed="8"/>
        <rFont val="Calibri"/>
        <family val="2"/>
      </rPr>
      <t>SP 800-53 Rev 5.1.1: AC-16</t>
    </r>
    <r>
      <rPr>
        <sz val="12"/>
        <color indexed="8"/>
        <rFont val="Aptos Narrow"/>
        <family val="2"/>
        <scheme val="minor"/>
      </rPr>
      <t xml:space="preserve">
</t>
    </r>
    <r>
      <rPr>
        <b/>
        <sz val="12"/>
        <color indexed="8"/>
        <rFont val="Calibri"/>
        <family val="2"/>
      </rPr>
      <t>SP 800-53 Rev 5.1.1: AC-17</t>
    </r>
    <r>
      <rPr>
        <sz val="12"/>
        <color indexed="8"/>
        <rFont val="Aptos Narrow"/>
        <family val="2"/>
        <scheme val="minor"/>
      </rPr>
      <t xml:space="preserve">
</t>
    </r>
    <r>
      <rPr>
        <b/>
        <sz val="12"/>
        <color indexed="8"/>
        <rFont val="Calibri"/>
        <family val="2"/>
      </rPr>
      <t>SP 800-53 Rev 5.1.1: AC-18</t>
    </r>
    <r>
      <rPr>
        <sz val="12"/>
        <color indexed="8"/>
        <rFont val="Aptos Narrow"/>
        <family val="2"/>
        <scheme val="minor"/>
      </rPr>
      <t xml:space="preserve">
</t>
    </r>
    <r>
      <rPr>
        <b/>
        <sz val="12"/>
        <color indexed="8"/>
        <rFont val="Calibri"/>
        <family val="2"/>
      </rPr>
      <t>SP 800-53 Rev 5.1.1: AC-19</t>
    </r>
    <r>
      <rPr>
        <sz val="12"/>
        <color indexed="8"/>
        <rFont val="Aptos Narrow"/>
        <family val="2"/>
        <scheme val="minor"/>
      </rPr>
      <t xml:space="preserve">
</t>
    </r>
    <r>
      <rPr>
        <b/>
        <sz val="12"/>
        <color indexed="8"/>
        <rFont val="Calibri"/>
        <family val="2"/>
      </rPr>
      <t>SP 800-53 Rev 5.1.1: AC-24</t>
    </r>
    <r>
      <rPr>
        <sz val="12"/>
        <color indexed="8"/>
        <rFont val="Aptos Narrow"/>
        <family val="2"/>
        <scheme val="minor"/>
      </rPr>
      <t xml:space="preserve">
</t>
    </r>
    <r>
      <rPr>
        <b/>
        <sz val="12"/>
        <color indexed="8"/>
        <rFont val="Calibri"/>
        <family val="2"/>
      </rPr>
      <t>SP 800-53 Rev 5.1.1: IA-13</t>
    </r>
  </si>
  <si>
    <r>
      <rPr>
        <b/>
        <sz val="12"/>
        <color indexed="8"/>
        <rFont val="Calibri"/>
        <family val="2"/>
      </rPr>
      <t>CRI Profile v2.0: PR.AA-06</t>
    </r>
    <r>
      <rPr>
        <sz val="12"/>
        <color indexed="8"/>
        <rFont val="Aptos Narrow"/>
        <family val="2"/>
        <scheme val="minor"/>
      </rPr>
      <t xml:space="preserve">
</t>
    </r>
    <r>
      <rPr>
        <b/>
        <sz val="12"/>
        <color indexed="8"/>
        <rFont val="Calibri"/>
        <family val="2"/>
      </rPr>
      <t>CRI Profile v2.0: PR.AA-06.01</t>
    </r>
    <r>
      <rPr>
        <sz val="12"/>
        <color indexed="8"/>
        <rFont val="Aptos Narrow"/>
        <family val="2"/>
        <scheme val="minor"/>
      </rPr>
      <t xml:space="preserve">
</t>
    </r>
    <r>
      <rPr>
        <b/>
        <sz val="12"/>
        <color indexed="8"/>
        <rFont val="Calibri"/>
        <family val="2"/>
      </rPr>
      <t>CRI Profile v2.0: PR.AA-06.02</t>
    </r>
    <r>
      <rPr>
        <sz val="12"/>
        <color indexed="8"/>
        <rFont val="Aptos Narrow"/>
        <family val="2"/>
        <scheme val="minor"/>
      </rPr>
      <t xml:space="preserve">
</t>
    </r>
    <r>
      <rPr>
        <b/>
        <sz val="12"/>
        <color indexed="8"/>
        <rFont val="Calibri"/>
        <family val="2"/>
      </rPr>
      <t>CSF v1.1: PR.AC-2</t>
    </r>
    <r>
      <rPr>
        <sz val="12"/>
        <color indexed="8"/>
        <rFont val="Aptos Narrow"/>
        <family val="2"/>
        <scheme val="minor"/>
      </rPr>
      <t xml:space="preserve">
</t>
    </r>
    <r>
      <rPr>
        <b/>
        <sz val="12"/>
        <color indexed="8"/>
        <rFont val="Calibri"/>
        <family val="2"/>
      </rPr>
      <t>CSF v1.1: PR.PT-4</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800-53 Rev 5.1.1: PE-02</t>
    </r>
    <r>
      <rPr>
        <sz val="12"/>
        <color indexed="8"/>
        <rFont val="Aptos Narrow"/>
        <family val="2"/>
        <scheme val="minor"/>
      </rPr>
      <t xml:space="preserve">
</t>
    </r>
    <r>
      <rPr>
        <b/>
        <sz val="12"/>
        <color indexed="8"/>
        <rFont val="Calibri"/>
        <family val="2"/>
      </rPr>
      <t>SP 800-53 Rev 5.1.1: PE-03</t>
    </r>
    <r>
      <rPr>
        <sz val="12"/>
        <color indexed="8"/>
        <rFont val="Aptos Narrow"/>
        <family val="2"/>
        <scheme val="minor"/>
      </rPr>
      <t xml:space="preserve">
</t>
    </r>
    <r>
      <rPr>
        <b/>
        <sz val="12"/>
        <color indexed="8"/>
        <rFont val="Calibri"/>
        <family val="2"/>
      </rPr>
      <t>SP 800-53 Rev 5.1.1: PE-04</t>
    </r>
    <r>
      <rPr>
        <sz val="12"/>
        <color indexed="8"/>
        <rFont val="Aptos Narrow"/>
        <family val="2"/>
        <scheme val="minor"/>
      </rPr>
      <t xml:space="preserve">
</t>
    </r>
    <r>
      <rPr>
        <b/>
        <sz val="12"/>
        <color indexed="8"/>
        <rFont val="Calibri"/>
        <family val="2"/>
      </rPr>
      <t>SP 800-53 Rev 5.1.1: PE-05</t>
    </r>
    <r>
      <rPr>
        <sz val="12"/>
        <color indexed="8"/>
        <rFont val="Aptos Narrow"/>
        <family val="2"/>
        <scheme val="minor"/>
      </rPr>
      <t xml:space="preserve">
</t>
    </r>
    <r>
      <rPr>
        <b/>
        <sz val="12"/>
        <color indexed="8"/>
        <rFont val="Calibri"/>
        <family val="2"/>
      </rPr>
      <t>SP 800-53 Rev 5.1.1: PE-06</t>
    </r>
    <r>
      <rPr>
        <sz val="12"/>
        <color indexed="8"/>
        <rFont val="Aptos Narrow"/>
        <family val="2"/>
        <scheme val="minor"/>
      </rPr>
      <t xml:space="preserve">
</t>
    </r>
    <r>
      <rPr>
        <b/>
        <sz val="12"/>
        <color indexed="8"/>
        <rFont val="Calibri"/>
        <family val="2"/>
      </rPr>
      <t>SP 800-53 Rev 5.1.1: PE-08</t>
    </r>
    <r>
      <rPr>
        <sz val="12"/>
        <color indexed="8"/>
        <rFont val="Aptos Narrow"/>
        <family val="2"/>
        <scheme val="minor"/>
      </rPr>
      <t xml:space="preserve">
</t>
    </r>
    <r>
      <rPr>
        <b/>
        <sz val="12"/>
        <color indexed="8"/>
        <rFont val="Calibri"/>
        <family val="2"/>
      </rPr>
      <t>SP 800-53 Rev 5.1.1: PE-18</t>
    </r>
    <r>
      <rPr>
        <sz val="12"/>
        <color indexed="8"/>
        <rFont val="Aptos Narrow"/>
        <family val="2"/>
        <scheme val="minor"/>
      </rPr>
      <t xml:space="preserve">
</t>
    </r>
    <r>
      <rPr>
        <b/>
        <sz val="12"/>
        <color indexed="8"/>
        <rFont val="Calibri"/>
        <family val="2"/>
      </rPr>
      <t>SP 800-53 Rev 5.1.1: PE-19</t>
    </r>
    <r>
      <rPr>
        <sz val="12"/>
        <color indexed="8"/>
        <rFont val="Aptos Narrow"/>
        <family val="2"/>
        <scheme val="minor"/>
      </rPr>
      <t xml:space="preserve">
</t>
    </r>
    <r>
      <rPr>
        <b/>
        <sz val="12"/>
        <color indexed="8"/>
        <rFont val="Calibri"/>
        <family val="2"/>
      </rPr>
      <t>SP 800-53 Rev 5.1.1: PE-20</t>
    </r>
  </si>
  <si>
    <r>
      <rPr>
        <b/>
        <sz val="12"/>
        <color indexed="8"/>
        <rFont val="Calibri"/>
        <family val="2"/>
      </rPr>
      <t>CRI Profile v2.0: PR.AT
CSF v1.1: PR.AT
SP 800-218: PO.2.2
CIS Controls v8.0: 14.1</t>
    </r>
    <r>
      <rPr>
        <sz val="12"/>
        <color indexed="8"/>
        <rFont val="Aptos Narrow"/>
        <family val="2"/>
        <scheme val="minor"/>
      </rPr>
      <t xml:space="preserve">
</t>
    </r>
    <r>
      <rPr>
        <b/>
        <sz val="12"/>
        <color indexed="8"/>
        <rFont val="Calibri"/>
        <family val="2"/>
      </rPr>
      <t>CRI Profile v2.0: PR.AT-01</t>
    </r>
    <r>
      <rPr>
        <sz val="12"/>
        <color indexed="8"/>
        <rFont val="Aptos Narrow"/>
        <family val="2"/>
        <scheme val="minor"/>
      </rPr>
      <t xml:space="preserve">
</t>
    </r>
    <r>
      <rPr>
        <b/>
        <sz val="12"/>
        <color indexed="8"/>
        <rFont val="Calibri"/>
        <family val="2"/>
      </rPr>
      <t>CRI Profile v2.0: PR.AT-01.01</t>
    </r>
    <r>
      <rPr>
        <sz val="12"/>
        <color indexed="8"/>
        <rFont val="Aptos Narrow"/>
        <family val="2"/>
        <scheme val="minor"/>
      </rPr>
      <t xml:space="preserve">
</t>
    </r>
    <r>
      <rPr>
        <b/>
        <sz val="12"/>
        <color indexed="8"/>
        <rFont val="Calibri"/>
        <family val="2"/>
      </rPr>
      <t>CRI Profile v2.0: PR.AT-01.02</t>
    </r>
    <r>
      <rPr>
        <sz val="12"/>
        <color indexed="8"/>
        <rFont val="Aptos Narrow"/>
        <family val="2"/>
        <scheme val="minor"/>
      </rPr>
      <t xml:space="preserve">
</t>
    </r>
    <r>
      <rPr>
        <b/>
        <sz val="12"/>
        <color indexed="8"/>
        <rFont val="Calibri"/>
        <family val="2"/>
      </rPr>
      <t>CRI Profile v2.0: PR.AT-01.03</t>
    </r>
    <r>
      <rPr>
        <sz val="12"/>
        <color indexed="8"/>
        <rFont val="Aptos Narrow"/>
        <family val="2"/>
        <scheme val="minor"/>
      </rPr>
      <t xml:space="preserve">
</t>
    </r>
    <r>
      <rPr>
        <b/>
        <sz val="12"/>
        <color indexed="8"/>
        <rFont val="Calibri"/>
        <family val="2"/>
      </rPr>
      <t>CRI Profile v2.0: PR.AT-01.04</t>
    </r>
    <r>
      <rPr>
        <sz val="12"/>
        <color indexed="8"/>
        <rFont val="Aptos Narrow"/>
        <family val="2"/>
        <scheme val="minor"/>
      </rPr>
      <t xml:space="preserve">
</t>
    </r>
    <r>
      <rPr>
        <b/>
        <sz val="12"/>
        <color indexed="8"/>
        <rFont val="Calibri"/>
        <family val="2"/>
      </rPr>
      <t>CSF v1.1: PR.AT-1</t>
    </r>
    <r>
      <rPr>
        <sz val="12"/>
        <color indexed="8"/>
        <rFont val="Aptos Narrow"/>
        <family val="2"/>
        <scheme val="minor"/>
      </rPr>
      <t xml:space="preserve">
</t>
    </r>
    <r>
      <rPr>
        <b/>
        <sz val="12"/>
        <color indexed="8"/>
        <rFont val="Calibri"/>
        <family val="2"/>
      </rPr>
      <t>CSF v1.1: PR.AT-3</t>
    </r>
    <r>
      <rPr>
        <sz val="12"/>
        <color indexed="8"/>
        <rFont val="Aptos Narrow"/>
        <family val="2"/>
        <scheme val="minor"/>
      </rPr>
      <t xml:space="preserve">
</t>
    </r>
    <r>
      <rPr>
        <b/>
        <sz val="12"/>
        <color indexed="8"/>
        <rFont val="Calibri"/>
        <family val="2"/>
      </rPr>
      <t>CSF v1.1: RS.CO-1</t>
    </r>
    <r>
      <rPr>
        <sz val="12"/>
        <color indexed="8"/>
        <rFont val="Aptos Narrow"/>
        <family val="2"/>
        <scheme val="minor"/>
      </rPr>
      <t xml:space="preserve">
</t>
    </r>
    <r>
      <rPr>
        <b/>
        <sz val="12"/>
        <color indexed="8"/>
        <rFont val="Calibri"/>
        <family val="2"/>
      </rPr>
      <t>SP 800-218: PO.2.2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800-53 Rev 5.1.1: AT-02</t>
    </r>
    <r>
      <rPr>
        <sz val="12"/>
        <color indexed="8"/>
        <rFont val="Aptos Narrow"/>
        <family val="2"/>
        <scheme val="minor"/>
      </rPr>
      <t xml:space="preserve">
</t>
    </r>
    <r>
      <rPr>
        <b/>
        <sz val="12"/>
        <color indexed="8"/>
        <rFont val="Calibri"/>
        <family val="2"/>
      </rPr>
      <t>SP 800-53 Rev 5.1.1: AT-03</t>
    </r>
  </si>
  <si>
    <r>
      <rPr>
        <b/>
        <sz val="12"/>
        <color indexed="8"/>
        <rFont val="Calibri"/>
        <family val="2"/>
      </rPr>
      <t>CIS Controls v8.0: 14.9</t>
    </r>
    <r>
      <rPr>
        <sz val="12"/>
        <color indexed="8"/>
        <rFont val="Aptos Narrow"/>
        <family val="2"/>
        <scheme val="minor"/>
      </rPr>
      <t xml:space="preserve">
</t>
    </r>
    <r>
      <rPr>
        <b/>
        <sz val="12"/>
        <color indexed="8"/>
        <rFont val="Calibri"/>
        <family val="2"/>
      </rPr>
      <t>CRI Profile v2.0: PR.AT-02</t>
    </r>
    <r>
      <rPr>
        <sz val="12"/>
        <color indexed="8"/>
        <rFont val="Aptos Narrow"/>
        <family val="2"/>
        <scheme val="minor"/>
      </rPr>
      <t xml:space="preserve">
</t>
    </r>
    <r>
      <rPr>
        <b/>
        <sz val="12"/>
        <color indexed="8"/>
        <rFont val="Calibri"/>
        <family val="2"/>
      </rPr>
      <t>CRI Profile v2.0: PR.AT-02.01</t>
    </r>
    <r>
      <rPr>
        <sz val="12"/>
        <color indexed="8"/>
        <rFont val="Aptos Narrow"/>
        <family val="2"/>
        <scheme val="minor"/>
      </rPr>
      <t xml:space="preserve">
</t>
    </r>
    <r>
      <rPr>
        <b/>
        <sz val="12"/>
        <color indexed="8"/>
        <rFont val="Calibri"/>
        <family val="2"/>
      </rPr>
      <t>CRI Profile v2.0: PR.AT-02.02</t>
    </r>
    <r>
      <rPr>
        <sz val="12"/>
        <color indexed="8"/>
        <rFont val="Aptos Narrow"/>
        <family val="2"/>
        <scheme val="minor"/>
      </rPr>
      <t xml:space="preserve">
</t>
    </r>
    <r>
      <rPr>
        <b/>
        <sz val="12"/>
        <color indexed="8"/>
        <rFont val="Calibri"/>
        <family val="2"/>
      </rPr>
      <t>CRI Profile v2.0: PR.AT-02.03</t>
    </r>
    <r>
      <rPr>
        <sz val="12"/>
        <color indexed="8"/>
        <rFont val="Aptos Narrow"/>
        <family val="2"/>
        <scheme val="minor"/>
      </rPr>
      <t xml:space="preserve">
</t>
    </r>
    <r>
      <rPr>
        <b/>
        <sz val="12"/>
        <color indexed="8"/>
        <rFont val="Calibri"/>
        <family val="2"/>
      </rPr>
      <t>CRI Profile v2.0: PR.AT-02.04</t>
    </r>
    <r>
      <rPr>
        <sz val="12"/>
        <color indexed="8"/>
        <rFont val="Aptos Narrow"/>
        <family val="2"/>
        <scheme val="minor"/>
      </rPr>
      <t xml:space="preserve">
</t>
    </r>
    <r>
      <rPr>
        <b/>
        <sz val="12"/>
        <color indexed="8"/>
        <rFont val="Calibri"/>
        <family val="2"/>
      </rPr>
      <t>CRI Profile v2.0: PR.AT-02.05</t>
    </r>
    <r>
      <rPr>
        <sz val="12"/>
        <color indexed="8"/>
        <rFont val="Aptos Narrow"/>
        <family val="2"/>
        <scheme val="minor"/>
      </rPr>
      <t xml:space="preserve">
</t>
    </r>
    <r>
      <rPr>
        <b/>
        <sz val="12"/>
        <color indexed="8"/>
        <rFont val="Calibri"/>
        <family val="2"/>
      </rPr>
      <t>CRI Profile v2.0: PR.AT-02.06</t>
    </r>
    <r>
      <rPr>
        <sz val="12"/>
        <color indexed="8"/>
        <rFont val="Aptos Narrow"/>
        <family val="2"/>
        <scheme val="minor"/>
      </rPr>
      <t xml:space="preserve">
</t>
    </r>
    <r>
      <rPr>
        <b/>
        <sz val="12"/>
        <color indexed="8"/>
        <rFont val="Calibri"/>
        <family val="2"/>
      </rPr>
      <t>CRI Profile v2.0: PR.AT-02.07</t>
    </r>
    <r>
      <rPr>
        <sz val="12"/>
        <color indexed="8"/>
        <rFont val="Aptos Narrow"/>
        <family val="2"/>
        <scheme val="minor"/>
      </rPr>
      <t xml:space="preserve">
</t>
    </r>
    <r>
      <rPr>
        <b/>
        <sz val="12"/>
        <color indexed="8"/>
        <rFont val="Calibri"/>
        <family val="2"/>
      </rPr>
      <t>CRI Profile v2.0: PR.AT-02.08</t>
    </r>
    <r>
      <rPr>
        <sz val="12"/>
        <color indexed="8"/>
        <rFont val="Aptos Narrow"/>
        <family val="2"/>
        <scheme val="minor"/>
      </rPr>
      <t xml:space="preserve">
</t>
    </r>
    <r>
      <rPr>
        <b/>
        <sz val="12"/>
        <color indexed="8"/>
        <rFont val="Calibri"/>
        <family val="2"/>
      </rPr>
      <t>CSF v1.1: PR.AT-2</t>
    </r>
    <r>
      <rPr>
        <sz val="12"/>
        <color indexed="8"/>
        <rFont val="Aptos Narrow"/>
        <family val="2"/>
        <scheme val="minor"/>
      </rPr>
      <t xml:space="preserve">
</t>
    </r>
    <r>
      <rPr>
        <b/>
        <sz val="12"/>
        <color indexed="8"/>
        <rFont val="Calibri"/>
        <family val="2"/>
      </rPr>
      <t>CSF v1.1: PR.AT-3</t>
    </r>
    <r>
      <rPr>
        <sz val="12"/>
        <color indexed="8"/>
        <rFont val="Aptos Narrow"/>
        <family val="2"/>
        <scheme val="minor"/>
      </rPr>
      <t xml:space="preserve">
</t>
    </r>
    <r>
      <rPr>
        <b/>
        <sz val="12"/>
        <color indexed="8"/>
        <rFont val="Calibri"/>
        <family val="2"/>
      </rPr>
      <t>CSF v1.1: PR.AT-4</t>
    </r>
    <r>
      <rPr>
        <sz val="12"/>
        <color indexed="8"/>
        <rFont val="Aptos Narrow"/>
        <family val="2"/>
        <scheme val="minor"/>
      </rPr>
      <t xml:space="preserve">
</t>
    </r>
    <r>
      <rPr>
        <b/>
        <sz val="12"/>
        <color indexed="8"/>
        <rFont val="Calibri"/>
        <family val="2"/>
      </rPr>
      <t>CSF v1.1: PR.AT-5</t>
    </r>
    <r>
      <rPr>
        <sz val="12"/>
        <color indexed="8"/>
        <rFont val="Aptos Narrow"/>
        <family val="2"/>
        <scheme val="minor"/>
      </rPr>
      <t xml:space="preserve">
</t>
    </r>
    <r>
      <rPr>
        <b/>
        <sz val="12"/>
        <color indexed="8"/>
        <rFont val="Calibri"/>
        <family val="2"/>
      </rPr>
      <t>SP 800-218: PO.2.2</t>
    </r>
    <r>
      <rPr>
        <sz val="12"/>
        <color indexed="8"/>
        <rFont val="Aptos Narrow"/>
        <family val="2"/>
        <scheme val="minor"/>
      </rPr>
      <t xml:space="preserve">
</t>
    </r>
    <r>
      <rPr>
        <b/>
        <sz val="12"/>
        <color indexed="8"/>
        <rFont val="Calibri"/>
        <family val="2"/>
      </rPr>
      <t>SP 800-221A: GV.CT-3</t>
    </r>
    <r>
      <rPr>
        <sz val="12"/>
        <color indexed="8"/>
        <rFont val="Aptos Narrow"/>
        <family val="2"/>
        <scheme val="minor"/>
      </rPr>
      <t xml:space="preserve">
</t>
    </r>
    <r>
      <rPr>
        <b/>
        <sz val="12"/>
        <color indexed="8"/>
        <rFont val="Calibri"/>
        <family val="2"/>
      </rPr>
      <t>SP 800-221A: GV.CT-4</t>
    </r>
    <r>
      <rPr>
        <sz val="12"/>
        <color indexed="8"/>
        <rFont val="Aptos Narrow"/>
        <family val="2"/>
        <scheme val="minor"/>
      </rPr>
      <t xml:space="preserve">
</t>
    </r>
    <r>
      <rPr>
        <b/>
        <sz val="12"/>
        <color indexed="8"/>
        <rFont val="Calibri"/>
        <family val="2"/>
      </rPr>
      <t>SP 800-221A: GV.RR-2</t>
    </r>
    <r>
      <rPr>
        <sz val="12"/>
        <color indexed="8"/>
        <rFont val="Aptos Narrow"/>
        <family val="2"/>
        <scheme val="minor"/>
      </rPr>
      <t xml:space="preserve">
</t>
    </r>
    <r>
      <rPr>
        <b/>
        <sz val="12"/>
        <color indexed="8"/>
        <rFont val="Calibri"/>
        <family val="2"/>
      </rPr>
      <t>SP 800-53 Rev 5.1.1: AT-03</t>
    </r>
  </si>
  <si>
    <r>
      <rPr>
        <b/>
        <sz val="12"/>
        <color indexed="8"/>
        <rFont val="Calibri"/>
        <family val="2"/>
      </rPr>
      <t>CRI Profile v2.0: PR.DS
CSF v1.1: PR.DS
CIS Controls v8.0: 3.11</t>
    </r>
    <r>
      <rPr>
        <sz val="12"/>
        <color indexed="8"/>
        <rFont val="Aptos Narrow"/>
        <family val="2"/>
        <scheme val="minor"/>
      </rPr>
      <t xml:space="preserve">
</t>
    </r>
    <r>
      <rPr>
        <b/>
        <sz val="12"/>
        <color indexed="8"/>
        <rFont val="Calibri"/>
        <family val="2"/>
      </rPr>
      <t>CRI Profile v2.0: PR.DS-01</t>
    </r>
    <r>
      <rPr>
        <sz val="12"/>
        <color indexed="8"/>
        <rFont val="Aptos Narrow"/>
        <family val="2"/>
        <scheme val="minor"/>
      </rPr>
      <t xml:space="preserve">
</t>
    </r>
    <r>
      <rPr>
        <b/>
        <sz val="12"/>
        <color indexed="8"/>
        <rFont val="Calibri"/>
        <family val="2"/>
      </rPr>
      <t>CRI Profile v2.0: PR.DS-01.01</t>
    </r>
    <r>
      <rPr>
        <sz val="12"/>
        <color indexed="8"/>
        <rFont val="Aptos Narrow"/>
        <family val="2"/>
        <scheme val="minor"/>
      </rPr>
      <t xml:space="preserve">
</t>
    </r>
    <r>
      <rPr>
        <b/>
        <sz val="12"/>
        <color indexed="8"/>
        <rFont val="Calibri"/>
        <family val="2"/>
      </rPr>
      <t>CRI Profile v2.0: PR.DS-01.02</t>
    </r>
    <r>
      <rPr>
        <sz val="12"/>
        <color indexed="8"/>
        <rFont val="Aptos Narrow"/>
        <family val="2"/>
        <scheme val="minor"/>
      </rPr>
      <t xml:space="preserve">
</t>
    </r>
    <r>
      <rPr>
        <b/>
        <sz val="12"/>
        <color indexed="8"/>
        <rFont val="Calibri"/>
        <family val="2"/>
      </rPr>
      <t>CRI Profile v2.0: PR.DS-01.03</t>
    </r>
    <r>
      <rPr>
        <sz val="12"/>
        <color indexed="8"/>
        <rFont val="Aptos Narrow"/>
        <family val="2"/>
        <scheme val="minor"/>
      </rPr>
      <t xml:space="preserve">
</t>
    </r>
    <r>
      <rPr>
        <b/>
        <sz val="12"/>
        <color indexed="8"/>
        <rFont val="Calibri"/>
        <family val="2"/>
      </rPr>
      <t>CSF v1.1: PR.DS-1</t>
    </r>
    <r>
      <rPr>
        <sz val="12"/>
        <color indexed="8"/>
        <rFont val="Aptos Narrow"/>
        <family val="2"/>
        <scheme val="minor"/>
      </rPr>
      <t xml:space="preserve">
</t>
    </r>
    <r>
      <rPr>
        <b/>
        <sz val="12"/>
        <color indexed="8"/>
        <rFont val="Calibri"/>
        <family val="2"/>
      </rPr>
      <t>CSF v1.1: PR.DS-5</t>
    </r>
    <r>
      <rPr>
        <sz val="12"/>
        <color indexed="8"/>
        <rFont val="Aptos Narrow"/>
        <family val="2"/>
        <scheme val="minor"/>
      </rPr>
      <t xml:space="preserve">
</t>
    </r>
    <r>
      <rPr>
        <b/>
        <sz val="12"/>
        <color indexed="8"/>
        <rFont val="Calibri"/>
        <family val="2"/>
      </rPr>
      <t>CSF v1.1: PR.DS-6</t>
    </r>
    <r>
      <rPr>
        <sz val="12"/>
        <color indexed="8"/>
        <rFont val="Aptos Narrow"/>
        <family val="2"/>
        <scheme val="minor"/>
      </rPr>
      <t xml:space="preserve">
</t>
    </r>
    <r>
      <rPr>
        <b/>
        <sz val="12"/>
        <color indexed="8"/>
        <rFont val="Calibri"/>
        <family val="2"/>
      </rPr>
      <t>CSF v1.1: PR.PT-2</t>
    </r>
    <r>
      <rPr>
        <sz val="12"/>
        <color indexed="8"/>
        <rFont val="Aptos Narrow"/>
        <family val="2"/>
        <scheme val="minor"/>
      </rPr>
      <t xml:space="preserve">
</t>
    </r>
    <r>
      <rPr>
        <b/>
        <sz val="12"/>
        <color indexed="8"/>
        <rFont val="Calibri"/>
        <family val="2"/>
      </rPr>
      <t>SP 800-218: PS.1.1</t>
    </r>
    <r>
      <rPr>
        <sz val="12"/>
        <color indexed="8"/>
        <rFont val="Aptos Narrow"/>
        <family val="2"/>
        <scheme val="minor"/>
      </rPr>
      <t xml:space="preserve">
</t>
    </r>
    <r>
      <rPr>
        <b/>
        <sz val="12"/>
        <color indexed="8"/>
        <rFont val="Calibri"/>
        <family val="2"/>
      </rPr>
      <t>SP 800-218: PS.2.1</t>
    </r>
    <r>
      <rPr>
        <sz val="12"/>
        <color indexed="8"/>
        <rFont val="Aptos Narrow"/>
        <family val="2"/>
        <scheme val="minor"/>
      </rPr>
      <t xml:space="preserve">
</t>
    </r>
    <r>
      <rPr>
        <b/>
        <sz val="12"/>
        <color indexed="8"/>
        <rFont val="Calibri"/>
        <family val="2"/>
      </rPr>
      <t>SP 800-218: PS.3.1</t>
    </r>
    <r>
      <rPr>
        <sz val="12"/>
        <color indexed="8"/>
        <rFont val="Aptos Narrow"/>
        <family val="2"/>
        <scheme val="minor"/>
      </rPr>
      <t xml:space="preserve">
</t>
    </r>
    <r>
      <rPr>
        <b/>
        <sz val="12"/>
        <color indexed="8"/>
        <rFont val="Calibri"/>
        <family val="2"/>
      </rPr>
      <t>SP 800-53 Rev 5.1.1: CA-03</t>
    </r>
    <r>
      <rPr>
        <sz val="12"/>
        <color indexed="8"/>
        <rFont val="Aptos Narrow"/>
        <family val="2"/>
        <scheme val="minor"/>
      </rPr>
      <t xml:space="preserve">
</t>
    </r>
    <r>
      <rPr>
        <b/>
        <sz val="12"/>
        <color indexed="8"/>
        <rFont val="Calibri"/>
        <family val="2"/>
      </rPr>
      <t>SP 800-53 Rev 5.1.1: CP-09</t>
    </r>
    <r>
      <rPr>
        <sz val="12"/>
        <color indexed="8"/>
        <rFont val="Aptos Narrow"/>
        <family val="2"/>
        <scheme val="minor"/>
      </rPr>
      <t xml:space="preserve">
</t>
    </r>
    <r>
      <rPr>
        <b/>
        <sz val="12"/>
        <color indexed="8"/>
        <rFont val="Calibri"/>
        <family val="2"/>
      </rPr>
      <t>SP 800-53 Rev 5.1.1: MP-08</t>
    </r>
    <r>
      <rPr>
        <sz val="12"/>
        <color indexed="8"/>
        <rFont val="Aptos Narrow"/>
        <family val="2"/>
        <scheme val="minor"/>
      </rPr>
      <t xml:space="preserve">
</t>
    </r>
    <r>
      <rPr>
        <b/>
        <sz val="12"/>
        <color indexed="8"/>
        <rFont val="Calibri"/>
        <family val="2"/>
      </rPr>
      <t>SP 800-53 Rev 5.1.1: SC-04</t>
    </r>
    <r>
      <rPr>
        <sz val="12"/>
        <color indexed="8"/>
        <rFont val="Aptos Narrow"/>
        <family val="2"/>
        <scheme val="minor"/>
      </rPr>
      <t xml:space="preserve">
</t>
    </r>
    <r>
      <rPr>
        <b/>
        <sz val="12"/>
        <color indexed="8"/>
        <rFont val="Calibri"/>
        <family val="2"/>
      </rPr>
      <t>SP 800-53 Rev 5.1.1: SC-07</t>
    </r>
    <r>
      <rPr>
        <sz val="12"/>
        <color indexed="8"/>
        <rFont val="Aptos Narrow"/>
        <family val="2"/>
        <scheme val="minor"/>
      </rPr>
      <t xml:space="preserve">
</t>
    </r>
    <r>
      <rPr>
        <b/>
        <sz val="12"/>
        <color indexed="8"/>
        <rFont val="Calibri"/>
        <family val="2"/>
      </rPr>
      <t>SP 800-53 Rev 5.1.1: SC-12</t>
    </r>
    <r>
      <rPr>
        <sz val="12"/>
        <color indexed="8"/>
        <rFont val="Aptos Narrow"/>
        <family val="2"/>
        <scheme val="minor"/>
      </rPr>
      <t xml:space="preserve">
</t>
    </r>
    <r>
      <rPr>
        <b/>
        <sz val="12"/>
        <color indexed="8"/>
        <rFont val="Calibri"/>
        <family val="2"/>
      </rPr>
      <t>SP 800-53 Rev 5.1.1: SC-13</t>
    </r>
    <r>
      <rPr>
        <sz val="12"/>
        <color indexed="8"/>
        <rFont val="Aptos Narrow"/>
        <family val="2"/>
        <scheme val="minor"/>
      </rPr>
      <t xml:space="preserve">
</t>
    </r>
    <r>
      <rPr>
        <b/>
        <sz val="12"/>
        <color indexed="8"/>
        <rFont val="Calibri"/>
        <family val="2"/>
      </rPr>
      <t>SP 800-53 Rev 5.1.1: SC-28</t>
    </r>
    <r>
      <rPr>
        <sz val="12"/>
        <color indexed="8"/>
        <rFont val="Aptos Narrow"/>
        <family val="2"/>
        <scheme val="minor"/>
      </rPr>
      <t xml:space="preserve">
</t>
    </r>
    <r>
      <rPr>
        <b/>
        <sz val="12"/>
        <color indexed="8"/>
        <rFont val="Calibri"/>
        <family val="2"/>
      </rPr>
      <t>SP 800-53 Rev 5.1.1: SC-32</t>
    </r>
    <r>
      <rPr>
        <sz val="12"/>
        <color indexed="8"/>
        <rFont val="Aptos Narrow"/>
        <family val="2"/>
        <scheme val="minor"/>
      </rPr>
      <t xml:space="preserve">
</t>
    </r>
    <r>
      <rPr>
        <b/>
        <sz val="12"/>
        <color indexed="8"/>
        <rFont val="Calibri"/>
        <family val="2"/>
      </rPr>
      <t>SP 800-53 Rev 5.1.1: SC-39</t>
    </r>
    <r>
      <rPr>
        <sz val="12"/>
        <color indexed="8"/>
        <rFont val="Aptos Narrow"/>
        <family val="2"/>
        <scheme val="minor"/>
      </rPr>
      <t xml:space="preserve">
</t>
    </r>
    <r>
      <rPr>
        <b/>
        <sz val="12"/>
        <color indexed="8"/>
        <rFont val="Calibri"/>
        <family val="2"/>
      </rPr>
      <t>SP 800-53 Rev 5.1.1: SC-43</t>
    </r>
    <r>
      <rPr>
        <sz val="12"/>
        <color indexed="8"/>
        <rFont val="Aptos Narrow"/>
        <family val="2"/>
        <scheme val="minor"/>
      </rPr>
      <t xml:space="preserve">
</t>
    </r>
    <r>
      <rPr>
        <b/>
        <sz val="12"/>
        <color indexed="8"/>
        <rFont val="Calibri"/>
        <family val="2"/>
      </rPr>
      <t>SP 800-53 Rev 5.1.1: SI-03</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SI-07</t>
    </r>
  </si>
  <si>
    <r>
      <rPr>
        <b/>
        <sz val="12"/>
        <color indexed="8"/>
        <rFont val="Calibri"/>
        <family val="2"/>
      </rPr>
      <t>CIS Controls v8.0: 3.10</t>
    </r>
    <r>
      <rPr>
        <sz val="12"/>
        <color indexed="8"/>
        <rFont val="Aptos Narrow"/>
        <family val="2"/>
        <scheme val="minor"/>
      </rPr>
      <t xml:space="preserve">
</t>
    </r>
    <r>
      <rPr>
        <b/>
        <sz val="12"/>
        <color indexed="8"/>
        <rFont val="Calibri"/>
        <family val="2"/>
      </rPr>
      <t>CRI Profile v2.0: PR.DS-02</t>
    </r>
    <r>
      <rPr>
        <sz val="12"/>
        <color indexed="8"/>
        <rFont val="Aptos Narrow"/>
        <family val="2"/>
        <scheme val="minor"/>
      </rPr>
      <t xml:space="preserve">
</t>
    </r>
    <r>
      <rPr>
        <b/>
        <sz val="12"/>
        <color indexed="8"/>
        <rFont val="Calibri"/>
        <family val="2"/>
      </rPr>
      <t>CRI Profile v2.0: PR.DS-02.01</t>
    </r>
    <r>
      <rPr>
        <sz val="12"/>
        <color indexed="8"/>
        <rFont val="Aptos Narrow"/>
        <family val="2"/>
        <scheme val="minor"/>
      </rPr>
      <t xml:space="preserve">
</t>
    </r>
    <r>
      <rPr>
        <b/>
        <sz val="12"/>
        <color indexed="8"/>
        <rFont val="Calibri"/>
        <family val="2"/>
      </rPr>
      <t>CSF v1.1: PR.DS-2</t>
    </r>
    <r>
      <rPr>
        <sz val="12"/>
        <color indexed="8"/>
        <rFont val="Aptos Narrow"/>
        <family val="2"/>
        <scheme val="minor"/>
      </rPr>
      <t xml:space="preserve">
</t>
    </r>
    <r>
      <rPr>
        <b/>
        <sz val="12"/>
        <color indexed="8"/>
        <rFont val="Calibri"/>
        <family val="2"/>
      </rPr>
      <t>CSF v1.1: PR.DS-5</t>
    </r>
    <r>
      <rPr>
        <sz val="12"/>
        <color indexed="8"/>
        <rFont val="Aptos Narrow"/>
        <family val="2"/>
        <scheme val="minor"/>
      </rPr>
      <t xml:space="preserve">
</t>
    </r>
    <r>
      <rPr>
        <b/>
        <sz val="12"/>
        <color indexed="8"/>
        <rFont val="Calibri"/>
        <family val="2"/>
      </rPr>
      <t>SP 800-53 Rev 5.1.1: AU-16</t>
    </r>
    <r>
      <rPr>
        <sz val="12"/>
        <color indexed="8"/>
        <rFont val="Aptos Narrow"/>
        <family val="2"/>
        <scheme val="minor"/>
      </rPr>
      <t xml:space="preserve">
</t>
    </r>
    <r>
      <rPr>
        <b/>
        <sz val="12"/>
        <color indexed="8"/>
        <rFont val="Calibri"/>
        <family val="2"/>
      </rPr>
      <t>SP 800-53 Rev 5.1.1: CA-03</t>
    </r>
    <r>
      <rPr>
        <sz val="12"/>
        <color indexed="8"/>
        <rFont val="Aptos Narrow"/>
        <family val="2"/>
        <scheme val="minor"/>
      </rPr>
      <t xml:space="preserve">
</t>
    </r>
    <r>
      <rPr>
        <b/>
        <sz val="12"/>
        <color indexed="8"/>
        <rFont val="Calibri"/>
        <family val="2"/>
      </rPr>
      <t>SP 800-53 Rev 5.1.1: SC-04</t>
    </r>
    <r>
      <rPr>
        <sz val="12"/>
        <color indexed="8"/>
        <rFont val="Aptos Narrow"/>
        <family val="2"/>
        <scheme val="minor"/>
      </rPr>
      <t xml:space="preserve">
</t>
    </r>
    <r>
      <rPr>
        <b/>
        <sz val="12"/>
        <color indexed="8"/>
        <rFont val="Calibri"/>
        <family val="2"/>
      </rPr>
      <t>SP 800-53 Rev 5.1.1: SC-07</t>
    </r>
    <r>
      <rPr>
        <sz val="12"/>
        <color indexed="8"/>
        <rFont val="Aptos Narrow"/>
        <family val="2"/>
        <scheme val="minor"/>
      </rPr>
      <t xml:space="preserve">
</t>
    </r>
    <r>
      <rPr>
        <b/>
        <sz val="12"/>
        <color indexed="8"/>
        <rFont val="Calibri"/>
        <family val="2"/>
      </rPr>
      <t>SP 800-53 Rev 5.1.1: SC-08</t>
    </r>
    <r>
      <rPr>
        <sz val="12"/>
        <color indexed="8"/>
        <rFont val="Aptos Narrow"/>
        <family val="2"/>
        <scheme val="minor"/>
      </rPr>
      <t xml:space="preserve">
</t>
    </r>
    <r>
      <rPr>
        <b/>
        <sz val="12"/>
        <color indexed="8"/>
        <rFont val="Calibri"/>
        <family val="2"/>
      </rPr>
      <t>SP 800-53 Rev 5.1.1: SC-11</t>
    </r>
    <r>
      <rPr>
        <sz val="12"/>
        <color indexed="8"/>
        <rFont val="Aptos Narrow"/>
        <family val="2"/>
        <scheme val="minor"/>
      </rPr>
      <t xml:space="preserve">
</t>
    </r>
    <r>
      <rPr>
        <b/>
        <sz val="12"/>
        <color indexed="8"/>
        <rFont val="Calibri"/>
        <family val="2"/>
      </rPr>
      <t>SP 800-53 Rev 5.1.1: SC-12</t>
    </r>
    <r>
      <rPr>
        <sz val="12"/>
        <color indexed="8"/>
        <rFont val="Aptos Narrow"/>
        <family val="2"/>
        <scheme val="minor"/>
      </rPr>
      <t xml:space="preserve">
</t>
    </r>
    <r>
      <rPr>
        <b/>
        <sz val="12"/>
        <color indexed="8"/>
        <rFont val="Calibri"/>
        <family val="2"/>
      </rPr>
      <t>SP 800-53 Rev 5.1.1: SC-13</t>
    </r>
    <r>
      <rPr>
        <sz val="12"/>
        <color indexed="8"/>
        <rFont val="Aptos Narrow"/>
        <family val="2"/>
        <scheme val="minor"/>
      </rPr>
      <t xml:space="preserve">
</t>
    </r>
    <r>
      <rPr>
        <b/>
        <sz val="12"/>
        <color indexed="8"/>
        <rFont val="Calibri"/>
        <family val="2"/>
      </rPr>
      <t>SP 800-53 Rev 5.1.1: SC-16</t>
    </r>
    <r>
      <rPr>
        <sz val="12"/>
        <color indexed="8"/>
        <rFont val="Aptos Narrow"/>
        <family val="2"/>
        <scheme val="minor"/>
      </rPr>
      <t xml:space="preserve">
</t>
    </r>
    <r>
      <rPr>
        <b/>
        <sz val="12"/>
        <color indexed="8"/>
        <rFont val="Calibri"/>
        <family val="2"/>
      </rPr>
      <t>SP 800-53 Rev 5.1.1: SC-40</t>
    </r>
    <r>
      <rPr>
        <sz val="12"/>
        <color indexed="8"/>
        <rFont val="Aptos Narrow"/>
        <family val="2"/>
        <scheme val="minor"/>
      </rPr>
      <t xml:space="preserve">
</t>
    </r>
    <r>
      <rPr>
        <b/>
        <sz val="12"/>
        <color indexed="8"/>
        <rFont val="Calibri"/>
        <family val="2"/>
      </rPr>
      <t>SP 800-53 Rev 5.1.1: SC-43</t>
    </r>
    <r>
      <rPr>
        <sz val="12"/>
        <color indexed="8"/>
        <rFont val="Aptos Narrow"/>
        <family val="2"/>
        <scheme val="minor"/>
      </rPr>
      <t xml:space="preserve">
</t>
    </r>
    <r>
      <rPr>
        <b/>
        <sz val="12"/>
        <color indexed="8"/>
        <rFont val="Calibri"/>
        <family val="2"/>
      </rPr>
      <t>SP 800-53 Rev 5.1.1: SI-03</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SI-07</t>
    </r>
  </si>
  <si>
    <r>
      <rPr>
        <b/>
        <sz val="12"/>
        <color indexed="8"/>
        <rFont val="Calibri"/>
        <family val="2"/>
      </rPr>
      <t>CRI Profile v2.0: PR.DS-10</t>
    </r>
    <r>
      <rPr>
        <sz val="12"/>
        <color indexed="8"/>
        <rFont val="Aptos Narrow"/>
        <family val="2"/>
        <scheme val="minor"/>
      </rPr>
      <t xml:space="preserve">
</t>
    </r>
    <r>
      <rPr>
        <b/>
        <sz val="12"/>
        <color indexed="8"/>
        <rFont val="Calibri"/>
        <family val="2"/>
      </rPr>
      <t>CRI Profile v2.0: PR.DS-10.01</t>
    </r>
    <r>
      <rPr>
        <sz val="12"/>
        <color indexed="8"/>
        <rFont val="Aptos Narrow"/>
        <family val="2"/>
        <scheme val="minor"/>
      </rPr>
      <t xml:space="preserve">
</t>
    </r>
    <r>
      <rPr>
        <b/>
        <sz val="12"/>
        <color indexed="8"/>
        <rFont val="Calibri"/>
        <family val="2"/>
      </rPr>
      <t>CSF v1.1: PR.DS-5</t>
    </r>
    <r>
      <rPr>
        <sz val="12"/>
        <color indexed="8"/>
        <rFont val="Aptos Narrow"/>
        <family val="2"/>
        <scheme val="minor"/>
      </rPr>
      <t xml:space="preserve">
</t>
    </r>
    <r>
      <rPr>
        <b/>
        <sz val="12"/>
        <color indexed="8"/>
        <rFont val="Calibri"/>
        <family val="2"/>
      </rPr>
      <t>SP 800-53 Rev 5.1.1: AC-02</t>
    </r>
    <r>
      <rPr>
        <sz val="12"/>
        <color indexed="8"/>
        <rFont val="Aptos Narrow"/>
        <family val="2"/>
        <scheme val="minor"/>
      </rPr>
      <t xml:space="preserve">
</t>
    </r>
    <r>
      <rPr>
        <b/>
        <sz val="12"/>
        <color indexed="8"/>
        <rFont val="Calibri"/>
        <family val="2"/>
      </rPr>
      <t>SP 800-53 Rev 5.1.1: AC-03</t>
    </r>
    <r>
      <rPr>
        <sz val="12"/>
        <color indexed="8"/>
        <rFont val="Aptos Narrow"/>
        <family val="2"/>
        <scheme val="minor"/>
      </rPr>
      <t xml:space="preserve">
</t>
    </r>
    <r>
      <rPr>
        <b/>
        <sz val="12"/>
        <color indexed="8"/>
        <rFont val="Calibri"/>
        <family val="2"/>
      </rPr>
      <t>SP 800-53 Rev 5.1.1: AC-04</t>
    </r>
    <r>
      <rPr>
        <sz val="12"/>
        <color indexed="8"/>
        <rFont val="Aptos Narrow"/>
        <family val="2"/>
        <scheme val="minor"/>
      </rPr>
      <t xml:space="preserve">
</t>
    </r>
    <r>
      <rPr>
        <b/>
        <sz val="12"/>
        <color indexed="8"/>
        <rFont val="Calibri"/>
        <family val="2"/>
      </rPr>
      <t>SP 800-53 Rev 5.1.1: AU-09</t>
    </r>
    <r>
      <rPr>
        <sz val="12"/>
        <color indexed="8"/>
        <rFont val="Aptos Narrow"/>
        <family val="2"/>
        <scheme val="minor"/>
      </rPr>
      <t xml:space="preserve">
</t>
    </r>
    <r>
      <rPr>
        <b/>
        <sz val="12"/>
        <color indexed="8"/>
        <rFont val="Calibri"/>
        <family val="2"/>
      </rPr>
      <t>SP 800-53 Rev 5.1.1: AU-13</t>
    </r>
    <r>
      <rPr>
        <sz val="12"/>
        <color indexed="8"/>
        <rFont val="Aptos Narrow"/>
        <family val="2"/>
        <scheme val="minor"/>
      </rPr>
      <t xml:space="preserve">
</t>
    </r>
    <r>
      <rPr>
        <b/>
        <sz val="12"/>
        <color indexed="8"/>
        <rFont val="Calibri"/>
        <family val="2"/>
      </rPr>
      <t>SP 800-53 Rev 5.1.1: CA-03</t>
    </r>
    <r>
      <rPr>
        <sz val="12"/>
        <color indexed="8"/>
        <rFont val="Aptos Narrow"/>
        <family val="2"/>
        <scheme val="minor"/>
      </rPr>
      <t xml:space="preserve">
</t>
    </r>
    <r>
      <rPr>
        <b/>
        <sz val="12"/>
        <color indexed="8"/>
        <rFont val="Calibri"/>
        <family val="2"/>
      </rPr>
      <t>SP 800-53 Rev 5.1.1: CP-09</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SC-04</t>
    </r>
    <r>
      <rPr>
        <sz val="12"/>
        <color indexed="8"/>
        <rFont val="Aptos Narrow"/>
        <family val="2"/>
        <scheme val="minor"/>
      </rPr>
      <t xml:space="preserve">
</t>
    </r>
    <r>
      <rPr>
        <b/>
        <sz val="12"/>
        <color indexed="8"/>
        <rFont val="Calibri"/>
        <family val="2"/>
      </rPr>
      <t>SP 800-53 Rev 5.1.1: SC-07</t>
    </r>
    <r>
      <rPr>
        <sz val="12"/>
        <color indexed="8"/>
        <rFont val="Aptos Narrow"/>
        <family val="2"/>
        <scheme val="minor"/>
      </rPr>
      <t xml:space="preserve">
</t>
    </r>
    <r>
      <rPr>
        <b/>
        <sz val="12"/>
        <color indexed="8"/>
        <rFont val="Calibri"/>
        <family val="2"/>
      </rPr>
      <t>SP 800-53 Rev 5.1.1: SC-11</t>
    </r>
    <r>
      <rPr>
        <sz val="12"/>
        <color indexed="8"/>
        <rFont val="Aptos Narrow"/>
        <family val="2"/>
        <scheme val="minor"/>
      </rPr>
      <t xml:space="preserve">
</t>
    </r>
    <r>
      <rPr>
        <b/>
        <sz val="12"/>
        <color indexed="8"/>
        <rFont val="Calibri"/>
        <family val="2"/>
      </rPr>
      <t>SP 800-53 Rev 5.1.1: SC-13</t>
    </r>
    <r>
      <rPr>
        <sz val="12"/>
        <color indexed="8"/>
        <rFont val="Aptos Narrow"/>
        <family val="2"/>
        <scheme val="minor"/>
      </rPr>
      <t xml:space="preserve">
</t>
    </r>
    <r>
      <rPr>
        <b/>
        <sz val="12"/>
        <color indexed="8"/>
        <rFont val="Calibri"/>
        <family val="2"/>
      </rPr>
      <t>SP 800-53 Rev 5.1.1: SC-24</t>
    </r>
    <r>
      <rPr>
        <sz val="12"/>
        <color indexed="8"/>
        <rFont val="Aptos Narrow"/>
        <family val="2"/>
        <scheme val="minor"/>
      </rPr>
      <t xml:space="preserve">
</t>
    </r>
    <r>
      <rPr>
        <b/>
        <sz val="12"/>
        <color indexed="8"/>
        <rFont val="Calibri"/>
        <family val="2"/>
      </rPr>
      <t>SP 800-53 Rev 5.1.1: SC-32</t>
    </r>
    <r>
      <rPr>
        <sz val="12"/>
        <color indexed="8"/>
        <rFont val="Aptos Narrow"/>
        <family val="2"/>
        <scheme val="minor"/>
      </rPr>
      <t xml:space="preserve">
</t>
    </r>
    <r>
      <rPr>
        <b/>
        <sz val="12"/>
        <color indexed="8"/>
        <rFont val="Calibri"/>
        <family val="2"/>
      </rPr>
      <t>SP 800-53 Rev 5.1.1: SC-39</t>
    </r>
    <r>
      <rPr>
        <sz val="12"/>
        <color indexed="8"/>
        <rFont val="Aptos Narrow"/>
        <family val="2"/>
        <scheme val="minor"/>
      </rPr>
      <t xml:space="preserve">
</t>
    </r>
    <r>
      <rPr>
        <b/>
        <sz val="12"/>
        <color indexed="8"/>
        <rFont val="Calibri"/>
        <family val="2"/>
      </rPr>
      <t>SP 800-53 Rev 5.1.1: SC-40</t>
    </r>
    <r>
      <rPr>
        <sz val="12"/>
        <color indexed="8"/>
        <rFont val="Aptos Narrow"/>
        <family val="2"/>
        <scheme val="minor"/>
      </rPr>
      <t xml:space="preserve">
</t>
    </r>
    <r>
      <rPr>
        <b/>
        <sz val="12"/>
        <color indexed="8"/>
        <rFont val="Calibri"/>
        <family val="2"/>
      </rPr>
      <t>SP 800-53 Rev 5.1.1: SC-43</t>
    </r>
    <r>
      <rPr>
        <sz val="12"/>
        <color indexed="8"/>
        <rFont val="Aptos Narrow"/>
        <family val="2"/>
        <scheme val="minor"/>
      </rPr>
      <t xml:space="preserve">
</t>
    </r>
    <r>
      <rPr>
        <b/>
        <sz val="12"/>
        <color indexed="8"/>
        <rFont val="Calibri"/>
        <family val="2"/>
      </rPr>
      <t>SP 800-53 Rev 5.1.1: SI-03</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SI-07</t>
    </r>
    <r>
      <rPr>
        <sz val="12"/>
        <color indexed="8"/>
        <rFont val="Aptos Narrow"/>
        <family val="2"/>
        <scheme val="minor"/>
      </rPr>
      <t xml:space="preserve">
</t>
    </r>
    <r>
      <rPr>
        <b/>
        <sz val="12"/>
        <color indexed="8"/>
        <rFont val="Calibri"/>
        <family val="2"/>
      </rPr>
      <t>SP 800-53 Rev 5.1.1: SI-10</t>
    </r>
    <r>
      <rPr>
        <sz val="12"/>
        <color indexed="8"/>
        <rFont val="Aptos Narrow"/>
        <family val="2"/>
        <scheme val="minor"/>
      </rPr>
      <t xml:space="preserve">
</t>
    </r>
    <r>
      <rPr>
        <b/>
        <sz val="12"/>
        <color indexed="8"/>
        <rFont val="Calibri"/>
        <family val="2"/>
      </rPr>
      <t>SP 800-53 Rev 5.1.1: SI-16</t>
    </r>
  </si>
  <si>
    <r>
      <rPr>
        <b/>
        <sz val="12"/>
        <color indexed="8"/>
        <rFont val="Calibri"/>
        <family val="2"/>
      </rPr>
      <t>CIS Controls v8.0: 11.2</t>
    </r>
    <r>
      <rPr>
        <sz val="12"/>
        <color indexed="8"/>
        <rFont val="Aptos Narrow"/>
        <family val="2"/>
        <scheme val="minor"/>
      </rPr>
      <t xml:space="preserve">
</t>
    </r>
    <r>
      <rPr>
        <b/>
        <sz val="12"/>
        <color indexed="8"/>
        <rFont val="Calibri"/>
        <family val="2"/>
      </rPr>
      <t>CIS Controls v8.0: 11.3</t>
    </r>
    <r>
      <rPr>
        <sz val="12"/>
        <color indexed="8"/>
        <rFont val="Aptos Narrow"/>
        <family val="2"/>
        <scheme val="minor"/>
      </rPr>
      <t xml:space="preserve">
</t>
    </r>
    <r>
      <rPr>
        <b/>
        <sz val="12"/>
        <color indexed="8"/>
        <rFont val="Calibri"/>
        <family val="2"/>
      </rPr>
      <t>CIS Controls v8.0: 11.5</t>
    </r>
    <r>
      <rPr>
        <sz val="12"/>
        <color indexed="8"/>
        <rFont val="Aptos Narrow"/>
        <family val="2"/>
        <scheme val="minor"/>
      </rPr>
      <t xml:space="preserve">
</t>
    </r>
    <r>
      <rPr>
        <b/>
        <sz val="12"/>
        <color indexed="8"/>
        <rFont val="Calibri"/>
        <family val="2"/>
      </rPr>
      <t>CRI Profile v2.0: PR.DS-11</t>
    </r>
    <r>
      <rPr>
        <sz val="12"/>
        <color indexed="8"/>
        <rFont val="Aptos Narrow"/>
        <family val="2"/>
        <scheme val="minor"/>
      </rPr>
      <t xml:space="preserve">
</t>
    </r>
    <r>
      <rPr>
        <b/>
        <sz val="12"/>
        <color indexed="8"/>
        <rFont val="Calibri"/>
        <family val="2"/>
      </rPr>
      <t>CRI Profile v2.0: PR.DS-11.01</t>
    </r>
    <r>
      <rPr>
        <sz val="12"/>
        <color indexed="8"/>
        <rFont val="Aptos Narrow"/>
        <family val="2"/>
        <scheme val="minor"/>
      </rPr>
      <t xml:space="preserve">
</t>
    </r>
    <r>
      <rPr>
        <b/>
        <sz val="12"/>
        <color indexed="8"/>
        <rFont val="Calibri"/>
        <family val="2"/>
      </rPr>
      <t>CSF v1.1: PR.IP-4</t>
    </r>
    <r>
      <rPr>
        <sz val="12"/>
        <color indexed="8"/>
        <rFont val="Aptos Narrow"/>
        <family val="2"/>
        <scheme val="minor"/>
      </rPr>
      <t xml:space="preserve">
</t>
    </r>
    <r>
      <rPr>
        <b/>
        <sz val="12"/>
        <color indexed="8"/>
        <rFont val="Calibri"/>
        <family val="2"/>
      </rPr>
      <t>SP 800-218: PS.3.1</t>
    </r>
    <r>
      <rPr>
        <sz val="12"/>
        <color indexed="8"/>
        <rFont val="Aptos Narrow"/>
        <family val="2"/>
        <scheme val="minor"/>
      </rPr>
      <t xml:space="preserve">
</t>
    </r>
    <r>
      <rPr>
        <b/>
        <sz val="12"/>
        <color indexed="8"/>
        <rFont val="Calibri"/>
        <family val="2"/>
      </rPr>
      <t>SP 800-53 Rev 5.1.1: CP-06</t>
    </r>
    <r>
      <rPr>
        <sz val="12"/>
        <color indexed="8"/>
        <rFont val="Aptos Narrow"/>
        <family val="2"/>
        <scheme val="minor"/>
      </rPr>
      <t xml:space="preserve">
</t>
    </r>
    <r>
      <rPr>
        <b/>
        <sz val="12"/>
        <color indexed="8"/>
        <rFont val="Calibri"/>
        <family val="2"/>
      </rPr>
      <t>SP 800-53 Rev 5.1.1: CP-09</t>
    </r>
  </si>
  <si>
    <r>
      <rPr>
        <b/>
        <sz val="12"/>
        <color indexed="8"/>
        <rFont val="Calibri"/>
        <family val="2"/>
      </rPr>
      <t xml:space="preserve">
CRI Profile v2.0: PR.PSCIS Controls v8.0: 4.1</t>
    </r>
    <r>
      <rPr>
        <sz val="12"/>
        <color indexed="8"/>
        <rFont val="Aptos Narrow"/>
        <family val="2"/>
        <scheme val="minor"/>
      </rPr>
      <t xml:space="preserve">
</t>
    </r>
    <r>
      <rPr>
        <b/>
        <sz val="12"/>
        <color indexed="8"/>
        <rFont val="Calibri"/>
        <family val="2"/>
      </rPr>
      <t>CIS Controls v8.0: 4.2</t>
    </r>
    <r>
      <rPr>
        <sz val="12"/>
        <color indexed="8"/>
        <rFont val="Aptos Narrow"/>
        <family val="2"/>
        <scheme val="minor"/>
      </rPr>
      <t xml:space="preserve">
</t>
    </r>
    <r>
      <rPr>
        <b/>
        <sz val="12"/>
        <color indexed="8"/>
        <rFont val="Calibri"/>
        <family val="2"/>
      </rPr>
      <t>CRI Profile v2.0: PR.PS-01</t>
    </r>
    <r>
      <rPr>
        <sz val="12"/>
        <color indexed="8"/>
        <rFont val="Aptos Narrow"/>
        <family val="2"/>
        <scheme val="minor"/>
      </rPr>
      <t xml:space="preserve">
</t>
    </r>
    <r>
      <rPr>
        <b/>
        <sz val="12"/>
        <color indexed="8"/>
        <rFont val="Calibri"/>
        <family val="2"/>
      </rPr>
      <t>CRI Profile v2.0: PR.PS-01.01</t>
    </r>
    <r>
      <rPr>
        <sz val="12"/>
        <color indexed="8"/>
        <rFont val="Aptos Narrow"/>
        <family val="2"/>
        <scheme val="minor"/>
      </rPr>
      <t xml:space="preserve">
</t>
    </r>
    <r>
      <rPr>
        <b/>
        <sz val="12"/>
        <color indexed="8"/>
        <rFont val="Calibri"/>
        <family val="2"/>
      </rPr>
      <t>CRI Profile v2.0: PR.PS-01.02</t>
    </r>
    <r>
      <rPr>
        <sz val="12"/>
        <color indexed="8"/>
        <rFont val="Aptos Narrow"/>
        <family val="2"/>
        <scheme val="minor"/>
      </rPr>
      <t xml:space="preserve">
</t>
    </r>
    <r>
      <rPr>
        <b/>
        <sz val="12"/>
        <color indexed="8"/>
        <rFont val="Calibri"/>
        <family val="2"/>
      </rPr>
      <t>CRI Profile v2.0: PR.PS-01.03</t>
    </r>
    <r>
      <rPr>
        <sz val="12"/>
        <color indexed="8"/>
        <rFont val="Aptos Narrow"/>
        <family val="2"/>
        <scheme val="minor"/>
      </rPr>
      <t xml:space="preserve">
</t>
    </r>
    <r>
      <rPr>
        <b/>
        <sz val="12"/>
        <color indexed="8"/>
        <rFont val="Calibri"/>
        <family val="2"/>
      </rPr>
      <t>CRI Profile v2.0: PR.PS-01.04</t>
    </r>
    <r>
      <rPr>
        <sz val="12"/>
        <color indexed="8"/>
        <rFont val="Aptos Narrow"/>
        <family val="2"/>
        <scheme val="minor"/>
      </rPr>
      <t xml:space="preserve">
</t>
    </r>
    <r>
      <rPr>
        <b/>
        <sz val="12"/>
        <color indexed="8"/>
        <rFont val="Calibri"/>
        <family val="2"/>
      </rPr>
      <t>CRI Profile v2.0: PR.PS-01.05</t>
    </r>
    <r>
      <rPr>
        <sz val="12"/>
        <color indexed="8"/>
        <rFont val="Aptos Narrow"/>
        <family val="2"/>
        <scheme val="minor"/>
      </rPr>
      <t xml:space="preserve">
</t>
    </r>
    <r>
      <rPr>
        <b/>
        <sz val="12"/>
        <color indexed="8"/>
        <rFont val="Calibri"/>
        <family val="2"/>
      </rPr>
      <t>CRI Profile v2.0: PR.PS-01.06</t>
    </r>
    <r>
      <rPr>
        <sz val="12"/>
        <color indexed="8"/>
        <rFont val="Aptos Narrow"/>
        <family val="2"/>
        <scheme val="minor"/>
      </rPr>
      <t xml:space="preserve">
</t>
    </r>
    <r>
      <rPr>
        <b/>
        <sz val="12"/>
        <color indexed="8"/>
        <rFont val="Calibri"/>
        <family val="2"/>
      </rPr>
      <t>CRI Profile v2.0: PR.PS-01.07</t>
    </r>
    <r>
      <rPr>
        <sz val="12"/>
        <color indexed="8"/>
        <rFont val="Aptos Narrow"/>
        <family val="2"/>
        <scheme val="minor"/>
      </rPr>
      <t xml:space="preserve">
</t>
    </r>
    <r>
      <rPr>
        <b/>
        <sz val="12"/>
        <color indexed="8"/>
        <rFont val="Calibri"/>
        <family val="2"/>
      </rPr>
      <t>CRI Profile v2.0: PR.PS-01.08</t>
    </r>
    <r>
      <rPr>
        <sz val="12"/>
        <color indexed="8"/>
        <rFont val="Aptos Narrow"/>
        <family val="2"/>
        <scheme val="minor"/>
      </rPr>
      <t xml:space="preserve">
</t>
    </r>
    <r>
      <rPr>
        <b/>
        <sz val="12"/>
        <color indexed="8"/>
        <rFont val="Calibri"/>
        <family val="2"/>
      </rPr>
      <t>CRI Profile v2.0: PR.PS-01.09</t>
    </r>
    <r>
      <rPr>
        <sz val="12"/>
        <color indexed="8"/>
        <rFont val="Aptos Narrow"/>
        <family val="2"/>
        <scheme val="minor"/>
      </rPr>
      <t xml:space="preserve">
</t>
    </r>
    <r>
      <rPr>
        <b/>
        <sz val="12"/>
        <color indexed="8"/>
        <rFont val="Calibri"/>
        <family val="2"/>
      </rPr>
      <t>CSF v1.1: PR.IP-1</t>
    </r>
    <r>
      <rPr>
        <sz val="12"/>
        <color indexed="8"/>
        <rFont val="Aptos Narrow"/>
        <family val="2"/>
        <scheme val="minor"/>
      </rPr>
      <t xml:space="preserve">
</t>
    </r>
    <r>
      <rPr>
        <b/>
        <sz val="12"/>
        <color indexed="8"/>
        <rFont val="Calibri"/>
        <family val="2"/>
      </rPr>
      <t>CSF v1.1: PR.IP-3</t>
    </r>
    <r>
      <rPr>
        <sz val="12"/>
        <color indexed="8"/>
        <rFont val="Aptos Narrow"/>
        <family val="2"/>
        <scheme val="minor"/>
      </rPr>
      <t xml:space="preserve">
</t>
    </r>
    <r>
      <rPr>
        <b/>
        <sz val="12"/>
        <color indexed="8"/>
        <rFont val="Calibri"/>
        <family val="2"/>
      </rPr>
      <t>CSF v1.1: PR.PT-2</t>
    </r>
    <r>
      <rPr>
        <sz val="12"/>
        <color indexed="8"/>
        <rFont val="Aptos Narrow"/>
        <family val="2"/>
        <scheme val="minor"/>
      </rPr>
      <t xml:space="preserve">
</t>
    </r>
    <r>
      <rPr>
        <b/>
        <sz val="12"/>
        <color indexed="8"/>
        <rFont val="Calibri"/>
        <family val="2"/>
      </rPr>
      <t>CSF v1.1: PR.PT-3</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800-218: PS.1.1</t>
    </r>
    <r>
      <rPr>
        <sz val="12"/>
        <color indexed="8"/>
        <rFont val="Aptos Narrow"/>
        <family val="2"/>
        <scheme val="minor"/>
      </rPr>
      <t xml:space="preserve">
</t>
    </r>
    <r>
      <rPr>
        <b/>
        <sz val="12"/>
        <color indexed="8"/>
        <rFont val="Calibri"/>
        <family val="2"/>
      </rPr>
      <t>SP 800-53 Rev 5.1.1: CM-01</t>
    </r>
    <r>
      <rPr>
        <sz val="12"/>
        <color indexed="8"/>
        <rFont val="Aptos Narrow"/>
        <family val="2"/>
        <scheme val="minor"/>
      </rPr>
      <t xml:space="preserve">
</t>
    </r>
    <r>
      <rPr>
        <b/>
        <sz val="12"/>
        <color indexed="8"/>
        <rFont val="Calibri"/>
        <family val="2"/>
      </rPr>
      <t>SP 800-53 Rev 5.1.1: CM-02</t>
    </r>
    <r>
      <rPr>
        <sz val="12"/>
        <color indexed="8"/>
        <rFont val="Aptos Narrow"/>
        <family val="2"/>
        <scheme val="minor"/>
      </rPr>
      <t xml:space="preserve">
</t>
    </r>
    <r>
      <rPr>
        <b/>
        <sz val="12"/>
        <color indexed="8"/>
        <rFont val="Calibri"/>
        <family val="2"/>
      </rPr>
      <t>SP 800-53 Rev 5.1.1: CM-03</t>
    </r>
    <r>
      <rPr>
        <sz val="12"/>
        <color indexed="8"/>
        <rFont val="Aptos Narrow"/>
        <family val="2"/>
        <scheme val="minor"/>
      </rPr>
      <t xml:space="preserve">
</t>
    </r>
    <r>
      <rPr>
        <b/>
        <sz val="12"/>
        <color indexed="8"/>
        <rFont val="Calibri"/>
        <family val="2"/>
      </rPr>
      <t>SP 800-53 Rev 5.1.1: CM-04</t>
    </r>
    <r>
      <rPr>
        <sz val="12"/>
        <color indexed="8"/>
        <rFont val="Aptos Narrow"/>
        <family val="2"/>
        <scheme val="minor"/>
      </rPr>
      <t xml:space="preserve">
</t>
    </r>
    <r>
      <rPr>
        <b/>
        <sz val="12"/>
        <color indexed="8"/>
        <rFont val="Calibri"/>
        <family val="2"/>
      </rPr>
      <t>SP 800-53 Rev 5.1.1: CM-05</t>
    </r>
    <r>
      <rPr>
        <sz val="12"/>
        <color indexed="8"/>
        <rFont val="Aptos Narrow"/>
        <family val="2"/>
        <scheme val="minor"/>
      </rPr>
      <t xml:space="preserve">
</t>
    </r>
    <r>
      <rPr>
        <b/>
        <sz val="12"/>
        <color indexed="8"/>
        <rFont val="Calibri"/>
        <family val="2"/>
      </rPr>
      <t>SP 800-53 Rev 5.1.1: CM-06</t>
    </r>
    <r>
      <rPr>
        <sz val="12"/>
        <color indexed="8"/>
        <rFont val="Aptos Narrow"/>
        <family val="2"/>
        <scheme val="minor"/>
      </rPr>
      <t xml:space="preserve">
</t>
    </r>
    <r>
      <rPr>
        <b/>
        <sz val="12"/>
        <color indexed="8"/>
        <rFont val="Calibri"/>
        <family val="2"/>
      </rPr>
      <t>SP 800-53 Rev 5.1.1: CM-07</t>
    </r>
    <r>
      <rPr>
        <sz val="12"/>
        <color indexed="8"/>
        <rFont val="Aptos Narrow"/>
        <family val="2"/>
        <scheme val="minor"/>
      </rPr>
      <t xml:space="preserve">
</t>
    </r>
    <r>
      <rPr>
        <b/>
        <sz val="12"/>
        <color indexed="8"/>
        <rFont val="Calibri"/>
        <family val="2"/>
      </rPr>
      <t>SP 800-53 Rev 5.1.1: CM-08</t>
    </r>
    <r>
      <rPr>
        <sz val="12"/>
        <color indexed="8"/>
        <rFont val="Aptos Narrow"/>
        <family val="2"/>
        <scheme val="minor"/>
      </rPr>
      <t xml:space="preserve">
</t>
    </r>
    <r>
      <rPr>
        <b/>
        <sz val="12"/>
        <color indexed="8"/>
        <rFont val="Calibri"/>
        <family val="2"/>
      </rPr>
      <t>SP 800-53 Rev 5.1.1: CM-09</t>
    </r>
    <r>
      <rPr>
        <sz val="12"/>
        <color indexed="8"/>
        <rFont val="Aptos Narrow"/>
        <family val="2"/>
        <scheme val="minor"/>
      </rPr>
      <t xml:space="preserve">
</t>
    </r>
    <r>
      <rPr>
        <b/>
        <sz val="12"/>
        <color indexed="8"/>
        <rFont val="Calibri"/>
        <family val="2"/>
      </rPr>
      <t>SP 800-53 Rev 5.1.1: CM-10</t>
    </r>
    <r>
      <rPr>
        <sz val="12"/>
        <color indexed="8"/>
        <rFont val="Aptos Narrow"/>
        <family val="2"/>
        <scheme val="minor"/>
      </rPr>
      <t xml:space="preserve">
</t>
    </r>
    <r>
      <rPr>
        <b/>
        <sz val="12"/>
        <color indexed="8"/>
        <rFont val="Calibri"/>
        <family val="2"/>
      </rPr>
      <t>SP 800-53 Rev 5.1.1: CM-11</t>
    </r>
  </si>
  <si>
    <r>
      <rPr>
        <b/>
        <sz val="12"/>
        <color indexed="8"/>
        <rFont val="Calibri"/>
        <family val="2"/>
      </rPr>
      <t>CIS Controls v8.0: 2.2</t>
    </r>
    <r>
      <rPr>
        <sz val="12"/>
        <color indexed="8"/>
        <rFont val="Aptos Narrow"/>
        <family val="2"/>
        <scheme val="minor"/>
      </rPr>
      <t xml:space="preserve">
</t>
    </r>
    <r>
      <rPr>
        <b/>
        <sz val="12"/>
        <color indexed="8"/>
        <rFont val="Calibri"/>
        <family val="2"/>
      </rPr>
      <t>CIS Controls v8.0: 2.3</t>
    </r>
    <r>
      <rPr>
        <sz val="12"/>
        <color indexed="8"/>
        <rFont val="Aptos Narrow"/>
        <family val="2"/>
        <scheme val="minor"/>
      </rPr>
      <t xml:space="preserve">
</t>
    </r>
    <r>
      <rPr>
        <b/>
        <sz val="12"/>
        <color indexed="8"/>
        <rFont val="Calibri"/>
        <family val="2"/>
      </rPr>
      <t>CRI Profile v2.0: PR.PS-02</t>
    </r>
    <r>
      <rPr>
        <sz val="12"/>
        <color indexed="8"/>
        <rFont val="Aptos Narrow"/>
        <family val="2"/>
        <scheme val="minor"/>
      </rPr>
      <t xml:space="preserve">
</t>
    </r>
    <r>
      <rPr>
        <b/>
        <sz val="12"/>
        <color indexed="8"/>
        <rFont val="Calibri"/>
        <family val="2"/>
      </rPr>
      <t>CRI Profile v2.0: PR.PS-02.01</t>
    </r>
    <r>
      <rPr>
        <sz val="12"/>
        <color indexed="8"/>
        <rFont val="Aptos Narrow"/>
        <family val="2"/>
        <scheme val="minor"/>
      </rPr>
      <t xml:space="preserve">
</t>
    </r>
    <r>
      <rPr>
        <b/>
        <sz val="12"/>
        <color indexed="8"/>
        <rFont val="Calibri"/>
        <family val="2"/>
      </rPr>
      <t>CRI Profile v2.0: PR.PS-02.02</t>
    </r>
    <r>
      <rPr>
        <sz val="12"/>
        <color indexed="8"/>
        <rFont val="Aptos Narrow"/>
        <family val="2"/>
        <scheme val="minor"/>
      </rPr>
      <t xml:space="preserve">
</t>
    </r>
    <r>
      <rPr>
        <b/>
        <sz val="12"/>
        <color indexed="8"/>
        <rFont val="Calibri"/>
        <family val="2"/>
      </rPr>
      <t>CRI Profile v2.0: PR.PS-02.03</t>
    </r>
    <r>
      <rPr>
        <sz val="12"/>
        <color indexed="8"/>
        <rFont val="Aptos Narrow"/>
        <family val="2"/>
        <scheme val="minor"/>
      </rPr>
      <t xml:space="preserve">
</t>
    </r>
    <r>
      <rPr>
        <b/>
        <sz val="12"/>
        <color indexed="8"/>
        <rFont val="Calibri"/>
        <family val="2"/>
      </rPr>
      <t>CSF v1.1: PR.IP-12</t>
    </r>
    <r>
      <rPr>
        <sz val="12"/>
        <color indexed="8"/>
        <rFont val="Aptos Narrow"/>
        <family val="2"/>
        <scheme val="minor"/>
      </rPr>
      <t xml:space="preserve">
</t>
    </r>
    <r>
      <rPr>
        <b/>
        <sz val="12"/>
        <color indexed="8"/>
        <rFont val="Calibri"/>
        <family val="2"/>
      </rPr>
      <t>CSF v1.1: PR.MA-2</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800-53 Rev 5.1.1: CM-11</t>
    </r>
    <r>
      <rPr>
        <sz val="12"/>
        <color indexed="8"/>
        <rFont val="Aptos Narrow"/>
        <family val="2"/>
        <scheme val="minor"/>
      </rPr>
      <t xml:space="preserve">
</t>
    </r>
    <r>
      <rPr>
        <b/>
        <sz val="12"/>
        <color indexed="8"/>
        <rFont val="Calibri"/>
        <family val="2"/>
      </rPr>
      <t>SP 800-53 Rev 5.1.1: MA-03(06)</t>
    </r>
    <r>
      <rPr>
        <sz val="12"/>
        <color indexed="8"/>
        <rFont val="Aptos Narrow"/>
        <family val="2"/>
        <scheme val="minor"/>
      </rPr>
      <t xml:space="preserve">
</t>
    </r>
    <r>
      <rPr>
        <b/>
        <sz val="12"/>
        <color indexed="8"/>
        <rFont val="Calibri"/>
        <family val="2"/>
      </rPr>
      <t>SP 800-53 Rev 5.1.1: SA-10(01)</t>
    </r>
    <r>
      <rPr>
        <sz val="12"/>
        <color indexed="8"/>
        <rFont val="Aptos Narrow"/>
        <family val="2"/>
        <scheme val="minor"/>
      </rPr>
      <t xml:space="preserve">
</t>
    </r>
    <r>
      <rPr>
        <b/>
        <sz val="12"/>
        <color indexed="8"/>
        <rFont val="Calibri"/>
        <family val="2"/>
      </rPr>
      <t>SP 800-53 Rev 5.1.1: SI-02</t>
    </r>
    <r>
      <rPr>
        <sz val="12"/>
        <color indexed="8"/>
        <rFont val="Aptos Narrow"/>
        <family val="2"/>
        <scheme val="minor"/>
      </rPr>
      <t xml:space="preserve">
</t>
    </r>
    <r>
      <rPr>
        <b/>
        <sz val="12"/>
        <color indexed="8"/>
        <rFont val="Calibri"/>
        <family val="2"/>
      </rPr>
      <t>SP 800-53 Rev 5.1.1: SI-07</t>
    </r>
  </si>
  <si>
    <r>
      <rPr>
        <b/>
        <sz val="12"/>
        <color indexed="8"/>
        <rFont val="Calibri"/>
        <family val="2"/>
      </rPr>
      <t>CIS Controls v8.0: 1.2</t>
    </r>
    <r>
      <rPr>
        <sz val="12"/>
        <color indexed="8"/>
        <rFont val="Aptos Narrow"/>
        <family val="2"/>
        <scheme val="minor"/>
      </rPr>
      <t xml:space="preserve">
</t>
    </r>
    <r>
      <rPr>
        <b/>
        <sz val="12"/>
        <color indexed="8"/>
        <rFont val="Calibri"/>
        <family val="2"/>
      </rPr>
      <t>CRI Profile v2.0: PR.PS-03</t>
    </r>
    <r>
      <rPr>
        <sz val="12"/>
        <color indexed="8"/>
        <rFont val="Aptos Narrow"/>
        <family val="2"/>
        <scheme val="minor"/>
      </rPr>
      <t xml:space="preserve">
</t>
    </r>
    <r>
      <rPr>
        <b/>
        <sz val="12"/>
        <color indexed="8"/>
        <rFont val="Calibri"/>
        <family val="2"/>
      </rPr>
      <t>CRI Profile v2.0: PR.PS-03.01</t>
    </r>
    <r>
      <rPr>
        <sz val="12"/>
        <color indexed="8"/>
        <rFont val="Aptos Narrow"/>
        <family val="2"/>
        <scheme val="minor"/>
      </rPr>
      <t xml:space="preserve">
</t>
    </r>
    <r>
      <rPr>
        <b/>
        <sz val="12"/>
        <color indexed="8"/>
        <rFont val="Calibri"/>
        <family val="2"/>
      </rPr>
      <t>CSF v1.1: PR.MA-1</t>
    </r>
    <r>
      <rPr>
        <sz val="12"/>
        <color indexed="8"/>
        <rFont val="Aptos Narrow"/>
        <family val="2"/>
        <scheme val="minor"/>
      </rPr>
      <t xml:space="preserve">
</t>
    </r>
    <r>
      <rPr>
        <b/>
        <sz val="12"/>
        <color indexed="8"/>
        <rFont val="Calibri"/>
        <family val="2"/>
      </rPr>
      <t>CSF v1.1: PR.DS-3</t>
    </r>
    <r>
      <rPr>
        <sz val="12"/>
        <color indexed="8"/>
        <rFont val="Aptos Narrow"/>
        <family val="2"/>
        <scheme val="minor"/>
      </rPr>
      <t xml:space="preserve">
</t>
    </r>
    <r>
      <rPr>
        <b/>
        <sz val="12"/>
        <color indexed="8"/>
        <rFont val="Calibri"/>
        <family val="2"/>
      </rPr>
      <t>SP 800-218: PO.5.2</t>
    </r>
    <r>
      <rPr>
        <sz val="12"/>
        <color indexed="8"/>
        <rFont val="Aptos Narrow"/>
        <family val="2"/>
        <scheme val="minor"/>
      </rPr>
      <t xml:space="preserve">
</t>
    </r>
    <r>
      <rPr>
        <b/>
        <sz val="12"/>
        <color indexed="8"/>
        <rFont val="Calibri"/>
        <family val="2"/>
      </rPr>
      <t>SP 800-53 Rev 5.1.1: CM-07(09)</t>
    </r>
    <r>
      <rPr>
        <sz val="12"/>
        <color indexed="8"/>
        <rFont val="Aptos Narrow"/>
        <family val="2"/>
        <scheme val="minor"/>
      </rPr>
      <t xml:space="preserve">
</t>
    </r>
    <r>
      <rPr>
        <b/>
        <sz val="12"/>
        <color indexed="8"/>
        <rFont val="Calibri"/>
        <family val="2"/>
      </rPr>
      <t>SP 800-53 Rev 5.1.1: SA-10(03)</t>
    </r>
    <r>
      <rPr>
        <sz val="12"/>
        <color indexed="8"/>
        <rFont val="Aptos Narrow"/>
        <family val="2"/>
        <scheme val="minor"/>
      </rPr>
      <t xml:space="preserve">
</t>
    </r>
    <r>
      <rPr>
        <b/>
        <sz val="12"/>
        <color indexed="8"/>
        <rFont val="Calibri"/>
        <family val="2"/>
      </rPr>
      <t>SP 800-53 Rev 5.1.1: SC-03(01)</t>
    </r>
    <r>
      <rPr>
        <sz val="12"/>
        <color indexed="8"/>
        <rFont val="Aptos Narrow"/>
        <family val="2"/>
        <scheme val="minor"/>
      </rPr>
      <t xml:space="preserve">
</t>
    </r>
    <r>
      <rPr>
        <b/>
        <sz val="12"/>
        <color indexed="8"/>
        <rFont val="Calibri"/>
        <family val="2"/>
      </rPr>
      <t>SP 800-53 Rev 5.1.1: SC-39(01)</t>
    </r>
    <r>
      <rPr>
        <sz val="12"/>
        <color indexed="8"/>
        <rFont val="Aptos Narrow"/>
        <family val="2"/>
        <scheme val="minor"/>
      </rPr>
      <t xml:space="preserve">
</t>
    </r>
    <r>
      <rPr>
        <b/>
        <sz val="12"/>
        <color indexed="8"/>
        <rFont val="Calibri"/>
        <family val="2"/>
      </rPr>
      <t>SP 800-53 Rev 5.1.1: SC-49</t>
    </r>
    <r>
      <rPr>
        <sz val="12"/>
        <color indexed="8"/>
        <rFont val="Aptos Narrow"/>
        <family val="2"/>
        <scheme val="minor"/>
      </rPr>
      <t xml:space="preserve">
</t>
    </r>
    <r>
      <rPr>
        <b/>
        <sz val="12"/>
        <color indexed="8"/>
        <rFont val="Calibri"/>
        <family val="2"/>
      </rPr>
      <t>SP 800-53 Rev 5.1.1: SC-51</t>
    </r>
  </si>
  <si>
    <r>
      <rPr>
        <b/>
        <sz val="12"/>
        <color indexed="8"/>
        <rFont val="Calibri"/>
        <family val="2"/>
      </rPr>
      <t>CIS Controls v8.0: 8.2</t>
    </r>
    <r>
      <rPr>
        <sz val="12"/>
        <color indexed="8"/>
        <rFont val="Aptos Narrow"/>
        <family val="2"/>
        <scheme val="minor"/>
      </rPr>
      <t xml:space="preserve">
</t>
    </r>
    <r>
      <rPr>
        <b/>
        <sz val="12"/>
        <color indexed="8"/>
        <rFont val="Calibri"/>
        <family val="2"/>
      </rPr>
      <t>CRI Profile v2.0: PR.PS-04</t>
    </r>
    <r>
      <rPr>
        <sz val="12"/>
        <color indexed="8"/>
        <rFont val="Aptos Narrow"/>
        <family val="2"/>
        <scheme val="minor"/>
      </rPr>
      <t xml:space="preserve">
</t>
    </r>
    <r>
      <rPr>
        <b/>
        <sz val="12"/>
        <color indexed="8"/>
        <rFont val="Calibri"/>
        <family val="2"/>
      </rPr>
      <t>CRI Profile v2.0: PR.PS-04.01</t>
    </r>
    <r>
      <rPr>
        <sz val="12"/>
        <color indexed="8"/>
        <rFont val="Aptos Narrow"/>
        <family val="2"/>
        <scheme val="minor"/>
      </rPr>
      <t xml:space="preserve">
</t>
    </r>
    <r>
      <rPr>
        <b/>
        <sz val="12"/>
        <color indexed="8"/>
        <rFont val="Calibri"/>
        <family val="2"/>
      </rPr>
      <t>CRI Profile v2.0: PR.PS-04.02</t>
    </r>
    <r>
      <rPr>
        <sz val="12"/>
        <color indexed="8"/>
        <rFont val="Aptos Narrow"/>
        <family val="2"/>
        <scheme val="minor"/>
      </rPr>
      <t xml:space="preserve">
</t>
    </r>
    <r>
      <rPr>
        <b/>
        <sz val="12"/>
        <color indexed="8"/>
        <rFont val="Calibri"/>
        <family val="2"/>
      </rPr>
      <t>CRI Profile v2.0: PR.PS-04.03</t>
    </r>
    <r>
      <rPr>
        <sz val="12"/>
        <color indexed="8"/>
        <rFont val="Aptos Narrow"/>
        <family val="2"/>
        <scheme val="minor"/>
      </rPr>
      <t xml:space="preserve">
</t>
    </r>
    <r>
      <rPr>
        <b/>
        <sz val="12"/>
        <color indexed="8"/>
        <rFont val="Calibri"/>
        <family val="2"/>
      </rPr>
      <t>CSF v1.1: PR.PT-1</t>
    </r>
    <r>
      <rPr>
        <sz val="12"/>
        <color indexed="8"/>
        <rFont val="Aptos Narrow"/>
        <family val="2"/>
        <scheme val="minor"/>
      </rPr>
      <t xml:space="preserve">
</t>
    </r>
    <r>
      <rPr>
        <b/>
        <sz val="12"/>
        <color indexed="8"/>
        <rFont val="Calibri"/>
        <family val="2"/>
      </rPr>
      <t>SP 800-218: PO.3.3</t>
    </r>
    <r>
      <rPr>
        <sz val="12"/>
        <color indexed="8"/>
        <rFont val="Aptos Narrow"/>
        <family val="2"/>
        <scheme val="minor"/>
      </rPr>
      <t xml:space="preserve">
</t>
    </r>
    <r>
      <rPr>
        <b/>
        <sz val="12"/>
        <color indexed="8"/>
        <rFont val="Calibri"/>
        <family val="2"/>
      </rPr>
      <t>SP 800-53 Rev 5.1.1: AU-02</t>
    </r>
    <r>
      <rPr>
        <sz val="12"/>
        <color indexed="8"/>
        <rFont val="Aptos Narrow"/>
        <family val="2"/>
        <scheme val="minor"/>
      </rPr>
      <t xml:space="preserve">
</t>
    </r>
    <r>
      <rPr>
        <b/>
        <sz val="12"/>
        <color indexed="8"/>
        <rFont val="Calibri"/>
        <family val="2"/>
      </rPr>
      <t>SP 800-53 Rev 5.1.1: AU-03</t>
    </r>
    <r>
      <rPr>
        <sz val="12"/>
        <color indexed="8"/>
        <rFont val="Aptos Narrow"/>
        <family val="2"/>
        <scheme val="minor"/>
      </rPr>
      <t xml:space="preserve">
</t>
    </r>
    <r>
      <rPr>
        <b/>
        <sz val="12"/>
        <color indexed="8"/>
        <rFont val="Calibri"/>
        <family val="2"/>
      </rPr>
      <t>SP 800-53 Rev 5.1.1: AU-06</t>
    </r>
    <r>
      <rPr>
        <sz val="12"/>
        <color indexed="8"/>
        <rFont val="Aptos Narrow"/>
        <family val="2"/>
        <scheme val="minor"/>
      </rPr>
      <t xml:space="preserve">
</t>
    </r>
    <r>
      <rPr>
        <b/>
        <sz val="12"/>
        <color indexed="8"/>
        <rFont val="Calibri"/>
        <family val="2"/>
      </rPr>
      <t>SP 800-53 Rev 5.1.1: AU-07</t>
    </r>
    <r>
      <rPr>
        <sz val="12"/>
        <color indexed="8"/>
        <rFont val="Aptos Narrow"/>
        <family val="2"/>
        <scheme val="minor"/>
      </rPr>
      <t xml:space="preserve">
</t>
    </r>
    <r>
      <rPr>
        <b/>
        <sz val="12"/>
        <color indexed="8"/>
        <rFont val="Calibri"/>
        <family val="2"/>
      </rPr>
      <t>SP 800-53 Rev 5.1.1: AU-11</t>
    </r>
    <r>
      <rPr>
        <sz val="12"/>
        <color indexed="8"/>
        <rFont val="Aptos Narrow"/>
        <family val="2"/>
        <scheme val="minor"/>
      </rPr>
      <t xml:space="preserve">
</t>
    </r>
    <r>
      <rPr>
        <b/>
        <sz val="12"/>
        <color indexed="8"/>
        <rFont val="Calibri"/>
        <family val="2"/>
      </rPr>
      <t>SP 800-53 Rev 5.1.1: AU-12</t>
    </r>
  </si>
  <si>
    <r>
      <rPr>
        <b/>
        <sz val="12"/>
        <color indexed="8"/>
        <rFont val="Calibri"/>
        <family val="2"/>
      </rPr>
      <t>CIS Controls v8.0: 2.5</t>
    </r>
    <r>
      <rPr>
        <sz val="12"/>
        <color indexed="8"/>
        <rFont val="Aptos Narrow"/>
        <family val="2"/>
        <scheme val="minor"/>
      </rPr>
      <t xml:space="preserve">
</t>
    </r>
    <r>
      <rPr>
        <b/>
        <sz val="12"/>
        <color indexed="8"/>
        <rFont val="Calibri"/>
        <family val="2"/>
      </rPr>
      <t>CRI Profile v2.0: PR.PS-05</t>
    </r>
    <r>
      <rPr>
        <sz val="12"/>
        <color indexed="8"/>
        <rFont val="Aptos Narrow"/>
        <family val="2"/>
        <scheme val="minor"/>
      </rPr>
      <t xml:space="preserve">
</t>
    </r>
    <r>
      <rPr>
        <b/>
        <sz val="12"/>
        <color indexed="8"/>
        <rFont val="Calibri"/>
        <family val="2"/>
      </rPr>
      <t>CRI Profile v2.0: PR.PS-05.01</t>
    </r>
    <r>
      <rPr>
        <sz val="12"/>
        <color indexed="8"/>
        <rFont val="Aptos Narrow"/>
        <family val="2"/>
        <scheme val="minor"/>
      </rPr>
      <t xml:space="preserve">
</t>
    </r>
    <r>
      <rPr>
        <b/>
        <sz val="12"/>
        <color indexed="8"/>
        <rFont val="Calibri"/>
        <family val="2"/>
      </rPr>
      <t>CRI Profile v2.0: PR.PS-05.02</t>
    </r>
    <r>
      <rPr>
        <sz val="12"/>
        <color indexed="8"/>
        <rFont val="Aptos Narrow"/>
        <family val="2"/>
        <scheme val="minor"/>
      </rPr>
      <t xml:space="preserve">
</t>
    </r>
    <r>
      <rPr>
        <b/>
        <sz val="12"/>
        <color indexed="8"/>
        <rFont val="Calibri"/>
        <family val="2"/>
      </rPr>
      <t>CRI Profile v2.0: PR.PS-05.03</t>
    </r>
    <r>
      <rPr>
        <sz val="12"/>
        <color indexed="8"/>
        <rFont val="Aptos Narrow"/>
        <family val="2"/>
        <scheme val="minor"/>
      </rPr>
      <t xml:space="preserve">
</t>
    </r>
    <r>
      <rPr>
        <b/>
        <sz val="12"/>
        <color indexed="8"/>
        <rFont val="Calibri"/>
        <family val="2"/>
      </rPr>
      <t>SP 800-53 Rev 5.1.1: CM-07(02)</t>
    </r>
    <r>
      <rPr>
        <sz val="12"/>
        <color indexed="8"/>
        <rFont val="Aptos Narrow"/>
        <family val="2"/>
        <scheme val="minor"/>
      </rPr>
      <t xml:space="preserve">
</t>
    </r>
    <r>
      <rPr>
        <b/>
        <sz val="12"/>
        <color indexed="8"/>
        <rFont val="Calibri"/>
        <family val="2"/>
      </rPr>
      <t>SP 800-53 Rev 5.1.1: CM-07(04)</t>
    </r>
    <r>
      <rPr>
        <sz val="12"/>
        <color indexed="8"/>
        <rFont val="Aptos Narrow"/>
        <family val="2"/>
        <scheme val="minor"/>
      </rPr>
      <t xml:space="preserve">
</t>
    </r>
    <r>
      <rPr>
        <b/>
        <sz val="12"/>
        <color indexed="8"/>
        <rFont val="Calibri"/>
        <family val="2"/>
      </rPr>
      <t>SP 800-53 Rev 5.1.1: CM-07(05)</t>
    </r>
    <r>
      <rPr>
        <sz val="12"/>
        <color indexed="8"/>
        <rFont val="Aptos Narrow"/>
        <family val="2"/>
        <scheme val="minor"/>
      </rPr>
      <t xml:space="preserve">
</t>
    </r>
    <r>
      <rPr>
        <b/>
        <sz val="12"/>
        <color indexed="8"/>
        <rFont val="Calibri"/>
        <family val="2"/>
      </rPr>
      <t>SP 800-53 Rev 5.1.1: SC-34</t>
    </r>
  </si>
  <si>
    <r>
      <rPr>
        <b/>
        <sz val="12"/>
        <color indexed="8"/>
        <rFont val="Calibri"/>
        <family val="2"/>
      </rPr>
      <t>CIS Controls v8.0: 16.1</t>
    </r>
    <r>
      <rPr>
        <sz val="12"/>
        <color indexed="8"/>
        <rFont val="Aptos Narrow"/>
        <family val="2"/>
        <scheme val="minor"/>
      </rPr>
      <t xml:space="preserve">
</t>
    </r>
    <r>
      <rPr>
        <b/>
        <sz val="12"/>
        <color indexed="8"/>
        <rFont val="Calibri"/>
        <family val="2"/>
      </rPr>
      <t>CRI Profile v2.0: PR.PS-06</t>
    </r>
    <r>
      <rPr>
        <sz val="12"/>
        <color indexed="8"/>
        <rFont val="Aptos Narrow"/>
        <family val="2"/>
        <scheme val="minor"/>
      </rPr>
      <t xml:space="preserve">
</t>
    </r>
    <r>
      <rPr>
        <b/>
        <sz val="12"/>
        <color indexed="8"/>
        <rFont val="Calibri"/>
        <family val="2"/>
      </rPr>
      <t>CRI Profile v2.0: PR.PS-06.01</t>
    </r>
    <r>
      <rPr>
        <sz val="12"/>
        <color indexed="8"/>
        <rFont val="Aptos Narrow"/>
        <family val="2"/>
        <scheme val="minor"/>
      </rPr>
      <t xml:space="preserve">
</t>
    </r>
    <r>
      <rPr>
        <b/>
        <sz val="12"/>
        <color indexed="8"/>
        <rFont val="Calibri"/>
        <family val="2"/>
      </rPr>
      <t>CRI Profile v2.0: PR.PS-06.02</t>
    </r>
    <r>
      <rPr>
        <sz val="12"/>
        <color indexed="8"/>
        <rFont val="Aptos Narrow"/>
        <family val="2"/>
        <scheme val="minor"/>
      </rPr>
      <t xml:space="preserve">
</t>
    </r>
    <r>
      <rPr>
        <b/>
        <sz val="12"/>
        <color indexed="8"/>
        <rFont val="Calibri"/>
        <family val="2"/>
      </rPr>
      <t>CRI Profile v2.0: PR.PS-06.03</t>
    </r>
    <r>
      <rPr>
        <sz val="12"/>
        <color indexed="8"/>
        <rFont val="Aptos Narrow"/>
        <family val="2"/>
        <scheme val="minor"/>
      </rPr>
      <t xml:space="preserve">
</t>
    </r>
    <r>
      <rPr>
        <b/>
        <sz val="12"/>
        <color indexed="8"/>
        <rFont val="Calibri"/>
        <family val="2"/>
      </rPr>
      <t>CRI Profile v2.0: PR.PS-06.04</t>
    </r>
    <r>
      <rPr>
        <sz val="12"/>
        <color indexed="8"/>
        <rFont val="Aptos Narrow"/>
        <family val="2"/>
        <scheme val="minor"/>
      </rPr>
      <t xml:space="preserve">
</t>
    </r>
    <r>
      <rPr>
        <b/>
        <sz val="12"/>
        <color indexed="8"/>
        <rFont val="Calibri"/>
        <family val="2"/>
      </rPr>
      <t>CRI Profile v2.0: PR.PS-06.05</t>
    </r>
    <r>
      <rPr>
        <sz val="12"/>
        <color indexed="8"/>
        <rFont val="Aptos Narrow"/>
        <family val="2"/>
        <scheme val="minor"/>
      </rPr>
      <t xml:space="preserve">
</t>
    </r>
    <r>
      <rPr>
        <b/>
        <sz val="12"/>
        <color indexed="8"/>
        <rFont val="Calibri"/>
        <family val="2"/>
      </rPr>
      <t>CRI Profile v2.0: PR.PS-06.06</t>
    </r>
    <r>
      <rPr>
        <sz val="12"/>
        <color indexed="8"/>
        <rFont val="Aptos Narrow"/>
        <family val="2"/>
        <scheme val="minor"/>
      </rPr>
      <t xml:space="preserve">
</t>
    </r>
    <r>
      <rPr>
        <b/>
        <sz val="12"/>
        <color indexed="8"/>
        <rFont val="Calibri"/>
        <family val="2"/>
      </rPr>
      <t>CRI Profile v2.0: PR.PS-06.07</t>
    </r>
    <r>
      <rPr>
        <sz val="12"/>
        <color indexed="8"/>
        <rFont val="Aptos Narrow"/>
        <family val="2"/>
        <scheme val="minor"/>
      </rPr>
      <t xml:space="preserve">
</t>
    </r>
    <r>
      <rPr>
        <b/>
        <sz val="12"/>
        <color indexed="8"/>
        <rFont val="Calibri"/>
        <family val="2"/>
      </rPr>
      <t>CRI Profile v2.0: PR.PS-06.08</t>
    </r>
    <r>
      <rPr>
        <sz val="12"/>
        <color indexed="8"/>
        <rFont val="Aptos Narrow"/>
        <family val="2"/>
        <scheme val="minor"/>
      </rPr>
      <t xml:space="preserve">
</t>
    </r>
    <r>
      <rPr>
        <b/>
        <sz val="12"/>
        <color indexed="8"/>
        <rFont val="Calibri"/>
        <family val="2"/>
      </rPr>
      <t>CRI Profile v2.0: PR.PS-06.09</t>
    </r>
    <r>
      <rPr>
        <sz val="12"/>
        <color indexed="8"/>
        <rFont val="Aptos Narrow"/>
        <family val="2"/>
        <scheme val="minor"/>
      </rPr>
      <t xml:space="preserve">
</t>
    </r>
    <r>
      <rPr>
        <b/>
        <sz val="12"/>
        <color indexed="8"/>
        <rFont val="Calibri"/>
        <family val="2"/>
      </rPr>
      <t>CRI Profile v2.0: PR.PS-06.10</t>
    </r>
    <r>
      <rPr>
        <sz val="12"/>
        <color indexed="8"/>
        <rFont val="Aptos Narrow"/>
        <family val="2"/>
        <scheme val="minor"/>
      </rPr>
      <t xml:space="preserve">
</t>
    </r>
    <r>
      <rPr>
        <b/>
        <sz val="12"/>
        <color indexed="8"/>
        <rFont val="Calibri"/>
        <family val="2"/>
      </rPr>
      <t>CSF v1.1: PR.IP-2</t>
    </r>
    <r>
      <rPr>
        <sz val="12"/>
        <color indexed="8"/>
        <rFont val="Aptos Narrow"/>
        <family val="2"/>
        <scheme val="minor"/>
      </rPr>
      <t xml:space="preserve">
</t>
    </r>
    <r>
      <rPr>
        <b/>
        <sz val="12"/>
        <color indexed="8"/>
        <rFont val="Calibri"/>
        <family val="2"/>
      </rPr>
      <t>SP 800-53 Rev 5.1.1: SA-03</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SA-10</t>
    </r>
    <r>
      <rPr>
        <sz val="12"/>
        <color indexed="8"/>
        <rFont val="Aptos Narrow"/>
        <family val="2"/>
        <scheme val="minor"/>
      </rPr>
      <t xml:space="preserve">
</t>
    </r>
    <r>
      <rPr>
        <b/>
        <sz val="12"/>
        <color indexed="8"/>
        <rFont val="Calibri"/>
        <family val="2"/>
      </rPr>
      <t>SP 800-53 Rev 5.1.1: SA-11</t>
    </r>
    <r>
      <rPr>
        <sz val="12"/>
        <color indexed="8"/>
        <rFont val="Aptos Narrow"/>
        <family val="2"/>
        <scheme val="minor"/>
      </rPr>
      <t xml:space="preserve">
</t>
    </r>
    <r>
      <rPr>
        <b/>
        <sz val="12"/>
        <color indexed="8"/>
        <rFont val="Calibri"/>
        <family val="2"/>
      </rPr>
      <t>SP 800-53 Rev 5.1.1: SA-15</t>
    </r>
    <r>
      <rPr>
        <sz val="12"/>
        <color indexed="8"/>
        <rFont val="Aptos Narrow"/>
        <family val="2"/>
        <scheme val="minor"/>
      </rPr>
      <t xml:space="preserve">
</t>
    </r>
    <r>
      <rPr>
        <b/>
        <sz val="12"/>
        <color indexed="8"/>
        <rFont val="Calibri"/>
        <family val="2"/>
      </rPr>
      <t>SP 800-53 Rev 5.1.1: SA-17</t>
    </r>
  </si>
  <si>
    <r>
      <rPr>
        <b/>
        <sz val="12"/>
        <color indexed="8"/>
        <rFont val="Calibri"/>
        <family val="2"/>
      </rPr>
      <t>CRI Profile v2.0: PR.IR
CIS Controls v8.0: 3.12</t>
    </r>
    <r>
      <rPr>
        <sz val="12"/>
        <color indexed="8"/>
        <rFont val="Aptos Narrow"/>
        <family val="2"/>
        <scheme val="minor"/>
      </rPr>
      <t xml:space="preserve">
</t>
    </r>
    <r>
      <rPr>
        <b/>
        <sz val="12"/>
        <color indexed="8"/>
        <rFont val="Calibri"/>
        <family val="2"/>
      </rPr>
      <t>CIS Controls v8.0: 12.2</t>
    </r>
    <r>
      <rPr>
        <sz val="12"/>
        <color indexed="8"/>
        <rFont val="Aptos Narrow"/>
        <family val="2"/>
        <scheme val="minor"/>
      </rPr>
      <t xml:space="preserve">
</t>
    </r>
    <r>
      <rPr>
        <b/>
        <sz val="12"/>
        <color indexed="8"/>
        <rFont val="Calibri"/>
        <family val="2"/>
      </rPr>
      <t>CRI Profile v2.0: PR.IR-01</t>
    </r>
    <r>
      <rPr>
        <sz val="12"/>
        <color indexed="8"/>
        <rFont val="Aptos Narrow"/>
        <family val="2"/>
        <scheme val="minor"/>
      </rPr>
      <t xml:space="preserve">
</t>
    </r>
    <r>
      <rPr>
        <b/>
        <sz val="12"/>
        <color indexed="8"/>
        <rFont val="Calibri"/>
        <family val="2"/>
      </rPr>
      <t>CRI Profile v2.0: PR.IR-01.01</t>
    </r>
    <r>
      <rPr>
        <sz val="12"/>
        <color indexed="8"/>
        <rFont val="Aptos Narrow"/>
        <family val="2"/>
        <scheme val="minor"/>
      </rPr>
      <t xml:space="preserve">
</t>
    </r>
    <r>
      <rPr>
        <b/>
        <sz val="12"/>
        <color indexed="8"/>
        <rFont val="Calibri"/>
        <family val="2"/>
      </rPr>
      <t>CRI Profile v2.0: PR.IR-01.02</t>
    </r>
    <r>
      <rPr>
        <sz val="12"/>
        <color indexed="8"/>
        <rFont val="Aptos Narrow"/>
        <family val="2"/>
        <scheme val="minor"/>
      </rPr>
      <t xml:space="preserve">
</t>
    </r>
    <r>
      <rPr>
        <b/>
        <sz val="12"/>
        <color indexed="8"/>
        <rFont val="Calibri"/>
        <family val="2"/>
      </rPr>
      <t>CRI Profile v2.0: PR.IR-01.03</t>
    </r>
    <r>
      <rPr>
        <sz val="12"/>
        <color indexed="8"/>
        <rFont val="Aptos Narrow"/>
        <family val="2"/>
        <scheme val="minor"/>
      </rPr>
      <t xml:space="preserve">
</t>
    </r>
    <r>
      <rPr>
        <b/>
        <sz val="12"/>
        <color indexed="8"/>
        <rFont val="Calibri"/>
        <family val="2"/>
      </rPr>
      <t>CRI Profile v2.0: PR.IR-01.04</t>
    </r>
    <r>
      <rPr>
        <sz val="12"/>
        <color indexed="8"/>
        <rFont val="Aptos Narrow"/>
        <family val="2"/>
        <scheme val="minor"/>
      </rPr>
      <t xml:space="preserve">
</t>
    </r>
    <r>
      <rPr>
        <b/>
        <sz val="12"/>
        <color indexed="8"/>
        <rFont val="Calibri"/>
        <family val="2"/>
      </rPr>
      <t>CRI Profile v2.0: PR.IR-01.05</t>
    </r>
    <r>
      <rPr>
        <sz val="12"/>
        <color indexed="8"/>
        <rFont val="Aptos Narrow"/>
        <family val="2"/>
        <scheme val="minor"/>
      </rPr>
      <t xml:space="preserve">
</t>
    </r>
    <r>
      <rPr>
        <b/>
        <sz val="12"/>
        <color indexed="8"/>
        <rFont val="Calibri"/>
        <family val="2"/>
      </rPr>
      <t>CRI Profile v2.0: PR.IR-01.06</t>
    </r>
    <r>
      <rPr>
        <sz val="12"/>
        <color indexed="8"/>
        <rFont val="Aptos Narrow"/>
        <family val="2"/>
        <scheme val="minor"/>
      </rPr>
      <t xml:space="preserve">
</t>
    </r>
    <r>
      <rPr>
        <b/>
        <sz val="12"/>
        <color indexed="8"/>
        <rFont val="Calibri"/>
        <family val="2"/>
      </rPr>
      <t>CRI Profile v2.0: PR.IR-01.07</t>
    </r>
    <r>
      <rPr>
        <sz val="12"/>
        <color indexed="8"/>
        <rFont val="Aptos Narrow"/>
        <family val="2"/>
        <scheme val="minor"/>
      </rPr>
      <t xml:space="preserve">
</t>
    </r>
    <r>
      <rPr>
        <b/>
        <sz val="12"/>
        <color indexed="8"/>
        <rFont val="Calibri"/>
        <family val="2"/>
      </rPr>
      <t>CRI Profile v2.0: PR.IR-01.08</t>
    </r>
    <r>
      <rPr>
        <sz val="12"/>
        <color indexed="8"/>
        <rFont val="Aptos Narrow"/>
        <family val="2"/>
        <scheme val="minor"/>
      </rPr>
      <t xml:space="preserve">
</t>
    </r>
    <r>
      <rPr>
        <b/>
        <sz val="12"/>
        <color indexed="8"/>
        <rFont val="Calibri"/>
        <family val="2"/>
      </rPr>
      <t>CSF v1.1: PR.AC-3</t>
    </r>
    <r>
      <rPr>
        <sz val="12"/>
        <color indexed="8"/>
        <rFont val="Aptos Narrow"/>
        <family val="2"/>
        <scheme val="minor"/>
      </rPr>
      <t xml:space="preserve">
</t>
    </r>
    <r>
      <rPr>
        <b/>
        <sz val="12"/>
        <color indexed="8"/>
        <rFont val="Calibri"/>
        <family val="2"/>
      </rPr>
      <t>CSF v1.1: PR.AC-5</t>
    </r>
    <r>
      <rPr>
        <sz val="12"/>
        <color indexed="8"/>
        <rFont val="Aptos Narrow"/>
        <family val="2"/>
        <scheme val="minor"/>
      </rPr>
      <t xml:space="preserve">
</t>
    </r>
    <r>
      <rPr>
        <b/>
        <sz val="12"/>
        <color indexed="8"/>
        <rFont val="Calibri"/>
        <family val="2"/>
      </rPr>
      <t>CSF v1.1: PR.DS-7</t>
    </r>
    <r>
      <rPr>
        <sz val="12"/>
        <color indexed="8"/>
        <rFont val="Aptos Narrow"/>
        <family val="2"/>
        <scheme val="minor"/>
      </rPr>
      <t xml:space="preserve">
</t>
    </r>
    <r>
      <rPr>
        <b/>
        <sz val="12"/>
        <color indexed="8"/>
        <rFont val="Calibri"/>
        <family val="2"/>
      </rPr>
      <t>CSF v1.1: PR.PT-4</t>
    </r>
    <r>
      <rPr>
        <sz val="12"/>
        <color indexed="8"/>
        <rFont val="Aptos Narrow"/>
        <family val="2"/>
        <scheme val="minor"/>
      </rPr>
      <t xml:space="preserve">
</t>
    </r>
    <r>
      <rPr>
        <b/>
        <sz val="12"/>
        <color indexed="8"/>
        <rFont val="Calibri"/>
        <family val="2"/>
      </rPr>
      <t>SP 800-218: PO.5.1</t>
    </r>
    <r>
      <rPr>
        <sz val="12"/>
        <color indexed="8"/>
        <rFont val="Aptos Narrow"/>
        <family val="2"/>
        <scheme val="minor"/>
      </rPr>
      <t xml:space="preserve">
</t>
    </r>
    <r>
      <rPr>
        <b/>
        <sz val="12"/>
        <color indexed="8"/>
        <rFont val="Calibri"/>
        <family val="2"/>
      </rPr>
      <t>SP 800-53 Rev 5.1.1: AC-03</t>
    </r>
    <r>
      <rPr>
        <sz val="12"/>
        <color indexed="8"/>
        <rFont val="Aptos Narrow"/>
        <family val="2"/>
        <scheme val="minor"/>
      </rPr>
      <t xml:space="preserve">
</t>
    </r>
    <r>
      <rPr>
        <b/>
        <sz val="12"/>
        <color indexed="8"/>
        <rFont val="Calibri"/>
        <family val="2"/>
      </rPr>
      <t>SP 800-53 Rev 5.1.1: AC-04</t>
    </r>
    <r>
      <rPr>
        <sz val="12"/>
        <color indexed="8"/>
        <rFont val="Aptos Narrow"/>
        <family val="2"/>
        <scheme val="minor"/>
      </rPr>
      <t xml:space="preserve">
</t>
    </r>
    <r>
      <rPr>
        <b/>
        <sz val="12"/>
        <color indexed="8"/>
        <rFont val="Calibri"/>
        <family val="2"/>
      </rPr>
      <t>SP 800-53 Rev 5.1.1: SC-04</t>
    </r>
    <r>
      <rPr>
        <sz val="12"/>
        <color indexed="8"/>
        <rFont val="Aptos Narrow"/>
        <family val="2"/>
        <scheme val="minor"/>
      </rPr>
      <t xml:space="preserve">
</t>
    </r>
    <r>
      <rPr>
        <b/>
        <sz val="12"/>
        <color indexed="8"/>
        <rFont val="Calibri"/>
        <family val="2"/>
      </rPr>
      <t>SP 800-53 Rev 5.1.1: SC-05</t>
    </r>
    <r>
      <rPr>
        <sz val="12"/>
        <color indexed="8"/>
        <rFont val="Aptos Narrow"/>
        <family val="2"/>
        <scheme val="minor"/>
      </rPr>
      <t xml:space="preserve">
</t>
    </r>
    <r>
      <rPr>
        <b/>
        <sz val="12"/>
        <color indexed="8"/>
        <rFont val="Calibri"/>
        <family val="2"/>
      </rPr>
      <t>SP 800-53 Rev 5.1.1: SC-07</t>
    </r>
  </si>
  <si>
    <r>
      <rPr>
        <b/>
        <sz val="12"/>
        <color indexed="8"/>
        <rFont val="Calibri"/>
        <family val="2"/>
      </rPr>
      <t>CRI Profile v2.0: PR.IR-02</t>
    </r>
    <r>
      <rPr>
        <sz val="12"/>
        <color indexed="8"/>
        <rFont val="Aptos Narrow"/>
        <family val="2"/>
        <scheme val="minor"/>
      </rPr>
      <t xml:space="preserve">
</t>
    </r>
    <r>
      <rPr>
        <b/>
        <sz val="12"/>
        <color indexed="8"/>
        <rFont val="Calibri"/>
        <family val="2"/>
      </rPr>
      <t>CRI Profile v2.0: PR.IR-02.01</t>
    </r>
    <r>
      <rPr>
        <sz val="12"/>
        <color indexed="8"/>
        <rFont val="Aptos Narrow"/>
        <family val="2"/>
        <scheme val="minor"/>
      </rPr>
      <t xml:space="preserve">
</t>
    </r>
    <r>
      <rPr>
        <b/>
        <sz val="12"/>
        <color indexed="8"/>
        <rFont val="Calibri"/>
        <family val="2"/>
      </rPr>
      <t>CSF v1.1: PR.IP-5</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PE-09</t>
    </r>
    <r>
      <rPr>
        <sz val="12"/>
        <color indexed="8"/>
        <rFont val="Aptos Narrow"/>
        <family val="2"/>
        <scheme val="minor"/>
      </rPr>
      <t xml:space="preserve">
</t>
    </r>
    <r>
      <rPr>
        <b/>
        <sz val="12"/>
        <color indexed="8"/>
        <rFont val="Calibri"/>
        <family val="2"/>
      </rPr>
      <t>SP 800-53 Rev 5.1.1: PE-10</t>
    </r>
    <r>
      <rPr>
        <sz val="12"/>
        <color indexed="8"/>
        <rFont val="Aptos Narrow"/>
        <family val="2"/>
        <scheme val="minor"/>
      </rPr>
      <t xml:space="preserve">
</t>
    </r>
    <r>
      <rPr>
        <b/>
        <sz val="12"/>
        <color indexed="8"/>
        <rFont val="Calibri"/>
        <family val="2"/>
      </rPr>
      <t>SP 800-53 Rev 5.1.1: PE-11</t>
    </r>
    <r>
      <rPr>
        <sz val="12"/>
        <color indexed="8"/>
        <rFont val="Aptos Narrow"/>
        <family val="2"/>
        <scheme val="minor"/>
      </rPr>
      <t xml:space="preserve">
</t>
    </r>
    <r>
      <rPr>
        <b/>
        <sz val="12"/>
        <color indexed="8"/>
        <rFont val="Calibri"/>
        <family val="2"/>
      </rPr>
      <t>SP 800-53 Rev 5.1.1: PE-12</t>
    </r>
    <r>
      <rPr>
        <sz val="12"/>
        <color indexed="8"/>
        <rFont val="Aptos Narrow"/>
        <family val="2"/>
        <scheme val="minor"/>
      </rPr>
      <t xml:space="preserve">
</t>
    </r>
    <r>
      <rPr>
        <b/>
        <sz val="12"/>
        <color indexed="8"/>
        <rFont val="Calibri"/>
        <family val="2"/>
      </rPr>
      <t>SP 800-53 Rev 5.1.1: PE-13</t>
    </r>
    <r>
      <rPr>
        <sz val="12"/>
        <color indexed="8"/>
        <rFont val="Aptos Narrow"/>
        <family val="2"/>
        <scheme val="minor"/>
      </rPr>
      <t xml:space="preserve">
</t>
    </r>
    <r>
      <rPr>
        <b/>
        <sz val="12"/>
        <color indexed="8"/>
        <rFont val="Calibri"/>
        <family val="2"/>
      </rPr>
      <t>SP 800-53 Rev 5.1.1: PE-14</t>
    </r>
    <r>
      <rPr>
        <sz val="12"/>
        <color indexed="8"/>
        <rFont val="Aptos Narrow"/>
        <family val="2"/>
        <scheme val="minor"/>
      </rPr>
      <t xml:space="preserve">
</t>
    </r>
    <r>
      <rPr>
        <b/>
        <sz val="12"/>
        <color indexed="8"/>
        <rFont val="Calibri"/>
        <family val="2"/>
      </rPr>
      <t>SP 800-53 Rev 5.1.1: PE-15</t>
    </r>
    <r>
      <rPr>
        <sz val="12"/>
        <color indexed="8"/>
        <rFont val="Aptos Narrow"/>
        <family val="2"/>
        <scheme val="minor"/>
      </rPr>
      <t xml:space="preserve">
</t>
    </r>
    <r>
      <rPr>
        <b/>
        <sz val="12"/>
        <color indexed="8"/>
        <rFont val="Calibri"/>
        <family val="2"/>
      </rPr>
      <t>SP 800-53 Rev 5.1.1: PE-18</t>
    </r>
    <r>
      <rPr>
        <sz val="12"/>
        <color indexed="8"/>
        <rFont val="Aptos Narrow"/>
        <family val="2"/>
        <scheme val="minor"/>
      </rPr>
      <t xml:space="preserve">
</t>
    </r>
    <r>
      <rPr>
        <b/>
        <sz val="12"/>
        <color indexed="8"/>
        <rFont val="Calibri"/>
        <family val="2"/>
      </rPr>
      <t>SP 800-53 Rev 5.1.1: PE-23</t>
    </r>
  </si>
  <si>
    <r>
      <rPr>
        <b/>
        <sz val="12"/>
        <color indexed="8"/>
        <rFont val="Calibri"/>
        <family val="2"/>
      </rPr>
      <t>CRI Profile v2.0: PR.IR-03</t>
    </r>
    <r>
      <rPr>
        <sz val="12"/>
        <color indexed="8"/>
        <rFont val="Aptos Narrow"/>
        <family val="2"/>
        <scheme val="minor"/>
      </rPr>
      <t xml:space="preserve">
</t>
    </r>
    <r>
      <rPr>
        <b/>
        <sz val="12"/>
        <color indexed="8"/>
        <rFont val="Calibri"/>
        <family val="2"/>
      </rPr>
      <t>CRI Profile v2.0: PR.IR-03.01</t>
    </r>
    <r>
      <rPr>
        <sz val="12"/>
        <color indexed="8"/>
        <rFont val="Aptos Narrow"/>
        <family val="2"/>
        <scheme val="minor"/>
      </rPr>
      <t xml:space="preserve">
</t>
    </r>
    <r>
      <rPr>
        <b/>
        <sz val="12"/>
        <color indexed="8"/>
        <rFont val="Calibri"/>
        <family val="2"/>
      </rPr>
      <t>CSF v1.1: PR.PT-5</t>
    </r>
    <r>
      <rPr>
        <sz val="12"/>
        <color indexed="8"/>
        <rFont val="Aptos Narrow"/>
        <family val="2"/>
        <scheme val="minor"/>
      </rPr>
      <t xml:space="preserve">
</t>
    </r>
    <r>
      <rPr>
        <b/>
        <sz val="12"/>
        <color indexed="8"/>
        <rFont val="Calibri"/>
        <family val="2"/>
      </rPr>
      <t>SP 800-53 Rev 5.1.1: CP</t>
    </r>
    <r>
      <rPr>
        <sz val="12"/>
        <color indexed="8"/>
        <rFont val="Aptos Narrow"/>
        <family val="2"/>
        <scheme val="minor"/>
      </rPr>
      <t xml:space="preserve">
</t>
    </r>
    <r>
      <rPr>
        <b/>
        <sz val="12"/>
        <color indexed="8"/>
        <rFont val="Calibri"/>
        <family val="2"/>
      </rPr>
      <t>SP 800-53 Rev 5.1.1: IR</t>
    </r>
    <r>
      <rPr>
        <sz val="12"/>
        <color indexed="8"/>
        <rFont val="Aptos Narrow"/>
        <family val="2"/>
        <scheme val="minor"/>
      </rPr>
      <t xml:space="preserve">
</t>
    </r>
    <r>
      <rPr>
        <b/>
        <sz val="12"/>
        <color indexed="8"/>
        <rFont val="Calibri"/>
        <family val="2"/>
      </rPr>
      <t>SP 800-53 Rev 5.1.1: SA-08</t>
    </r>
    <r>
      <rPr>
        <sz val="12"/>
        <color indexed="8"/>
        <rFont val="Aptos Narrow"/>
        <family val="2"/>
        <scheme val="minor"/>
      </rPr>
      <t xml:space="preserve">
</t>
    </r>
    <r>
      <rPr>
        <b/>
        <sz val="12"/>
        <color indexed="8"/>
        <rFont val="Calibri"/>
        <family val="2"/>
      </rPr>
      <t>SP 800-53 Rev 5.1.1: SC-06</t>
    </r>
    <r>
      <rPr>
        <sz val="12"/>
        <color indexed="8"/>
        <rFont val="Aptos Narrow"/>
        <family val="2"/>
        <scheme val="minor"/>
      </rPr>
      <t xml:space="preserve">
</t>
    </r>
    <r>
      <rPr>
        <b/>
        <sz val="12"/>
        <color indexed="8"/>
        <rFont val="Calibri"/>
        <family val="2"/>
      </rPr>
      <t>SP 800-53 Rev 5.1.1: SC-24</t>
    </r>
    <r>
      <rPr>
        <sz val="12"/>
        <color indexed="8"/>
        <rFont val="Aptos Narrow"/>
        <family val="2"/>
        <scheme val="minor"/>
      </rPr>
      <t xml:space="preserve">
</t>
    </r>
    <r>
      <rPr>
        <b/>
        <sz val="12"/>
        <color indexed="8"/>
        <rFont val="Calibri"/>
        <family val="2"/>
      </rPr>
      <t>SP 800-53 Rev 5.1.1: SC-36</t>
    </r>
    <r>
      <rPr>
        <sz val="12"/>
        <color indexed="8"/>
        <rFont val="Aptos Narrow"/>
        <family val="2"/>
        <scheme val="minor"/>
      </rPr>
      <t xml:space="preserve">
</t>
    </r>
    <r>
      <rPr>
        <b/>
        <sz val="12"/>
        <color indexed="8"/>
        <rFont val="Calibri"/>
        <family val="2"/>
      </rPr>
      <t>SP 800-53 Rev 5.1.1: SC-39</t>
    </r>
    <r>
      <rPr>
        <sz val="12"/>
        <color indexed="8"/>
        <rFont val="Aptos Narrow"/>
        <family val="2"/>
        <scheme val="minor"/>
      </rPr>
      <t xml:space="preserve">
</t>
    </r>
    <r>
      <rPr>
        <b/>
        <sz val="12"/>
        <color indexed="8"/>
        <rFont val="Calibri"/>
        <family val="2"/>
      </rPr>
      <t>SP 800-53 Rev 5.1.1: SI-13</t>
    </r>
  </si>
  <si>
    <r>
      <rPr>
        <b/>
        <sz val="12"/>
        <color indexed="8"/>
        <rFont val="Calibri"/>
        <family val="2"/>
      </rPr>
      <t>CRI Profile v2.0: PR.IR-04</t>
    </r>
    <r>
      <rPr>
        <sz val="12"/>
        <color indexed="8"/>
        <rFont val="Aptos Narrow"/>
        <family val="2"/>
        <scheme val="minor"/>
      </rPr>
      <t xml:space="preserve">
</t>
    </r>
    <r>
      <rPr>
        <b/>
        <sz val="12"/>
        <color indexed="8"/>
        <rFont val="Calibri"/>
        <family val="2"/>
      </rPr>
      <t>CRI Profile v2.0: PR.IR-04.01</t>
    </r>
    <r>
      <rPr>
        <sz val="12"/>
        <color indexed="8"/>
        <rFont val="Aptos Narrow"/>
        <family val="2"/>
        <scheme val="minor"/>
      </rPr>
      <t xml:space="preserve">
</t>
    </r>
    <r>
      <rPr>
        <b/>
        <sz val="12"/>
        <color indexed="8"/>
        <rFont val="Calibri"/>
        <family val="2"/>
      </rPr>
      <t>CRI Profile v2.0: PR.IR-04.02</t>
    </r>
    <r>
      <rPr>
        <sz val="12"/>
        <color indexed="8"/>
        <rFont val="Aptos Narrow"/>
        <family val="2"/>
        <scheme val="minor"/>
      </rPr>
      <t xml:space="preserve">
</t>
    </r>
    <r>
      <rPr>
        <b/>
        <sz val="12"/>
        <color indexed="8"/>
        <rFont val="Calibri"/>
        <family val="2"/>
      </rPr>
      <t>CSF v1.1: PR.DS-4</t>
    </r>
    <r>
      <rPr>
        <sz val="12"/>
        <color indexed="8"/>
        <rFont val="Aptos Narrow"/>
        <family val="2"/>
        <scheme val="minor"/>
      </rPr>
      <t xml:space="preserve">
</t>
    </r>
    <r>
      <rPr>
        <b/>
        <sz val="12"/>
        <color indexed="8"/>
        <rFont val="Calibri"/>
        <family val="2"/>
      </rPr>
      <t>SP 800-53 Rev 5.1.1: CP-06</t>
    </r>
    <r>
      <rPr>
        <sz val="12"/>
        <color indexed="8"/>
        <rFont val="Aptos Narrow"/>
        <family val="2"/>
        <scheme val="minor"/>
      </rPr>
      <t xml:space="preserve">
</t>
    </r>
    <r>
      <rPr>
        <b/>
        <sz val="12"/>
        <color indexed="8"/>
        <rFont val="Calibri"/>
        <family val="2"/>
      </rPr>
      <t>SP 800-53 Rev 5.1.1: CP-07</t>
    </r>
    <r>
      <rPr>
        <sz val="12"/>
        <color indexed="8"/>
        <rFont val="Aptos Narrow"/>
        <family val="2"/>
        <scheme val="minor"/>
      </rPr>
      <t xml:space="preserve">
</t>
    </r>
    <r>
      <rPr>
        <b/>
        <sz val="12"/>
        <color indexed="8"/>
        <rFont val="Calibri"/>
        <family val="2"/>
      </rPr>
      <t>SP 800-53 Rev 5.1.1: CP-08</t>
    </r>
    <r>
      <rPr>
        <sz val="12"/>
        <color indexed="8"/>
        <rFont val="Aptos Narrow"/>
        <family val="2"/>
        <scheme val="minor"/>
      </rPr>
      <t xml:space="preserve">
</t>
    </r>
    <r>
      <rPr>
        <b/>
        <sz val="12"/>
        <color indexed="8"/>
        <rFont val="Calibri"/>
        <family val="2"/>
      </rPr>
      <t>SP 800-53 Rev 5.1.1: PM-03</t>
    </r>
    <r>
      <rPr>
        <sz val="12"/>
        <color indexed="8"/>
        <rFont val="Aptos Narrow"/>
        <family val="2"/>
        <scheme val="minor"/>
      </rPr>
      <t xml:space="preserve">
</t>
    </r>
    <r>
      <rPr>
        <b/>
        <sz val="12"/>
        <color indexed="8"/>
        <rFont val="Calibri"/>
        <family val="2"/>
      </rPr>
      <t>SP 800-53 Rev 5.1.1: PM-09</t>
    </r>
  </si>
  <si>
    <r>
      <rPr>
        <b/>
        <sz val="12"/>
        <color indexed="8"/>
        <rFont val="Calibri"/>
        <family val="2"/>
      </rPr>
      <t>CRI Profile v2.0: DE.CM
CSF v1.1: DE.CM
CRI Profile v2.0: DE
CSF v1.1: DE
CIS Controls v8.0: 13.1</t>
    </r>
    <r>
      <rPr>
        <sz val="12"/>
        <color indexed="8"/>
        <rFont val="Aptos Narrow"/>
        <family val="2"/>
        <scheme val="minor"/>
      </rPr>
      <t xml:space="preserve">
</t>
    </r>
    <r>
      <rPr>
        <b/>
        <sz val="12"/>
        <color indexed="8"/>
        <rFont val="Calibri"/>
        <family val="2"/>
      </rPr>
      <t>CRI Profile v2.0: DE.CM-01</t>
    </r>
    <r>
      <rPr>
        <sz val="12"/>
        <color indexed="8"/>
        <rFont val="Aptos Narrow"/>
        <family val="2"/>
        <scheme val="minor"/>
      </rPr>
      <t xml:space="preserve">
</t>
    </r>
    <r>
      <rPr>
        <b/>
        <sz val="12"/>
        <color indexed="8"/>
        <rFont val="Calibri"/>
        <family val="2"/>
      </rPr>
      <t>CRI Profile v2.0: DE.CM-01.01</t>
    </r>
    <r>
      <rPr>
        <sz val="12"/>
        <color indexed="8"/>
        <rFont val="Aptos Narrow"/>
        <family val="2"/>
        <scheme val="minor"/>
      </rPr>
      <t xml:space="preserve">
</t>
    </r>
    <r>
      <rPr>
        <b/>
        <sz val="12"/>
        <color indexed="8"/>
        <rFont val="Calibri"/>
        <family val="2"/>
      </rPr>
      <t>CRI Profile v2.0: DE.CM-01.02</t>
    </r>
    <r>
      <rPr>
        <sz val="12"/>
        <color indexed="8"/>
        <rFont val="Aptos Narrow"/>
        <family val="2"/>
        <scheme val="minor"/>
      </rPr>
      <t xml:space="preserve">
</t>
    </r>
    <r>
      <rPr>
        <b/>
        <sz val="12"/>
        <color indexed="8"/>
        <rFont val="Calibri"/>
        <family val="2"/>
      </rPr>
      <t>CRI Profile v2.0: DE.CM-01.03</t>
    </r>
    <r>
      <rPr>
        <sz val="12"/>
        <color indexed="8"/>
        <rFont val="Aptos Narrow"/>
        <family val="2"/>
        <scheme val="minor"/>
      </rPr>
      <t xml:space="preserve">
</t>
    </r>
    <r>
      <rPr>
        <b/>
        <sz val="12"/>
        <color indexed="8"/>
        <rFont val="Calibri"/>
        <family val="2"/>
      </rPr>
      <t>CRI Profile v2.0: DE.CM-01.04</t>
    </r>
    <r>
      <rPr>
        <sz val="12"/>
        <color indexed="8"/>
        <rFont val="Aptos Narrow"/>
        <family val="2"/>
        <scheme val="minor"/>
      </rPr>
      <t xml:space="preserve">
</t>
    </r>
    <r>
      <rPr>
        <b/>
        <sz val="12"/>
        <color indexed="8"/>
        <rFont val="Calibri"/>
        <family val="2"/>
      </rPr>
      <t>CRI Profile v2.0: DE.CM-01.05</t>
    </r>
    <r>
      <rPr>
        <sz val="12"/>
        <color indexed="8"/>
        <rFont val="Aptos Narrow"/>
        <family val="2"/>
        <scheme val="minor"/>
      </rPr>
      <t xml:space="preserve">
</t>
    </r>
    <r>
      <rPr>
        <b/>
        <sz val="12"/>
        <color indexed="8"/>
        <rFont val="Calibri"/>
        <family val="2"/>
      </rPr>
      <t>CRI Profile v2.0: DE.CM-01.06</t>
    </r>
    <r>
      <rPr>
        <sz val="12"/>
        <color indexed="8"/>
        <rFont val="Aptos Narrow"/>
        <family val="2"/>
        <scheme val="minor"/>
      </rPr>
      <t xml:space="preserve">
</t>
    </r>
    <r>
      <rPr>
        <b/>
        <sz val="12"/>
        <color indexed="8"/>
        <rFont val="Calibri"/>
        <family val="2"/>
      </rPr>
      <t>CSF v1.1: DE.CM-1</t>
    </r>
    <r>
      <rPr>
        <sz val="12"/>
        <color indexed="8"/>
        <rFont val="Aptos Narrow"/>
        <family val="2"/>
        <scheme val="minor"/>
      </rPr>
      <t xml:space="preserve">
</t>
    </r>
    <r>
      <rPr>
        <b/>
        <sz val="12"/>
        <color indexed="8"/>
        <rFont val="Calibri"/>
        <family val="2"/>
      </rPr>
      <t>CSF v1.1: DE.CM-4</t>
    </r>
    <r>
      <rPr>
        <sz val="12"/>
        <color indexed="8"/>
        <rFont val="Aptos Narrow"/>
        <family val="2"/>
        <scheme val="minor"/>
      </rPr>
      <t xml:space="preserve">
</t>
    </r>
    <r>
      <rPr>
        <b/>
        <sz val="12"/>
        <color indexed="8"/>
        <rFont val="Calibri"/>
        <family val="2"/>
      </rPr>
      <t>CSF v1.1: DE.CM-5</t>
    </r>
    <r>
      <rPr>
        <sz val="12"/>
        <color indexed="8"/>
        <rFont val="Aptos Narrow"/>
        <family val="2"/>
        <scheme val="minor"/>
      </rPr>
      <t xml:space="preserve">
</t>
    </r>
    <r>
      <rPr>
        <b/>
        <sz val="12"/>
        <color indexed="8"/>
        <rFont val="Calibri"/>
        <family val="2"/>
      </rPr>
      <t>CSF v1.1: DE.CM-7</t>
    </r>
    <r>
      <rPr>
        <sz val="12"/>
        <color indexed="8"/>
        <rFont val="Aptos Narrow"/>
        <family val="2"/>
        <scheme val="minor"/>
      </rPr>
      <t xml:space="preserve">
</t>
    </r>
    <r>
      <rPr>
        <b/>
        <sz val="12"/>
        <color indexed="8"/>
        <rFont val="Calibri"/>
        <family val="2"/>
      </rPr>
      <t>SP 800-53 Rev 5.1.1: AC-02</t>
    </r>
    <r>
      <rPr>
        <sz val="12"/>
        <color indexed="8"/>
        <rFont val="Aptos Narrow"/>
        <family val="2"/>
        <scheme val="minor"/>
      </rPr>
      <t xml:space="preserve">
</t>
    </r>
    <r>
      <rPr>
        <b/>
        <sz val="12"/>
        <color indexed="8"/>
        <rFont val="Calibri"/>
        <family val="2"/>
      </rPr>
      <t>SP 800-53 Rev 5.1.1: AU-12</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CM-03</t>
    </r>
    <r>
      <rPr>
        <sz val="12"/>
        <color indexed="8"/>
        <rFont val="Aptos Narrow"/>
        <family val="2"/>
        <scheme val="minor"/>
      </rPr>
      <t xml:space="preserve">
</t>
    </r>
    <r>
      <rPr>
        <b/>
        <sz val="12"/>
        <color indexed="8"/>
        <rFont val="Calibri"/>
        <family val="2"/>
      </rPr>
      <t>SP 800-53 Rev 5.1.1: SC-05</t>
    </r>
    <r>
      <rPr>
        <sz val="12"/>
        <color indexed="8"/>
        <rFont val="Aptos Narrow"/>
        <family val="2"/>
        <scheme val="minor"/>
      </rPr>
      <t xml:space="preserve">
</t>
    </r>
    <r>
      <rPr>
        <b/>
        <sz val="12"/>
        <color indexed="8"/>
        <rFont val="Calibri"/>
        <family val="2"/>
      </rPr>
      <t>SP 800-53 Rev 5.1.1: SC-07</t>
    </r>
    <r>
      <rPr>
        <sz val="12"/>
        <color indexed="8"/>
        <rFont val="Aptos Narrow"/>
        <family val="2"/>
        <scheme val="minor"/>
      </rPr>
      <t xml:space="preserve">
</t>
    </r>
    <r>
      <rPr>
        <b/>
        <sz val="12"/>
        <color indexed="8"/>
        <rFont val="Calibri"/>
        <family val="2"/>
      </rPr>
      <t>SP 800-53 Rev 5.1.1: SI-04</t>
    </r>
  </si>
  <si>
    <r>
      <rPr>
        <b/>
        <sz val="12"/>
        <color indexed="8"/>
        <rFont val="Calibri"/>
        <family val="2"/>
      </rPr>
      <t>CRI Profile v2.0: DE.CM-02</t>
    </r>
    <r>
      <rPr>
        <sz val="12"/>
        <color indexed="8"/>
        <rFont val="Aptos Narrow"/>
        <family val="2"/>
        <scheme val="minor"/>
      </rPr>
      <t xml:space="preserve">
</t>
    </r>
    <r>
      <rPr>
        <b/>
        <sz val="12"/>
        <color indexed="8"/>
        <rFont val="Calibri"/>
        <family val="2"/>
      </rPr>
      <t>CRI Profile v2.0: DE.CM-02.01</t>
    </r>
    <r>
      <rPr>
        <sz val="12"/>
        <color indexed="8"/>
        <rFont val="Aptos Narrow"/>
        <family val="2"/>
        <scheme val="minor"/>
      </rPr>
      <t xml:space="preserve">
</t>
    </r>
    <r>
      <rPr>
        <b/>
        <sz val="12"/>
        <color indexed="8"/>
        <rFont val="Calibri"/>
        <family val="2"/>
      </rPr>
      <t>CSF v1.1: DE.CM-2</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PE-03</t>
    </r>
    <r>
      <rPr>
        <sz val="12"/>
        <color indexed="8"/>
        <rFont val="Aptos Narrow"/>
        <family val="2"/>
        <scheme val="minor"/>
      </rPr>
      <t xml:space="preserve">
</t>
    </r>
    <r>
      <rPr>
        <b/>
        <sz val="12"/>
        <color indexed="8"/>
        <rFont val="Calibri"/>
        <family val="2"/>
      </rPr>
      <t>SP 800-53 Rev 5.1.1: PE-06</t>
    </r>
    <r>
      <rPr>
        <sz val="12"/>
        <color indexed="8"/>
        <rFont val="Aptos Narrow"/>
        <family val="2"/>
        <scheme val="minor"/>
      </rPr>
      <t xml:space="preserve">
</t>
    </r>
    <r>
      <rPr>
        <b/>
        <sz val="12"/>
        <color indexed="8"/>
        <rFont val="Calibri"/>
        <family val="2"/>
      </rPr>
      <t>SP 800-53 Rev 5.1.1: PE-20</t>
    </r>
  </si>
  <si>
    <r>
      <rPr>
        <b/>
        <sz val="12"/>
        <color indexed="8"/>
        <rFont val="Calibri"/>
        <family val="2"/>
      </rPr>
      <t>CIS Controls v8.0: 10.7</t>
    </r>
    <r>
      <rPr>
        <sz val="12"/>
        <color indexed="8"/>
        <rFont val="Aptos Narrow"/>
        <family val="2"/>
        <scheme val="minor"/>
      </rPr>
      <t xml:space="preserve">
</t>
    </r>
    <r>
      <rPr>
        <b/>
        <sz val="12"/>
        <color indexed="8"/>
        <rFont val="Calibri"/>
        <family val="2"/>
      </rPr>
      <t>CRI Profile v2.0: DE.CM-03</t>
    </r>
    <r>
      <rPr>
        <sz val="12"/>
        <color indexed="8"/>
        <rFont val="Aptos Narrow"/>
        <family val="2"/>
        <scheme val="minor"/>
      </rPr>
      <t xml:space="preserve">
</t>
    </r>
    <r>
      <rPr>
        <b/>
        <sz val="12"/>
        <color indexed="8"/>
        <rFont val="Calibri"/>
        <family val="2"/>
      </rPr>
      <t>CRI Profile v2.0: DE.CM-03.01</t>
    </r>
    <r>
      <rPr>
        <sz val="12"/>
        <color indexed="8"/>
        <rFont val="Aptos Narrow"/>
        <family val="2"/>
        <scheme val="minor"/>
      </rPr>
      <t xml:space="preserve">
</t>
    </r>
    <r>
      <rPr>
        <b/>
        <sz val="12"/>
        <color indexed="8"/>
        <rFont val="Calibri"/>
        <family val="2"/>
      </rPr>
      <t>CRI Profile v2.0: DE.CM-03.02</t>
    </r>
    <r>
      <rPr>
        <sz val="12"/>
        <color indexed="8"/>
        <rFont val="Aptos Narrow"/>
        <family val="2"/>
        <scheme val="minor"/>
      </rPr>
      <t xml:space="preserve">
</t>
    </r>
    <r>
      <rPr>
        <b/>
        <sz val="12"/>
        <color indexed="8"/>
        <rFont val="Calibri"/>
        <family val="2"/>
      </rPr>
      <t>CRI Profile v2.0: DE.CM-03.03</t>
    </r>
    <r>
      <rPr>
        <sz val="12"/>
        <color indexed="8"/>
        <rFont val="Aptos Narrow"/>
        <family val="2"/>
        <scheme val="minor"/>
      </rPr>
      <t xml:space="preserve">
</t>
    </r>
    <r>
      <rPr>
        <b/>
        <sz val="12"/>
        <color indexed="8"/>
        <rFont val="Calibri"/>
        <family val="2"/>
      </rPr>
      <t>CSF v1.1: DE.CM-3</t>
    </r>
    <r>
      <rPr>
        <sz val="12"/>
        <color indexed="8"/>
        <rFont val="Aptos Narrow"/>
        <family val="2"/>
        <scheme val="minor"/>
      </rPr>
      <t xml:space="preserve">
</t>
    </r>
    <r>
      <rPr>
        <b/>
        <sz val="12"/>
        <color indexed="8"/>
        <rFont val="Calibri"/>
        <family val="2"/>
      </rPr>
      <t>CSF v1.1: DE.CM-7</t>
    </r>
    <r>
      <rPr>
        <sz val="12"/>
        <color indexed="8"/>
        <rFont val="Aptos Narrow"/>
        <family val="2"/>
        <scheme val="minor"/>
      </rPr>
      <t xml:space="preserve">
</t>
    </r>
    <r>
      <rPr>
        <b/>
        <sz val="12"/>
        <color indexed="8"/>
        <rFont val="Calibri"/>
        <family val="2"/>
      </rPr>
      <t>SP 800-53 Rev 5.1.1: AC-02</t>
    </r>
    <r>
      <rPr>
        <sz val="12"/>
        <color indexed="8"/>
        <rFont val="Aptos Narrow"/>
        <family val="2"/>
        <scheme val="minor"/>
      </rPr>
      <t xml:space="preserve">
</t>
    </r>
    <r>
      <rPr>
        <b/>
        <sz val="12"/>
        <color indexed="8"/>
        <rFont val="Calibri"/>
        <family val="2"/>
      </rPr>
      <t>SP 800-53 Rev 5.1.1: AU-12</t>
    </r>
    <r>
      <rPr>
        <sz val="12"/>
        <color indexed="8"/>
        <rFont val="Aptos Narrow"/>
        <family val="2"/>
        <scheme val="minor"/>
      </rPr>
      <t xml:space="preserve">
</t>
    </r>
    <r>
      <rPr>
        <b/>
        <sz val="12"/>
        <color indexed="8"/>
        <rFont val="Calibri"/>
        <family val="2"/>
      </rPr>
      <t>SP 800-53 Rev 5.1.1: AU-13</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CM-10</t>
    </r>
    <r>
      <rPr>
        <sz val="12"/>
        <color indexed="8"/>
        <rFont val="Aptos Narrow"/>
        <family val="2"/>
        <scheme val="minor"/>
      </rPr>
      <t xml:space="preserve">
</t>
    </r>
    <r>
      <rPr>
        <b/>
        <sz val="12"/>
        <color indexed="8"/>
        <rFont val="Calibri"/>
        <family val="2"/>
      </rPr>
      <t>SP 800-53 Rev 5.1.1: CM-11</t>
    </r>
  </si>
  <si>
    <r>
      <rPr>
        <b/>
        <sz val="12"/>
        <color indexed="8"/>
        <rFont val="Calibri"/>
        <family val="2"/>
      </rPr>
      <t>CIS Controls v8.0: 15.2</t>
    </r>
    <r>
      <rPr>
        <sz val="12"/>
        <color indexed="8"/>
        <rFont val="Aptos Narrow"/>
        <family val="2"/>
        <scheme val="minor"/>
      </rPr>
      <t xml:space="preserve">
</t>
    </r>
    <r>
      <rPr>
        <b/>
        <sz val="12"/>
        <color indexed="8"/>
        <rFont val="Calibri"/>
        <family val="2"/>
      </rPr>
      <t>CIS Controls v8.0: 15.6</t>
    </r>
    <r>
      <rPr>
        <sz val="12"/>
        <color indexed="8"/>
        <rFont val="Aptos Narrow"/>
        <family val="2"/>
        <scheme val="minor"/>
      </rPr>
      <t xml:space="preserve">
</t>
    </r>
    <r>
      <rPr>
        <b/>
        <sz val="12"/>
        <color indexed="8"/>
        <rFont val="Calibri"/>
        <family val="2"/>
      </rPr>
      <t>CRI Profile v2.0: DE.CM-06</t>
    </r>
    <r>
      <rPr>
        <sz val="12"/>
        <color indexed="8"/>
        <rFont val="Aptos Narrow"/>
        <family val="2"/>
        <scheme val="minor"/>
      </rPr>
      <t xml:space="preserve">
</t>
    </r>
    <r>
      <rPr>
        <b/>
        <sz val="12"/>
        <color indexed="8"/>
        <rFont val="Calibri"/>
        <family val="2"/>
      </rPr>
      <t>CRI Profile v2.0: DE.CM-06.01</t>
    </r>
    <r>
      <rPr>
        <sz val="12"/>
        <color indexed="8"/>
        <rFont val="Aptos Narrow"/>
        <family val="2"/>
        <scheme val="minor"/>
      </rPr>
      <t xml:space="preserve">
</t>
    </r>
    <r>
      <rPr>
        <b/>
        <sz val="12"/>
        <color indexed="8"/>
        <rFont val="Calibri"/>
        <family val="2"/>
      </rPr>
      <t>CRI Profile v2.0: DE.CM-06.02</t>
    </r>
    <r>
      <rPr>
        <sz val="12"/>
        <color indexed="8"/>
        <rFont val="Aptos Narrow"/>
        <family val="2"/>
        <scheme val="minor"/>
      </rPr>
      <t xml:space="preserve">
</t>
    </r>
    <r>
      <rPr>
        <b/>
        <sz val="12"/>
        <color indexed="8"/>
        <rFont val="Calibri"/>
        <family val="2"/>
      </rPr>
      <t>CSF v1.1: DE.CM-6</t>
    </r>
    <r>
      <rPr>
        <sz val="12"/>
        <color indexed="8"/>
        <rFont val="Aptos Narrow"/>
        <family val="2"/>
        <scheme val="minor"/>
      </rPr>
      <t xml:space="preserve">
</t>
    </r>
    <r>
      <rPr>
        <b/>
        <sz val="12"/>
        <color indexed="8"/>
        <rFont val="Calibri"/>
        <family val="2"/>
      </rPr>
      <t>CSF v1.1: DE.CM-7</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PS-07</t>
    </r>
    <r>
      <rPr>
        <sz val="12"/>
        <color indexed="8"/>
        <rFont val="Aptos Narrow"/>
        <family val="2"/>
        <scheme val="minor"/>
      </rPr>
      <t xml:space="preserve">
</t>
    </r>
    <r>
      <rPr>
        <b/>
        <sz val="12"/>
        <color indexed="8"/>
        <rFont val="Calibri"/>
        <family val="2"/>
      </rPr>
      <t>SP 800-53 Rev 5.1.1: SA-04</t>
    </r>
    <r>
      <rPr>
        <sz val="12"/>
        <color indexed="8"/>
        <rFont val="Aptos Narrow"/>
        <family val="2"/>
        <scheme val="minor"/>
      </rPr>
      <t xml:space="preserve">
</t>
    </r>
    <r>
      <rPr>
        <b/>
        <sz val="12"/>
        <color indexed="8"/>
        <rFont val="Calibri"/>
        <family val="2"/>
      </rPr>
      <t>SP 800-53 Rev 5.1.1: SA-09</t>
    </r>
    <r>
      <rPr>
        <sz val="12"/>
        <color indexed="8"/>
        <rFont val="Aptos Narrow"/>
        <family val="2"/>
        <scheme val="minor"/>
      </rPr>
      <t xml:space="preserve">
</t>
    </r>
    <r>
      <rPr>
        <b/>
        <sz val="12"/>
        <color indexed="8"/>
        <rFont val="Calibri"/>
        <family val="2"/>
      </rPr>
      <t>SP 800-53 Rev 5.1.1: SI-04</t>
    </r>
  </si>
  <si>
    <r>
      <rPr>
        <b/>
        <sz val="12"/>
        <color indexed="8"/>
        <rFont val="Calibri"/>
        <family val="2"/>
      </rPr>
      <t>CIS Controls v8.0: 10.1</t>
    </r>
    <r>
      <rPr>
        <sz val="12"/>
        <color indexed="8"/>
        <rFont val="Aptos Narrow"/>
        <family val="2"/>
        <scheme val="minor"/>
      </rPr>
      <t xml:space="preserve">
</t>
    </r>
    <r>
      <rPr>
        <b/>
        <sz val="12"/>
        <color indexed="8"/>
        <rFont val="Calibri"/>
        <family val="2"/>
      </rPr>
      <t>CRI Profile v2.0: DE.CM-09</t>
    </r>
    <r>
      <rPr>
        <sz val="12"/>
        <color indexed="8"/>
        <rFont val="Aptos Narrow"/>
        <family val="2"/>
        <scheme val="minor"/>
      </rPr>
      <t xml:space="preserve">
</t>
    </r>
    <r>
      <rPr>
        <b/>
        <sz val="12"/>
        <color indexed="8"/>
        <rFont val="Calibri"/>
        <family val="2"/>
      </rPr>
      <t>CRI Profile v2.0: DE.CM-09.01</t>
    </r>
    <r>
      <rPr>
        <sz val="12"/>
        <color indexed="8"/>
        <rFont val="Aptos Narrow"/>
        <family val="2"/>
        <scheme val="minor"/>
      </rPr>
      <t xml:space="preserve">
</t>
    </r>
    <r>
      <rPr>
        <b/>
        <sz val="12"/>
        <color indexed="8"/>
        <rFont val="Calibri"/>
        <family val="2"/>
      </rPr>
      <t>CRI Profile v2.0: DE.CM-09.02</t>
    </r>
    <r>
      <rPr>
        <sz val="12"/>
        <color indexed="8"/>
        <rFont val="Aptos Narrow"/>
        <family val="2"/>
        <scheme val="minor"/>
      </rPr>
      <t xml:space="preserve">
</t>
    </r>
    <r>
      <rPr>
        <b/>
        <sz val="12"/>
        <color indexed="8"/>
        <rFont val="Calibri"/>
        <family val="2"/>
      </rPr>
      <t>CRI Profile v2.0: DE.CM-09.03</t>
    </r>
    <r>
      <rPr>
        <sz val="12"/>
        <color indexed="8"/>
        <rFont val="Aptos Narrow"/>
        <family val="2"/>
        <scheme val="minor"/>
      </rPr>
      <t xml:space="preserve">
</t>
    </r>
    <r>
      <rPr>
        <b/>
        <sz val="12"/>
        <color indexed="8"/>
        <rFont val="Calibri"/>
        <family val="2"/>
      </rPr>
      <t>CSF v1.1: PR.DS-6</t>
    </r>
    <r>
      <rPr>
        <sz val="12"/>
        <color indexed="8"/>
        <rFont val="Aptos Narrow"/>
        <family val="2"/>
        <scheme val="minor"/>
      </rPr>
      <t xml:space="preserve">
</t>
    </r>
    <r>
      <rPr>
        <b/>
        <sz val="12"/>
        <color indexed="8"/>
        <rFont val="Calibri"/>
        <family val="2"/>
      </rPr>
      <t>CSF v1.1: PR.DS-8</t>
    </r>
    <r>
      <rPr>
        <sz val="12"/>
        <color indexed="8"/>
        <rFont val="Aptos Narrow"/>
        <family val="2"/>
        <scheme val="minor"/>
      </rPr>
      <t xml:space="preserve">
</t>
    </r>
    <r>
      <rPr>
        <b/>
        <sz val="12"/>
        <color indexed="8"/>
        <rFont val="Calibri"/>
        <family val="2"/>
      </rPr>
      <t>CSF v1.1: DE.CM-4</t>
    </r>
    <r>
      <rPr>
        <sz val="12"/>
        <color indexed="8"/>
        <rFont val="Aptos Narrow"/>
        <family val="2"/>
        <scheme val="minor"/>
      </rPr>
      <t xml:space="preserve">
</t>
    </r>
    <r>
      <rPr>
        <b/>
        <sz val="12"/>
        <color indexed="8"/>
        <rFont val="Calibri"/>
        <family val="2"/>
      </rPr>
      <t>CSF v1.1: DE.CM-5</t>
    </r>
    <r>
      <rPr>
        <sz val="12"/>
        <color indexed="8"/>
        <rFont val="Aptos Narrow"/>
        <family val="2"/>
        <scheme val="minor"/>
      </rPr>
      <t xml:space="preserve">
</t>
    </r>
    <r>
      <rPr>
        <b/>
        <sz val="12"/>
        <color indexed="8"/>
        <rFont val="Calibri"/>
        <family val="2"/>
      </rPr>
      <t>CSF v1.1: DE.CM-7</t>
    </r>
    <r>
      <rPr>
        <sz val="12"/>
        <color indexed="8"/>
        <rFont val="Aptos Narrow"/>
        <family val="2"/>
        <scheme val="minor"/>
      </rPr>
      <t xml:space="preserve">
</t>
    </r>
    <r>
      <rPr>
        <b/>
        <sz val="12"/>
        <color indexed="8"/>
        <rFont val="Calibri"/>
        <family val="2"/>
      </rPr>
      <t>SP 800-53 Rev 5.1.1: AC-04</t>
    </r>
    <r>
      <rPr>
        <sz val="12"/>
        <color indexed="8"/>
        <rFont val="Aptos Narrow"/>
        <family val="2"/>
        <scheme val="minor"/>
      </rPr>
      <t xml:space="preserve">
</t>
    </r>
    <r>
      <rPr>
        <b/>
        <sz val="12"/>
        <color indexed="8"/>
        <rFont val="Calibri"/>
        <family val="2"/>
      </rPr>
      <t>SP 800-53 Rev 5.1.1: AC-09</t>
    </r>
    <r>
      <rPr>
        <sz val="12"/>
        <color indexed="8"/>
        <rFont val="Aptos Narrow"/>
        <family val="2"/>
        <scheme val="minor"/>
      </rPr>
      <t xml:space="preserve">
</t>
    </r>
    <r>
      <rPr>
        <b/>
        <sz val="12"/>
        <color indexed="8"/>
        <rFont val="Calibri"/>
        <family val="2"/>
      </rPr>
      <t>SP 800-53 Rev 5.1.1: AU-12</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CM-03</t>
    </r>
    <r>
      <rPr>
        <sz val="12"/>
        <color indexed="8"/>
        <rFont val="Aptos Narrow"/>
        <family val="2"/>
        <scheme val="minor"/>
      </rPr>
      <t xml:space="preserve">
</t>
    </r>
    <r>
      <rPr>
        <b/>
        <sz val="12"/>
        <color indexed="8"/>
        <rFont val="Calibri"/>
        <family val="2"/>
      </rPr>
      <t>SP 800-53 Rev 5.1.1: CM-06</t>
    </r>
    <r>
      <rPr>
        <sz val="12"/>
        <color indexed="8"/>
        <rFont val="Aptos Narrow"/>
        <family val="2"/>
        <scheme val="minor"/>
      </rPr>
      <t xml:space="preserve">
</t>
    </r>
    <r>
      <rPr>
        <b/>
        <sz val="12"/>
        <color indexed="8"/>
        <rFont val="Calibri"/>
        <family val="2"/>
      </rPr>
      <t>SP 800-53 Rev 5.1.1: CM-10</t>
    </r>
    <r>
      <rPr>
        <sz val="12"/>
        <color indexed="8"/>
        <rFont val="Aptos Narrow"/>
        <family val="2"/>
        <scheme val="minor"/>
      </rPr>
      <t xml:space="preserve">
</t>
    </r>
    <r>
      <rPr>
        <b/>
        <sz val="12"/>
        <color indexed="8"/>
        <rFont val="Calibri"/>
        <family val="2"/>
      </rPr>
      <t>SP 800-53 Rev 5.1.1: CM-11</t>
    </r>
    <r>
      <rPr>
        <sz val="12"/>
        <color indexed="8"/>
        <rFont val="Aptos Narrow"/>
        <family val="2"/>
        <scheme val="minor"/>
      </rPr>
      <t xml:space="preserve">
</t>
    </r>
    <r>
      <rPr>
        <b/>
        <sz val="12"/>
        <color indexed="8"/>
        <rFont val="Calibri"/>
        <family val="2"/>
      </rPr>
      <t>SP 800-53 Rev 5.1.1: SC-34</t>
    </r>
    <r>
      <rPr>
        <sz val="12"/>
        <color indexed="8"/>
        <rFont val="Aptos Narrow"/>
        <family val="2"/>
        <scheme val="minor"/>
      </rPr>
      <t xml:space="preserve">
</t>
    </r>
    <r>
      <rPr>
        <b/>
        <sz val="12"/>
        <color indexed="8"/>
        <rFont val="Calibri"/>
        <family val="2"/>
      </rPr>
      <t>SP 800-53 Rev 5.1.1: SC-35</t>
    </r>
    <r>
      <rPr>
        <sz val="12"/>
        <color indexed="8"/>
        <rFont val="Aptos Narrow"/>
        <family val="2"/>
        <scheme val="minor"/>
      </rPr>
      <t xml:space="preserve">
</t>
    </r>
    <r>
      <rPr>
        <b/>
        <sz val="12"/>
        <color indexed="8"/>
        <rFont val="Calibri"/>
        <family val="2"/>
      </rPr>
      <t>SP 800-53 Rev 5.1.1: SI-04</t>
    </r>
    <r>
      <rPr>
        <sz val="12"/>
        <color indexed="8"/>
        <rFont val="Aptos Narrow"/>
        <family val="2"/>
        <scheme val="minor"/>
      </rPr>
      <t xml:space="preserve">
</t>
    </r>
    <r>
      <rPr>
        <b/>
        <sz val="12"/>
        <color indexed="8"/>
        <rFont val="Calibri"/>
        <family val="2"/>
      </rPr>
      <t>SP 800-53 Rev 5.1.1: SI-07</t>
    </r>
  </si>
  <si>
    <r>
      <rPr>
        <b/>
        <sz val="12"/>
        <color indexed="8"/>
        <rFont val="Calibri"/>
        <family val="2"/>
      </rPr>
      <t>CRI Profile v2.0: DE.AE
CSF v1.1: DE.AE
CSF v1.1: DE.DP-2
CIS Controls v8.0: 8.11</t>
    </r>
    <r>
      <rPr>
        <sz val="12"/>
        <color indexed="8"/>
        <rFont val="Aptos Narrow"/>
        <family val="2"/>
        <scheme val="minor"/>
      </rPr>
      <t xml:space="preserve">
</t>
    </r>
    <r>
      <rPr>
        <b/>
        <sz val="12"/>
        <color indexed="8"/>
        <rFont val="Calibri"/>
        <family val="2"/>
      </rPr>
      <t>CRI Profile v2.0: DE.AE-02</t>
    </r>
    <r>
      <rPr>
        <sz val="12"/>
        <color indexed="8"/>
        <rFont val="Aptos Narrow"/>
        <family val="2"/>
        <scheme val="minor"/>
      </rPr>
      <t xml:space="preserve">
</t>
    </r>
    <r>
      <rPr>
        <b/>
        <sz val="12"/>
        <color indexed="8"/>
        <rFont val="Calibri"/>
        <family val="2"/>
      </rPr>
      <t>CRI Profile v2.0: DE.AE-02.01</t>
    </r>
    <r>
      <rPr>
        <sz val="12"/>
        <color indexed="8"/>
        <rFont val="Aptos Narrow"/>
        <family val="2"/>
        <scheme val="minor"/>
      </rPr>
      <t xml:space="preserve">
</t>
    </r>
    <r>
      <rPr>
        <b/>
        <sz val="12"/>
        <color indexed="8"/>
        <rFont val="Calibri"/>
        <family val="2"/>
      </rPr>
      <t>CRI Profile v2.0: DE.AE-02.02</t>
    </r>
    <r>
      <rPr>
        <sz val="12"/>
        <color indexed="8"/>
        <rFont val="Aptos Narrow"/>
        <family val="2"/>
        <scheme val="minor"/>
      </rPr>
      <t xml:space="preserve">
</t>
    </r>
    <r>
      <rPr>
        <b/>
        <sz val="12"/>
        <color indexed="8"/>
        <rFont val="Calibri"/>
        <family val="2"/>
      </rPr>
      <t>CSF v1.1: DE.AE-2</t>
    </r>
    <r>
      <rPr>
        <sz val="12"/>
        <color indexed="8"/>
        <rFont val="Aptos Narrow"/>
        <family val="2"/>
        <scheme val="minor"/>
      </rPr>
      <t xml:space="preserve">
</t>
    </r>
    <r>
      <rPr>
        <b/>
        <sz val="12"/>
        <color indexed="8"/>
        <rFont val="Calibri"/>
        <family val="2"/>
      </rPr>
      <t>SP 800-53 Rev 5.1.1: AU-06</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SI-04</t>
    </r>
  </si>
  <si>
    <r>
      <rPr>
        <b/>
        <sz val="12"/>
        <color indexed="8"/>
        <rFont val="Calibri"/>
        <family val="2"/>
      </rPr>
      <t>CRI Profile v2.0: DE.AE-03</t>
    </r>
    <r>
      <rPr>
        <sz val="12"/>
        <color indexed="8"/>
        <rFont val="Aptos Narrow"/>
        <family val="2"/>
        <scheme val="minor"/>
      </rPr>
      <t xml:space="preserve">
</t>
    </r>
    <r>
      <rPr>
        <b/>
        <sz val="12"/>
        <color indexed="8"/>
        <rFont val="Calibri"/>
        <family val="2"/>
      </rPr>
      <t>CRI Profile v2.0: DE.AE-03.01</t>
    </r>
    <r>
      <rPr>
        <sz val="12"/>
        <color indexed="8"/>
        <rFont val="Aptos Narrow"/>
        <family val="2"/>
        <scheme val="minor"/>
      </rPr>
      <t xml:space="preserve">
</t>
    </r>
    <r>
      <rPr>
        <b/>
        <sz val="12"/>
        <color indexed="8"/>
        <rFont val="Calibri"/>
        <family val="2"/>
      </rPr>
      <t>CRI Profile v2.0: DE.AE-03.02</t>
    </r>
    <r>
      <rPr>
        <sz val="12"/>
        <color indexed="8"/>
        <rFont val="Aptos Narrow"/>
        <family val="2"/>
        <scheme val="minor"/>
      </rPr>
      <t xml:space="preserve">
</t>
    </r>
    <r>
      <rPr>
        <b/>
        <sz val="12"/>
        <color indexed="8"/>
        <rFont val="Calibri"/>
        <family val="2"/>
      </rPr>
      <t>CSF v1.1: DE.AE-3</t>
    </r>
    <r>
      <rPr>
        <sz val="12"/>
        <color indexed="8"/>
        <rFont val="Aptos Narrow"/>
        <family val="2"/>
        <scheme val="minor"/>
      </rPr>
      <t xml:space="preserve">
</t>
    </r>
    <r>
      <rPr>
        <b/>
        <sz val="12"/>
        <color indexed="8"/>
        <rFont val="Calibri"/>
        <family val="2"/>
      </rPr>
      <t>SP 800-53 Rev 5.1.1: AU-06</t>
    </r>
    <r>
      <rPr>
        <sz val="12"/>
        <color indexed="8"/>
        <rFont val="Aptos Narrow"/>
        <family val="2"/>
        <scheme val="minor"/>
      </rPr>
      <t xml:space="preserve">
</t>
    </r>
    <r>
      <rPr>
        <b/>
        <sz val="12"/>
        <color indexed="8"/>
        <rFont val="Calibri"/>
        <family val="2"/>
      </rPr>
      <t>SP 800-53 Rev 5.1.1: CA-07</t>
    </r>
    <r>
      <rPr>
        <sz val="12"/>
        <color indexed="8"/>
        <rFont val="Aptos Narrow"/>
        <family val="2"/>
        <scheme val="minor"/>
      </rPr>
      <t xml:space="preserve">
</t>
    </r>
    <r>
      <rPr>
        <b/>
        <sz val="12"/>
        <color indexed="8"/>
        <rFont val="Calibri"/>
        <family val="2"/>
      </rPr>
      <t>SP 800-53 Rev 5.1.1: PM-16</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IR-05</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SI-04</t>
    </r>
  </si>
  <si>
    <r>
      <rPr>
        <b/>
        <sz val="12"/>
        <color indexed="8"/>
        <rFont val="Calibri"/>
        <family val="2"/>
      </rPr>
      <t>CRI Profile v2.0: DE.AE-04</t>
    </r>
    <r>
      <rPr>
        <sz val="12"/>
        <color indexed="8"/>
        <rFont val="Aptos Narrow"/>
        <family val="2"/>
        <scheme val="minor"/>
      </rPr>
      <t xml:space="preserve">
</t>
    </r>
    <r>
      <rPr>
        <b/>
        <sz val="12"/>
        <color indexed="8"/>
        <rFont val="Calibri"/>
        <family val="2"/>
      </rPr>
      <t>CRI Profile v2.0: DE.AE-04.01</t>
    </r>
    <r>
      <rPr>
        <sz val="12"/>
        <color indexed="8"/>
        <rFont val="Aptos Narrow"/>
        <family val="2"/>
        <scheme val="minor"/>
      </rPr>
      <t xml:space="preserve">
</t>
    </r>
    <r>
      <rPr>
        <b/>
        <sz val="12"/>
        <color indexed="8"/>
        <rFont val="Calibri"/>
        <family val="2"/>
      </rPr>
      <t>CSF v1.1: DE.AE-4</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PM-11</t>
    </r>
    <r>
      <rPr>
        <sz val="12"/>
        <color indexed="8"/>
        <rFont val="Aptos Narrow"/>
        <family val="2"/>
        <scheme val="minor"/>
      </rPr>
      <t xml:space="preserve">
</t>
    </r>
    <r>
      <rPr>
        <b/>
        <sz val="12"/>
        <color indexed="8"/>
        <rFont val="Calibri"/>
        <family val="2"/>
      </rPr>
      <t>SP 800-53 Rev 5.1.1: PM-18</t>
    </r>
    <r>
      <rPr>
        <sz val="12"/>
        <color indexed="8"/>
        <rFont val="Aptos Narrow"/>
        <family val="2"/>
        <scheme val="minor"/>
      </rPr>
      <t xml:space="preserve">
</t>
    </r>
    <r>
      <rPr>
        <b/>
        <sz val="12"/>
        <color indexed="8"/>
        <rFont val="Calibri"/>
        <family val="2"/>
      </rPr>
      <t>SP 800-53 Rev 5.1.1: PM-28</t>
    </r>
    <r>
      <rPr>
        <sz val="12"/>
        <color indexed="8"/>
        <rFont val="Aptos Narrow"/>
        <family val="2"/>
        <scheme val="minor"/>
      </rPr>
      <t xml:space="preserve">
</t>
    </r>
    <r>
      <rPr>
        <b/>
        <sz val="12"/>
        <color indexed="8"/>
        <rFont val="Calibri"/>
        <family val="2"/>
      </rPr>
      <t>SP 800-53 Rev 5.1.1: PM-30</t>
    </r>
  </si>
  <si>
    <r>
      <rPr>
        <b/>
        <sz val="12"/>
        <color indexed="8"/>
        <rFont val="Calibri"/>
        <family val="2"/>
      </rPr>
      <t>CRI Profile v2.0: DE.AE-06</t>
    </r>
    <r>
      <rPr>
        <sz val="12"/>
        <color indexed="8"/>
        <rFont val="Aptos Narrow"/>
        <family val="2"/>
        <scheme val="minor"/>
      </rPr>
      <t xml:space="preserve">
</t>
    </r>
    <r>
      <rPr>
        <b/>
        <sz val="12"/>
        <color indexed="8"/>
        <rFont val="Calibri"/>
        <family val="2"/>
      </rPr>
      <t>CRI Profile v2.0: DE.AE-06.01</t>
    </r>
    <r>
      <rPr>
        <sz val="12"/>
        <color indexed="8"/>
        <rFont val="Aptos Narrow"/>
        <family val="2"/>
        <scheme val="minor"/>
      </rPr>
      <t xml:space="preserve">
</t>
    </r>
    <r>
      <rPr>
        <b/>
        <sz val="12"/>
        <color indexed="8"/>
        <rFont val="Calibri"/>
        <family val="2"/>
      </rPr>
      <t>CSF v1.1: DE.DP-4</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PM-15</t>
    </r>
    <r>
      <rPr>
        <sz val="12"/>
        <color indexed="8"/>
        <rFont val="Aptos Narrow"/>
        <family val="2"/>
        <scheme val="minor"/>
      </rPr>
      <t xml:space="preserve">
</t>
    </r>
    <r>
      <rPr>
        <b/>
        <sz val="12"/>
        <color indexed="8"/>
        <rFont val="Calibri"/>
        <family val="2"/>
      </rPr>
      <t>SP 800-53 Rev 5.1.1: PM-16</t>
    </r>
    <r>
      <rPr>
        <sz val="12"/>
        <color indexed="8"/>
        <rFont val="Aptos Narrow"/>
        <family val="2"/>
        <scheme val="minor"/>
      </rPr>
      <t xml:space="preserve">
</t>
    </r>
    <r>
      <rPr>
        <b/>
        <sz val="12"/>
        <color indexed="8"/>
        <rFont val="Calibri"/>
        <family val="2"/>
      </rPr>
      <t>SP 800-53 Rev 5.1.1: RA-04</t>
    </r>
    <r>
      <rPr>
        <sz val="12"/>
        <color indexed="8"/>
        <rFont val="Aptos Narrow"/>
        <family val="2"/>
        <scheme val="minor"/>
      </rPr>
      <t xml:space="preserve">
</t>
    </r>
    <r>
      <rPr>
        <b/>
        <sz val="12"/>
        <color indexed="8"/>
        <rFont val="Calibri"/>
        <family val="2"/>
      </rPr>
      <t>SP 800-53 Rev 5.1.1: RA-10</t>
    </r>
  </si>
  <si>
    <r>
      <rPr>
        <b/>
        <sz val="12"/>
        <color indexed="8"/>
        <rFont val="Calibri"/>
        <family val="2"/>
      </rPr>
      <t>CRI Profile v2.0: DE.AE-07</t>
    </r>
    <r>
      <rPr>
        <sz val="12"/>
        <color indexed="8"/>
        <rFont val="Aptos Narrow"/>
        <family val="2"/>
        <scheme val="minor"/>
      </rPr>
      <t xml:space="preserve">
</t>
    </r>
    <r>
      <rPr>
        <b/>
        <sz val="12"/>
        <color indexed="8"/>
        <rFont val="Calibri"/>
        <family val="2"/>
      </rPr>
      <t>CRI Profile v2.0: DE.AE-07.01</t>
    </r>
    <r>
      <rPr>
        <sz val="12"/>
        <color indexed="8"/>
        <rFont val="Aptos Narrow"/>
        <family val="2"/>
        <scheme val="minor"/>
      </rPr>
      <t xml:space="preserve">
</t>
    </r>
    <r>
      <rPr>
        <b/>
        <sz val="12"/>
        <color indexed="8"/>
        <rFont val="Calibri"/>
        <family val="2"/>
      </rPr>
      <t>CRI Profile v2.0: DE.AE-07.02</t>
    </r>
    <r>
      <rPr>
        <sz val="12"/>
        <color indexed="8"/>
        <rFont val="Aptos Narrow"/>
        <family val="2"/>
        <scheme val="minor"/>
      </rPr>
      <t xml:space="preserve">
</t>
    </r>
    <r>
      <rPr>
        <b/>
        <sz val="12"/>
        <color indexed="8"/>
        <rFont val="Calibri"/>
        <family val="2"/>
      </rPr>
      <t>CSF v1.1: DE.AE-3</t>
    </r>
    <r>
      <rPr>
        <sz val="12"/>
        <color indexed="8"/>
        <rFont val="Aptos Narrow"/>
        <family val="2"/>
        <scheme val="minor"/>
      </rPr>
      <t xml:space="preserve">
</t>
    </r>
    <r>
      <rPr>
        <b/>
        <sz val="12"/>
        <color indexed="8"/>
        <rFont val="Calibri"/>
        <family val="2"/>
      </rPr>
      <t>SP 800-53 Rev 5.1.1: PM-16</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RA-10</t>
    </r>
  </si>
  <si>
    <r>
      <rPr>
        <b/>
        <sz val="12"/>
        <color indexed="8"/>
        <rFont val="Calibri"/>
        <family val="2"/>
      </rPr>
      <t>CRI Profile v2.0: DE.AE-08</t>
    </r>
    <r>
      <rPr>
        <sz val="12"/>
        <color indexed="8"/>
        <rFont val="Aptos Narrow"/>
        <family val="2"/>
        <scheme val="minor"/>
      </rPr>
      <t xml:space="preserve">
</t>
    </r>
    <r>
      <rPr>
        <b/>
        <sz val="12"/>
        <color indexed="8"/>
        <rFont val="Calibri"/>
        <family val="2"/>
      </rPr>
      <t>CRI Profile v2.0: DE.AE-08.01</t>
    </r>
    <r>
      <rPr>
        <sz val="12"/>
        <color indexed="8"/>
        <rFont val="Aptos Narrow"/>
        <family val="2"/>
        <scheme val="minor"/>
      </rPr>
      <t xml:space="preserve">
</t>
    </r>
    <r>
      <rPr>
        <b/>
        <sz val="12"/>
        <color indexed="8"/>
        <rFont val="Calibri"/>
        <family val="2"/>
      </rPr>
      <t>CSF v1.1: DE.AE-5</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</si>
  <si>
    <r>
      <rPr>
        <b/>
        <sz val="12"/>
        <color indexed="8"/>
        <rFont val="Calibri"/>
        <family val="2"/>
      </rPr>
      <t>"CRI Profile v2.0: RS
CSF v1.1: RS"
"CRI Profile v2.0: RS.MA
CSF v1.1: RS.RP
SP 800-53 Rev 5.1.1: IR-04
SP 800-53 Rev 5.1.1: IR-07
SP 800-53 Rev 5.1.1: IR-08
SP 800-53 Rev 5.1.1: IR-09"
CIS Controls v8.0: 17.4</t>
    </r>
    <r>
      <rPr>
        <sz val="12"/>
        <color indexed="8"/>
        <rFont val="Aptos Narrow"/>
        <family val="2"/>
        <scheme val="minor"/>
      </rPr>
      <t xml:space="preserve">
</t>
    </r>
    <r>
      <rPr>
        <b/>
        <sz val="12"/>
        <color indexed="8"/>
        <rFont val="Calibri"/>
        <family val="2"/>
      </rPr>
      <t>CRI Profile v2.0: RS.MA-01</t>
    </r>
    <r>
      <rPr>
        <sz val="12"/>
        <color indexed="8"/>
        <rFont val="Aptos Narrow"/>
        <family val="2"/>
        <scheme val="minor"/>
      </rPr>
      <t xml:space="preserve">
</t>
    </r>
    <r>
      <rPr>
        <b/>
        <sz val="12"/>
        <color indexed="8"/>
        <rFont val="Calibri"/>
        <family val="2"/>
      </rPr>
      <t>CRI Profile v2.0: RS.MA-01.01</t>
    </r>
    <r>
      <rPr>
        <sz val="12"/>
        <color indexed="8"/>
        <rFont val="Aptos Narrow"/>
        <family val="2"/>
        <scheme val="minor"/>
      </rPr>
      <t xml:space="preserve">
</t>
    </r>
    <r>
      <rPr>
        <b/>
        <sz val="12"/>
        <color indexed="8"/>
        <rFont val="Calibri"/>
        <family val="2"/>
      </rPr>
      <t>CSF v1.1: RS.RP-1</t>
    </r>
    <r>
      <rPr>
        <sz val="12"/>
        <color indexed="8"/>
        <rFont val="Aptos Narrow"/>
        <family val="2"/>
        <scheme val="minor"/>
      </rPr>
      <t xml:space="preserve">
</t>
    </r>
    <r>
      <rPr>
        <b/>
        <sz val="12"/>
        <color indexed="8"/>
        <rFont val="Calibri"/>
        <family val="2"/>
      </rPr>
      <t>CSF v1.1: RS.CO-4</t>
    </r>
    <r>
      <rPr>
        <sz val="12"/>
        <color indexed="8"/>
        <rFont val="Aptos Narrow"/>
        <family val="2"/>
        <scheme val="minor"/>
      </rPr>
      <t xml:space="preserve">
</t>
    </r>
    <r>
      <rPr>
        <b/>
        <sz val="12"/>
        <color indexed="8"/>
        <rFont val="Calibri"/>
        <family val="2"/>
      </rPr>
      <t>SP 800-53 Rev 5.1.1: IR-06</t>
    </r>
    <r>
      <rPr>
        <sz val="12"/>
        <color indexed="8"/>
        <rFont val="Aptos Narrow"/>
        <family val="2"/>
        <scheme val="minor"/>
      </rPr>
      <t xml:space="preserve">
</t>
    </r>
    <r>
      <rPr>
        <b/>
        <sz val="12"/>
        <color indexed="8"/>
        <rFont val="Calibri"/>
        <family val="2"/>
      </rPr>
      <t>SP 800-53 Rev 5.1.1: IR-07</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SR-08</t>
    </r>
  </si>
  <si>
    <r>
      <rPr>
        <b/>
        <sz val="12"/>
        <color indexed="8"/>
        <rFont val="Calibri"/>
        <family val="2"/>
      </rPr>
      <t>CRI Profile v2.0: RS.MA-02</t>
    </r>
    <r>
      <rPr>
        <sz val="12"/>
        <color indexed="8"/>
        <rFont val="Aptos Narrow"/>
        <family val="2"/>
        <scheme val="minor"/>
      </rPr>
      <t xml:space="preserve">
</t>
    </r>
    <r>
      <rPr>
        <b/>
        <sz val="12"/>
        <color indexed="8"/>
        <rFont val="Calibri"/>
        <family val="2"/>
      </rPr>
      <t>CRI Profile v2.0: RS.MA-02.01</t>
    </r>
    <r>
      <rPr>
        <sz val="12"/>
        <color indexed="8"/>
        <rFont val="Aptos Narrow"/>
        <family val="2"/>
        <scheme val="minor"/>
      </rPr>
      <t xml:space="preserve">
</t>
    </r>
    <r>
      <rPr>
        <b/>
        <sz val="12"/>
        <color indexed="8"/>
        <rFont val="Calibri"/>
        <family val="2"/>
      </rPr>
      <t>CSF v1.1: RS.AN-1</t>
    </r>
    <r>
      <rPr>
        <sz val="12"/>
        <color indexed="8"/>
        <rFont val="Aptos Narrow"/>
        <family val="2"/>
        <scheme val="minor"/>
      </rPr>
      <t xml:space="preserve">
</t>
    </r>
    <r>
      <rPr>
        <b/>
        <sz val="12"/>
        <color indexed="8"/>
        <rFont val="Calibri"/>
        <family val="2"/>
      </rPr>
      <t>CSF v1.1: RS.AN-2</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IR-05</t>
    </r>
    <r>
      <rPr>
        <sz val="12"/>
        <color indexed="8"/>
        <rFont val="Aptos Narrow"/>
        <family val="2"/>
        <scheme val="minor"/>
      </rPr>
      <t xml:space="preserve">
</t>
    </r>
    <r>
      <rPr>
        <b/>
        <sz val="12"/>
        <color indexed="8"/>
        <rFont val="Calibri"/>
        <family val="2"/>
      </rPr>
      <t>SP 800-53 Rev 5.1.1: IR-06</t>
    </r>
  </si>
  <si>
    <r>
      <rPr>
        <b/>
        <sz val="12"/>
        <color indexed="8"/>
        <rFont val="Calibri"/>
        <family val="2"/>
      </rPr>
      <t>CRI Profile v2.0: RS.MA-03</t>
    </r>
    <r>
      <rPr>
        <sz val="12"/>
        <color indexed="8"/>
        <rFont val="Aptos Narrow"/>
        <family val="2"/>
        <scheme val="minor"/>
      </rPr>
      <t xml:space="preserve">
</t>
    </r>
    <r>
      <rPr>
        <b/>
        <sz val="12"/>
        <color indexed="8"/>
        <rFont val="Calibri"/>
        <family val="2"/>
      </rPr>
      <t>CRI Profile v2.0: RS.MA-03.01</t>
    </r>
    <r>
      <rPr>
        <sz val="12"/>
        <color indexed="8"/>
        <rFont val="Aptos Narrow"/>
        <family val="2"/>
        <scheme val="minor"/>
      </rPr>
      <t xml:space="preserve">
</t>
    </r>
    <r>
      <rPr>
        <b/>
        <sz val="12"/>
        <color indexed="8"/>
        <rFont val="Calibri"/>
        <family val="2"/>
      </rPr>
      <t>CSF v1.1: RS.AN-4</t>
    </r>
    <r>
      <rPr>
        <sz val="12"/>
        <color indexed="8"/>
        <rFont val="Aptos Narrow"/>
        <family val="2"/>
        <scheme val="minor"/>
      </rPr>
      <t xml:space="preserve">
</t>
    </r>
    <r>
      <rPr>
        <b/>
        <sz val="12"/>
        <color indexed="8"/>
        <rFont val="Calibri"/>
        <family val="2"/>
      </rPr>
      <t>CSF v1.1: RS.AN-2</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IR-05</t>
    </r>
    <r>
      <rPr>
        <sz val="12"/>
        <color indexed="8"/>
        <rFont val="Aptos Narrow"/>
        <family val="2"/>
        <scheme val="minor"/>
      </rPr>
      <t xml:space="preserve">
</t>
    </r>
    <r>
      <rPr>
        <b/>
        <sz val="12"/>
        <color indexed="8"/>
        <rFont val="Calibri"/>
        <family val="2"/>
      </rPr>
      <t>SP 800-53 Rev 5.1.1: IR-06</t>
    </r>
  </si>
  <si>
    <r>
      <rPr>
        <b/>
        <sz val="12"/>
        <color indexed="8"/>
        <rFont val="Calibri"/>
        <family val="2"/>
      </rPr>
      <t>CRI Profile v2.0: RS.MA-04</t>
    </r>
    <r>
      <rPr>
        <sz val="12"/>
        <color indexed="8"/>
        <rFont val="Aptos Narrow"/>
        <family val="2"/>
        <scheme val="minor"/>
      </rPr>
      <t xml:space="preserve">
</t>
    </r>
    <r>
      <rPr>
        <b/>
        <sz val="12"/>
        <color indexed="8"/>
        <rFont val="Calibri"/>
        <family val="2"/>
      </rPr>
      <t>CRI Profile v2.0: RS.MA-04.01</t>
    </r>
    <r>
      <rPr>
        <sz val="12"/>
        <color indexed="8"/>
        <rFont val="Aptos Narrow"/>
        <family val="2"/>
        <scheme val="minor"/>
      </rPr>
      <t xml:space="preserve">
</t>
    </r>
    <r>
      <rPr>
        <b/>
        <sz val="12"/>
        <color indexed="8"/>
        <rFont val="Calibri"/>
        <family val="2"/>
      </rPr>
      <t>CSF v1.1: RS.AN-2</t>
    </r>
    <r>
      <rPr>
        <sz val="12"/>
        <color indexed="8"/>
        <rFont val="Aptos Narrow"/>
        <family val="2"/>
        <scheme val="minor"/>
      </rPr>
      <t xml:space="preserve">
</t>
    </r>
    <r>
      <rPr>
        <b/>
        <sz val="12"/>
        <color indexed="8"/>
        <rFont val="Calibri"/>
        <family val="2"/>
      </rPr>
      <t>CSF v1.1: RS.CO-4</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IR-05</t>
    </r>
    <r>
      <rPr>
        <sz val="12"/>
        <color indexed="8"/>
        <rFont val="Aptos Narrow"/>
        <family val="2"/>
        <scheme val="minor"/>
      </rPr>
      <t xml:space="preserve">
</t>
    </r>
    <r>
      <rPr>
        <b/>
        <sz val="12"/>
        <color indexed="8"/>
        <rFont val="Calibri"/>
        <family val="2"/>
      </rPr>
      <t>SP 800-53 Rev 5.1.1: IR-06</t>
    </r>
    <r>
      <rPr>
        <sz val="12"/>
        <color indexed="8"/>
        <rFont val="Aptos Narrow"/>
        <family val="2"/>
        <scheme val="minor"/>
      </rPr>
      <t xml:space="preserve">
</t>
    </r>
    <r>
      <rPr>
        <b/>
        <sz val="12"/>
        <color indexed="8"/>
        <rFont val="Calibri"/>
        <family val="2"/>
      </rPr>
      <t>SP 800-53 Rev 5.1.1: IR-07</t>
    </r>
  </si>
  <si>
    <r>
      <rPr>
        <b/>
        <sz val="12"/>
        <color indexed="8"/>
        <rFont val="Calibri"/>
        <family val="2"/>
      </rPr>
      <t>CIS Controls v8.0: 17.9</t>
    </r>
    <r>
      <rPr>
        <sz val="12"/>
        <color indexed="8"/>
        <rFont val="Aptos Narrow"/>
        <family val="2"/>
        <scheme val="minor"/>
      </rPr>
      <t xml:space="preserve">
</t>
    </r>
    <r>
      <rPr>
        <b/>
        <sz val="12"/>
        <color indexed="8"/>
        <rFont val="Calibri"/>
        <family val="2"/>
      </rPr>
      <t>CRI Profile v2.0: RS.MA-05</t>
    </r>
    <r>
      <rPr>
        <sz val="12"/>
        <color indexed="8"/>
        <rFont val="Aptos Narrow"/>
        <family val="2"/>
        <scheme val="minor"/>
      </rPr>
      <t xml:space="preserve">
</t>
    </r>
    <r>
      <rPr>
        <b/>
        <sz val="12"/>
        <color indexed="8"/>
        <rFont val="Calibri"/>
        <family val="2"/>
      </rPr>
      <t>CRI Profile v2.0: RS.MA-05.01</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</si>
  <si>
    <r>
      <rPr>
        <b/>
        <sz val="12"/>
        <color indexed="8"/>
        <rFont val="Calibri"/>
        <family val="2"/>
      </rPr>
      <t>"CRI Profile v2.0: RS.AN
CSF v1.1: RS.AN"
CIS Controls v8.0: 17.8</t>
    </r>
    <r>
      <rPr>
        <sz val="12"/>
        <color indexed="8"/>
        <rFont val="Aptos Narrow"/>
        <family val="2"/>
        <scheme val="minor"/>
      </rPr>
      <t xml:space="preserve">
</t>
    </r>
    <r>
      <rPr>
        <b/>
        <sz val="12"/>
        <color indexed="8"/>
        <rFont val="Calibri"/>
        <family val="2"/>
      </rPr>
      <t>CRI Profile v2.0: RS.AN-03</t>
    </r>
    <r>
      <rPr>
        <sz val="12"/>
        <color indexed="8"/>
        <rFont val="Aptos Narrow"/>
        <family val="2"/>
        <scheme val="minor"/>
      </rPr>
      <t xml:space="preserve">
</t>
    </r>
    <r>
      <rPr>
        <b/>
        <sz val="12"/>
        <color indexed="8"/>
        <rFont val="Calibri"/>
        <family val="2"/>
      </rPr>
      <t>CRI Profile v2.0: RS.AN-03.01</t>
    </r>
    <r>
      <rPr>
        <sz val="12"/>
        <color indexed="8"/>
        <rFont val="Aptos Narrow"/>
        <family val="2"/>
        <scheme val="minor"/>
      </rPr>
      <t xml:space="preserve">
</t>
    </r>
    <r>
      <rPr>
        <b/>
        <sz val="12"/>
        <color indexed="8"/>
        <rFont val="Calibri"/>
        <family val="2"/>
      </rPr>
      <t>CSF v1.1: RS.AN-3</t>
    </r>
    <r>
      <rPr>
        <sz val="12"/>
        <color indexed="8"/>
        <rFont val="Aptos Narrow"/>
        <family val="2"/>
        <scheme val="minor"/>
      </rPr>
      <t xml:space="preserve">
</t>
    </r>
    <r>
      <rPr>
        <b/>
        <sz val="12"/>
        <color indexed="8"/>
        <rFont val="Calibri"/>
        <family val="2"/>
      </rPr>
      <t>SP 800-53 Rev 5.1.1: AU-07</t>
    </r>
    <r>
      <rPr>
        <sz val="12"/>
        <color indexed="8"/>
        <rFont val="Aptos Narrow"/>
        <family val="2"/>
        <scheme val="minor"/>
      </rPr>
      <t xml:space="preserve">
</t>
    </r>
    <r>
      <rPr>
        <b/>
        <sz val="12"/>
        <color indexed="8"/>
        <rFont val="Calibri"/>
        <family val="2"/>
      </rPr>
      <t>SP 800-53 Rev 5.1.1: IR-04</t>
    </r>
  </si>
  <si>
    <r>
      <rPr>
        <b/>
        <sz val="12"/>
        <color indexed="8"/>
        <rFont val="Calibri"/>
        <family val="2"/>
      </rPr>
      <t>CRI Profile v2.0: RS.AN-06</t>
    </r>
    <r>
      <rPr>
        <sz val="12"/>
        <color indexed="8"/>
        <rFont val="Aptos Narrow"/>
        <family val="2"/>
        <scheme val="minor"/>
      </rPr>
      <t xml:space="preserve">
</t>
    </r>
    <r>
      <rPr>
        <b/>
        <sz val="12"/>
        <color indexed="8"/>
        <rFont val="Calibri"/>
        <family val="2"/>
      </rPr>
      <t>CRI Profile v2.0: RS.AN-06.01</t>
    </r>
    <r>
      <rPr>
        <sz val="12"/>
        <color indexed="8"/>
        <rFont val="Aptos Narrow"/>
        <family val="2"/>
        <scheme val="minor"/>
      </rPr>
      <t xml:space="preserve">
</t>
    </r>
    <r>
      <rPr>
        <b/>
        <sz val="12"/>
        <color indexed="8"/>
        <rFont val="Calibri"/>
        <family val="2"/>
      </rPr>
      <t>CSF v1.1: RS.AN-3</t>
    </r>
    <r>
      <rPr>
        <sz val="12"/>
        <color indexed="8"/>
        <rFont val="Aptos Narrow"/>
        <family val="2"/>
        <scheme val="minor"/>
      </rPr>
      <t xml:space="preserve">
</t>
    </r>
    <r>
      <rPr>
        <b/>
        <sz val="12"/>
        <color indexed="8"/>
        <rFont val="Calibri"/>
        <family val="2"/>
      </rPr>
      <t>SP 800-53 Rev 5.1.1: AU-07</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IR-06</t>
    </r>
  </si>
  <si>
    <r>
      <rPr>
        <b/>
        <sz val="12"/>
        <color indexed="8"/>
        <rFont val="Calibri"/>
        <family val="2"/>
      </rPr>
      <t>CRI Profile v2.0: RS.AN-07</t>
    </r>
    <r>
      <rPr>
        <sz val="12"/>
        <color indexed="8"/>
        <rFont val="Aptos Narrow"/>
        <family val="2"/>
        <scheme val="minor"/>
      </rPr>
      <t xml:space="preserve">
</t>
    </r>
    <r>
      <rPr>
        <b/>
        <sz val="12"/>
        <color indexed="8"/>
        <rFont val="Calibri"/>
        <family val="2"/>
      </rPr>
      <t>CRI Profile v2.0: RS.AN-07.01</t>
    </r>
    <r>
      <rPr>
        <sz val="12"/>
        <color indexed="8"/>
        <rFont val="Aptos Narrow"/>
        <family val="2"/>
        <scheme val="minor"/>
      </rPr>
      <t xml:space="preserve">
</t>
    </r>
    <r>
      <rPr>
        <b/>
        <sz val="12"/>
        <color indexed="8"/>
        <rFont val="Calibri"/>
        <family val="2"/>
      </rPr>
      <t>SP 800-53 Rev 5.1.1: AU-07</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IR-06</t>
    </r>
  </si>
  <si>
    <r>
      <rPr>
        <b/>
        <sz val="12"/>
        <color indexed="8"/>
        <rFont val="Calibri"/>
        <family val="2"/>
      </rPr>
      <t>CRI Profile v2.0: RS.AN-08</t>
    </r>
    <r>
      <rPr>
        <sz val="12"/>
        <color indexed="8"/>
        <rFont val="Aptos Narrow"/>
        <family val="2"/>
        <scheme val="minor"/>
      </rPr>
      <t xml:space="preserve">
</t>
    </r>
    <r>
      <rPr>
        <b/>
        <sz val="12"/>
        <color indexed="8"/>
        <rFont val="Calibri"/>
        <family val="2"/>
      </rPr>
      <t>CRI Profile v2.0: RS.AN-08.01</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r>
      <rPr>
        <sz val="12"/>
        <color indexed="8"/>
        <rFont val="Aptos Narrow"/>
        <family val="2"/>
        <scheme val="minor"/>
      </rPr>
      <t xml:space="preserve">
</t>
    </r>
    <r>
      <rPr>
        <b/>
        <sz val="12"/>
        <color indexed="8"/>
        <rFont val="Calibri"/>
        <family val="2"/>
      </rPr>
      <t>SP 800-53 Rev 5.1.1: RA-03</t>
    </r>
    <r>
      <rPr>
        <sz val="12"/>
        <color indexed="8"/>
        <rFont val="Aptos Narrow"/>
        <family val="2"/>
        <scheme val="minor"/>
      </rPr>
      <t xml:space="preserve">
</t>
    </r>
    <r>
      <rPr>
        <b/>
        <sz val="12"/>
        <color indexed="8"/>
        <rFont val="Calibri"/>
        <family val="2"/>
      </rPr>
      <t>SP 800-53 Rev 5.1.1: RA-07</t>
    </r>
  </si>
  <si>
    <r>
      <rPr>
        <b/>
        <sz val="12"/>
        <color indexed="8"/>
        <rFont val="Calibri"/>
        <family val="2"/>
      </rPr>
      <t>CRI Profile v2.0: RS.CO
CSF v1.1: RS.CO
CIS Controls v8.0: 17.2</t>
    </r>
    <r>
      <rPr>
        <sz val="12"/>
        <color indexed="8"/>
        <rFont val="Aptos Narrow"/>
        <family val="2"/>
        <scheme val="minor"/>
      </rPr>
      <t xml:space="preserve">
</t>
    </r>
    <r>
      <rPr>
        <b/>
        <sz val="12"/>
        <color indexed="8"/>
        <rFont val="Calibri"/>
        <family val="2"/>
      </rPr>
      <t>CRI Profile v2.0: RS.CO-02</t>
    </r>
    <r>
      <rPr>
        <sz val="12"/>
        <color indexed="8"/>
        <rFont val="Aptos Narrow"/>
        <family val="2"/>
        <scheme val="minor"/>
      </rPr>
      <t xml:space="preserve">
</t>
    </r>
    <r>
      <rPr>
        <b/>
        <sz val="12"/>
        <color indexed="8"/>
        <rFont val="Calibri"/>
        <family val="2"/>
      </rPr>
      <t>CRI Profile v2.0: RS.CO-02.01</t>
    </r>
    <r>
      <rPr>
        <sz val="12"/>
        <color indexed="8"/>
        <rFont val="Aptos Narrow"/>
        <family val="2"/>
        <scheme val="minor"/>
      </rPr>
      <t xml:space="preserve">
</t>
    </r>
    <r>
      <rPr>
        <b/>
        <sz val="12"/>
        <color indexed="8"/>
        <rFont val="Calibri"/>
        <family val="2"/>
      </rPr>
      <t>CRI Profile v2.0: RS.CO-02.02</t>
    </r>
    <r>
      <rPr>
        <sz val="12"/>
        <color indexed="8"/>
        <rFont val="Aptos Narrow"/>
        <family val="2"/>
        <scheme val="minor"/>
      </rPr>
      <t xml:space="preserve">
</t>
    </r>
    <r>
      <rPr>
        <b/>
        <sz val="12"/>
        <color indexed="8"/>
        <rFont val="Calibri"/>
        <family val="2"/>
      </rPr>
      <t>CRI Profile v2.0: RS.CO-02.03</t>
    </r>
    <r>
      <rPr>
        <sz val="12"/>
        <color indexed="8"/>
        <rFont val="Aptos Narrow"/>
        <family val="2"/>
        <scheme val="minor"/>
      </rPr>
      <t xml:space="preserve">
</t>
    </r>
    <r>
      <rPr>
        <b/>
        <sz val="12"/>
        <color indexed="8"/>
        <rFont val="Calibri"/>
        <family val="2"/>
      </rPr>
      <t>CSF v1.1: RS.CO-2</t>
    </r>
    <r>
      <rPr>
        <sz val="12"/>
        <color indexed="8"/>
        <rFont val="Aptos Narrow"/>
        <family val="2"/>
        <scheme val="minor"/>
      </rPr>
      <t xml:space="preserve">
</t>
    </r>
    <r>
      <rPr>
        <b/>
        <sz val="12"/>
        <color indexed="8"/>
        <rFont val="Calibri"/>
        <family val="2"/>
      </rPr>
      <t>CSF v1.1: RS.CO-3</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IR-06</t>
    </r>
    <r>
      <rPr>
        <sz val="12"/>
        <color indexed="8"/>
        <rFont val="Aptos Narrow"/>
        <family val="2"/>
        <scheme val="minor"/>
      </rPr>
      <t xml:space="preserve">
</t>
    </r>
    <r>
      <rPr>
        <b/>
        <sz val="12"/>
        <color indexed="8"/>
        <rFont val="Calibri"/>
        <family val="2"/>
      </rPr>
      <t>SP 800-53 Rev 5.1.1: IR-07</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SR-08</t>
    </r>
  </si>
  <si>
    <r>
      <rPr>
        <b/>
        <sz val="12"/>
        <color indexed="8"/>
        <rFont val="Calibri"/>
        <family val="2"/>
      </rPr>
      <t>CIS Controls v8.0: 17.2</t>
    </r>
    <r>
      <rPr>
        <sz val="12"/>
        <color indexed="8"/>
        <rFont val="Aptos Narrow"/>
        <family val="2"/>
        <scheme val="minor"/>
      </rPr>
      <t xml:space="preserve">
</t>
    </r>
    <r>
      <rPr>
        <b/>
        <sz val="12"/>
        <color indexed="8"/>
        <rFont val="Calibri"/>
        <family val="2"/>
      </rPr>
      <t>CRI Profile v2.0: RS.CO-03</t>
    </r>
    <r>
      <rPr>
        <sz val="12"/>
        <color indexed="8"/>
        <rFont val="Aptos Narrow"/>
        <family val="2"/>
        <scheme val="minor"/>
      </rPr>
      <t xml:space="preserve">
</t>
    </r>
    <r>
      <rPr>
        <b/>
        <sz val="12"/>
        <color indexed="8"/>
        <rFont val="Calibri"/>
        <family val="2"/>
      </rPr>
      <t>CRI Profile v2.0: RS.CO-03.01</t>
    </r>
    <r>
      <rPr>
        <sz val="12"/>
        <color indexed="8"/>
        <rFont val="Aptos Narrow"/>
        <family val="2"/>
        <scheme val="minor"/>
      </rPr>
      <t xml:space="preserve">
</t>
    </r>
    <r>
      <rPr>
        <b/>
        <sz val="12"/>
        <color indexed="8"/>
        <rFont val="Calibri"/>
        <family val="2"/>
      </rPr>
      <t>CRI Profile v2.0: RS.CO-03.02</t>
    </r>
    <r>
      <rPr>
        <sz val="12"/>
        <color indexed="8"/>
        <rFont val="Aptos Narrow"/>
        <family val="2"/>
        <scheme val="minor"/>
      </rPr>
      <t xml:space="preserve">
</t>
    </r>
    <r>
      <rPr>
        <b/>
        <sz val="12"/>
        <color indexed="8"/>
        <rFont val="Calibri"/>
        <family val="2"/>
      </rPr>
      <t>CSF v1.1: RS.CO-3</t>
    </r>
    <r>
      <rPr>
        <sz val="12"/>
        <color indexed="8"/>
        <rFont val="Aptos Narrow"/>
        <family val="2"/>
        <scheme val="minor"/>
      </rPr>
      <t xml:space="preserve">
</t>
    </r>
    <r>
      <rPr>
        <b/>
        <sz val="12"/>
        <color indexed="8"/>
        <rFont val="Calibri"/>
        <family val="2"/>
      </rPr>
      <t>CSF v1.1: RS.CO-5</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IR-06</t>
    </r>
    <r>
      <rPr>
        <sz val="12"/>
        <color indexed="8"/>
        <rFont val="Aptos Narrow"/>
        <family val="2"/>
        <scheme val="minor"/>
      </rPr>
      <t xml:space="preserve">
</t>
    </r>
    <r>
      <rPr>
        <b/>
        <sz val="12"/>
        <color indexed="8"/>
        <rFont val="Calibri"/>
        <family val="2"/>
      </rPr>
      <t>SP 800-53 Rev 5.1.1: IR-07</t>
    </r>
    <r>
      <rPr>
        <sz val="12"/>
        <color indexed="8"/>
        <rFont val="Aptos Narrow"/>
        <family val="2"/>
        <scheme val="minor"/>
      </rPr>
      <t xml:space="preserve">
</t>
    </r>
    <r>
      <rPr>
        <b/>
        <sz val="12"/>
        <color indexed="8"/>
        <rFont val="Calibri"/>
        <family val="2"/>
      </rPr>
      <t>SP 800-53 Rev 5.1.1: SR-03</t>
    </r>
    <r>
      <rPr>
        <sz val="12"/>
        <color indexed="8"/>
        <rFont val="Aptos Narrow"/>
        <family val="2"/>
        <scheme val="minor"/>
      </rPr>
      <t xml:space="preserve">
</t>
    </r>
    <r>
      <rPr>
        <b/>
        <sz val="12"/>
        <color indexed="8"/>
        <rFont val="Calibri"/>
        <family val="2"/>
      </rPr>
      <t>SP 800-53 Rev 5.1.1: SR-08</t>
    </r>
  </si>
  <si>
    <r>
      <rPr>
        <b/>
        <sz val="12"/>
        <color indexed="8"/>
        <rFont val="Calibri"/>
        <family val="2"/>
      </rPr>
      <t xml:space="preserve">
CRI Profile v2.0: RS.MI
CSF v1.1: RS.MICRI Profile v2.0: RS.MI-01</t>
    </r>
    <r>
      <rPr>
        <sz val="12"/>
        <color indexed="8"/>
        <rFont val="Aptos Narrow"/>
        <family val="2"/>
        <scheme val="minor"/>
      </rPr>
      <t xml:space="preserve">
</t>
    </r>
    <r>
      <rPr>
        <b/>
        <sz val="12"/>
        <color indexed="8"/>
        <rFont val="Calibri"/>
        <family val="2"/>
      </rPr>
      <t>CRI Profile v2.0: RS.MI-01.01</t>
    </r>
    <r>
      <rPr>
        <sz val="12"/>
        <color indexed="8"/>
        <rFont val="Aptos Narrow"/>
        <family val="2"/>
        <scheme val="minor"/>
      </rPr>
      <t xml:space="preserve">
</t>
    </r>
    <r>
      <rPr>
        <b/>
        <sz val="12"/>
        <color indexed="8"/>
        <rFont val="Calibri"/>
        <family val="2"/>
      </rPr>
      <t>CSF v1.1: RS.MI-1</t>
    </r>
    <r>
      <rPr>
        <sz val="12"/>
        <color indexed="8"/>
        <rFont val="Aptos Narrow"/>
        <family val="2"/>
        <scheme val="minor"/>
      </rPr>
      <t xml:space="preserve">
</t>
    </r>
    <r>
      <rPr>
        <b/>
        <sz val="12"/>
        <color indexed="8"/>
        <rFont val="Calibri"/>
        <family val="2"/>
      </rPr>
      <t>SP 800-53 Rev 5.1.1: IR-04</t>
    </r>
  </si>
  <si>
    <r>
      <rPr>
        <b/>
        <sz val="12"/>
        <color indexed="8"/>
        <rFont val="Calibri"/>
        <family val="2"/>
      </rPr>
      <t>CRI Profile v2.0: RS.MI-02</t>
    </r>
    <r>
      <rPr>
        <sz val="12"/>
        <color indexed="8"/>
        <rFont val="Aptos Narrow"/>
        <family val="2"/>
        <scheme val="minor"/>
      </rPr>
      <t xml:space="preserve">
</t>
    </r>
    <r>
      <rPr>
        <b/>
        <sz val="12"/>
        <color indexed="8"/>
        <rFont val="Calibri"/>
        <family val="2"/>
      </rPr>
      <t>CRI Profile v2.0: RS.MI-02.01</t>
    </r>
    <r>
      <rPr>
        <sz val="12"/>
        <color indexed="8"/>
        <rFont val="Aptos Narrow"/>
        <family val="2"/>
        <scheme val="minor"/>
      </rPr>
      <t xml:space="preserve">
</t>
    </r>
    <r>
      <rPr>
        <b/>
        <sz val="12"/>
        <color indexed="8"/>
        <rFont val="Calibri"/>
        <family val="2"/>
      </rPr>
      <t>CSF v1.1: RS.MI-2</t>
    </r>
    <r>
      <rPr>
        <sz val="12"/>
        <color indexed="8"/>
        <rFont val="Aptos Narrow"/>
        <family val="2"/>
        <scheme val="minor"/>
      </rPr>
      <t xml:space="preserve">
</t>
    </r>
    <r>
      <rPr>
        <b/>
        <sz val="12"/>
        <color indexed="8"/>
        <rFont val="Calibri"/>
        <family val="2"/>
      </rPr>
      <t>SP 800-53 Rev 5.1.1: IR-04</t>
    </r>
  </si>
  <si>
    <r>
      <rPr>
        <b/>
        <sz val="12"/>
        <color indexed="8"/>
        <rFont val="Calibri"/>
        <family val="2"/>
      </rPr>
      <t>CRI Profile v2.0: RC
CSF v1.1: RC
CRI Profile v2.0: RC.RP
CSF v1.1: RC.RP
SP 800-53 Rev 5.1.1: CP-04
SP 800-53 Rev 5.1.1: CP-10
CRI Profile v2.0: RC.RP-01</t>
    </r>
    <r>
      <rPr>
        <sz val="12"/>
        <color indexed="8"/>
        <rFont val="Aptos Narrow"/>
        <family val="2"/>
        <scheme val="minor"/>
      </rPr>
      <t xml:space="preserve">
</t>
    </r>
    <r>
      <rPr>
        <b/>
        <sz val="12"/>
        <color indexed="8"/>
        <rFont val="Calibri"/>
        <family val="2"/>
      </rPr>
      <t>CRI Profile v2.0: RC.RP-01.01</t>
    </r>
    <r>
      <rPr>
        <sz val="12"/>
        <color indexed="8"/>
        <rFont val="Aptos Narrow"/>
        <family val="2"/>
        <scheme val="minor"/>
      </rPr>
      <t xml:space="preserve">
</t>
    </r>
    <r>
      <rPr>
        <b/>
        <sz val="12"/>
        <color indexed="8"/>
        <rFont val="Calibri"/>
        <family val="2"/>
      </rPr>
      <t>CSF v1.1: RC.RP-1</t>
    </r>
    <r>
      <rPr>
        <sz val="12"/>
        <color indexed="8"/>
        <rFont val="Aptos Narrow"/>
        <family val="2"/>
        <scheme val="minor"/>
      </rPr>
      <t xml:space="preserve">
</t>
    </r>
    <r>
      <rPr>
        <b/>
        <sz val="12"/>
        <color indexed="8"/>
        <rFont val="Calibri"/>
        <family val="2"/>
      </rPr>
      <t>SP 800-53 Rev 5.1.1: CP-10</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</si>
  <si>
    <r>
      <rPr>
        <b/>
        <sz val="12"/>
        <color indexed="8"/>
        <rFont val="Calibri"/>
        <family val="2"/>
      </rPr>
      <t>CRI Profile v2.0: RC.RP-02</t>
    </r>
    <r>
      <rPr>
        <sz val="12"/>
        <color indexed="8"/>
        <rFont val="Aptos Narrow"/>
        <family val="2"/>
        <scheme val="minor"/>
      </rPr>
      <t xml:space="preserve">
</t>
    </r>
    <r>
      <rPr>
        <b/>
        <sz val="12"/>
        <color indexed="8"/>
        <rFont val="Calibri"/>
        <family val="2"/>
      </rPr>
      <t>CRI Profile v2.0: RC.RP-02.01</t>
    </r>
    <r>
      <rPr>
        <sz val="12"/>
        <color indexed="8"/>
        <rFont val="Aptos Narrow"/>
        <family val="2"/>
        <scheme val="minor"/>
      </rPr>
      <t xml:space="preserve">
</t>
    </r>
    <r>
      <rPr>
        <b/>
        <sz val="12"/>
        <color indexed="8"/>
        <rFont val="Calibri"/>
        <family val="2"/>
      </rPr>
      <t>CRI Profile v2.0: RC.RP-02.02</t>
    </r>
    <r>
      <rPr>
        <sz val="12"/>
        <color indexed="8"/>
        <rFont val="Aptos Narrow"/>
        <family val="2"/>
        <scheme val="minor"/>
      </rPr>
      <t xml:space="preserve">
</t>
    </r>
    <r>
      <rPr>
        <b/>
        <sz val="12"/>
        <color indexed="8"/>
        <rFont val="Calibri"/>
        <family val="2"/>
      </rPr>
      <t>CSF v1.1: RC.RP-1</t>
    </r>
    <r>
      <rPr>
        <sz val="12"/>
        <color indexed="8"/>
        <rFont val="Aptos Narrow"/>
        <family val="2"/>
        <scheme val="minor"/>
      </rPr>
      <t xml:space="preserve">
</t>
    </r>
    <r>
      <rPr>
        <b/>
        <sz val="12"/>
        <color indexed="8"/>
        <rFont val="Calibri"/>
        <family val="2"/>
      </rPr>
      <t>SP 800-53 Rev 5.1.1: CP-10</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</si>
  <si>
    <r>
      <rPr>
        <b/>
        <sz val="12"/>
        <color indexed="8"/>
        <rFont val="Calibri"/>
        <family val="2"/>
      </rPr>
      <t>CIS Controls v8.0: 11.5</t>
    </r>
    <r>
      <rPr>
        <sz val="12"/>
        <color indexed="8"/>
        <rFont val="Aptos Narrow"/>
        <family val="2"/>
        <scheme val="minor"/>
      </rPr>
      <t xml:space="preserve">
</t>
    </r>
    <r>
      <rPr>
        <b/>
        <sz val="12"/>
        <color indexed="8"/>
        <rFont val="Calibri"/>
        <family val="2"/>
      </rPr>
      <t>CRI Profile v2.0: RC.RP-03</t>
    </r>
    <r>
      <rPr>
        <sz val="12"/>
        <color indexed="8"/>
        <rFont val="Aptos Narrow"/>
        <family val="2"/>
        <scheme val="minor"/>
      </rPr>
      <t xml:space="preserve">
</t>
    </r>
    <r>
      <rPr>
        <b/>
        <sz val="12"/>
        <color indexed="8"/>
        <rFont val="Calibri"/>
        <family val="2"/>
      </rPr>
      <t>CRI Profile v2.0: RC.RP-03.01</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CP-04</t>
    </r>
    <r>
      <rPr>
        <sz val="12"/>
        <color indexed="8"/>
        <rFont val="Aptos Narrow"/>
        <family val="2"/>
        <scheme val="minor"/>
      </rPr>
      <t xml:space="preserve">
</t>
    </r>
    <r>
      <rPr>
        <b/>
        <sz val="12"/>
        <color indexed="8"/>
        <rFont val="Calibri"/>
        <family val="2"/>
      </rPr>
      <t>SP 800-53 Rev 5.1.1: CP-09</t>
    </r>
  </si>
  <si>
    <r>
      <rPr>
        <b/>
        <sz val="12"/>
        <color indexed="8"/>
        <rFont val="Calibri"/>
        <family val="2"/>
      </rPr>
      <t>CRI Profile v2.0: RC.RP-04</t>
    </r>
    <r>
      <rPr>
        <sz val="12"/>
        <color indexed="8"/>
        <rFont val="Aptos Narrow"/>
        <family val="2"/>
        <scheme val="minor"/>
      </rPr>
      <t xml:space="preserve">
</t>
    </r>
    <r>
      <rPr>
        <b/>
        <sz val="12"/>
        <color indexed="8"/>
        <rFont val="Calibri"/>
        <family val="2"/>
      </rPr>
      <t>CRI Profile v2.0: RC.RP-04.01</t>
    </r>
    <r>
      <rPr>
        <sz val="12"/>
        <color indexed="8"/>
        <rFont val="Aptos Narrow"/>
        <family val="2"/>
        <scheme val="minor"/>
      </rPr>
      <t xml:space="preserve">
</t>
    </r>
    <r>
      <rPr>
        <b/>
        <sz val="12"/>
        <color indexed="8"/>
        <rFont val="Calibri"/>
        <family val="2"/>
      </rPr>
      <t>SP 800-53 Rev 5.1.1: PM-08</t>
    </r>
    <r>
      <rPr>
        <sz val="12"/>
        <color indexed="8"/>
        <rFont val="Aptos Narrow"/>
        <family val="2"/>
        <scheme val="minor"/>
      </rPr>
      <t xml:space="preserve">
</t>
    </r>
    <r>
      <rPr>
        <b/>
        <sz val="12"/>
        <color indexed="8"/>
        <rFont val="Calibri"/>
        <family val="2"/>
      </rPr>
      <t>SP 800-53 Rev 5.1.1: PM-09</t>
    </r>
    <r>
      <rPr>
        <sz val="12"/>
        <color indexed="8"/>
        <rFont val="Aptos Narrow"/>
        <family val="2"/>
        <scheme val="minor"/>
      </rPr>
      <t xml:space="preserve">
</t>
    </r>
    <r>
      <rPr>
        <b/>
        <sz val="12"/>
        <color indexed="8"/>
        <rFont val="Calibri"/>
        <family val="2"/>
      </rPr>
      <t>SP 800-53 Rev 5.1.1: PM-11</t>
    </r>
    <r>
      <rPr>
        <sz val="12"/>
        <color indexed="8"/>
        <rFont val="Aptos Narrow"/>
        <family val="2"/>
        <scheme val="minor"/>
      </rPr>
      <t xml:space="preserve">
</t>
    </r>
    <r>
      <rPr>
        <b/>
        <sz val="12"/>
        <color indexed="8"/>
        <rFont val="Calibri"/>
        <family val="2"/>
      </rPr>
      <t>SP 800-53 Rev 5.1.1: IR-01</t>
    </r>
    <r>
      <rPr>
        <sz val="12"/>
        <color indexed="8"/>
        <rFont val="Aptos Narrow"/>
        <family val="2"/>
        <scheme val="minor"/>
      </rPr>
      <t xml:space="preserve">
</t>
    </r>
    <r>
      <rPr>
        <b/>
        <sz val="12"/>
        <color indexed="8"/>
        <rFont val="Calibri"/>
        <family val="2"/>
      </rPr>
      <t>SP 800-53 Rev 5.1.1: IR-08</t>
    </r>
  </si>
  <si>
    <r>
      <rPr>
        <b/>
        <sz val="12"/>
        <color indexed="8"/>
        <rFont val="Calibri"/>
        <family val="2"/>
      </rPr>
      <t>CRI Profile v2.0: RC.RP-05</t>
    </r>
    <r>
      <rPr>
        <sz val="12"/>
        <color indexed="8"/>
        <rFont val="Aptos Narrow"/>
        <family val="2"/>
        <scheme val="minor"/>
      </rPr>
      <t xml:space="preserve">
</t>
    </r>
    <r>
      <rPr>
        <b/>
        <sz val="12"/>
        <color indexed="8"/>
        <rFont val="Calibri"/>
        <family val="2"/>
      </rPr>
      <t>CRI Profile v2.0: RC.RP-05.01</t>
    </r>
    <r>
      <rPr>
        <sz val="12"/>
        <color indexed="8"/>
        <rFont val="Aptos Narrow"/>
        <family val="2"/>
        <scheme val="minor"/>
      </rPr>
      <t xml:space="preserve">
</t>
    </r>
    <r>
      <rPr>
        <b/>
        <sz val="12"/>
        <color indexed="8"/>
        <rFont val="Calibri"/>
        <family val="2"/>
      </rPr>
      <t>CRI Profile v2.0: RC.RP-05.02</t>
    </r>
    <r>
      <rPr>
        <sz val="12"/>
        <color indexed="8"/>
        <rFont val="Aptos Narrow"/>
        <family val="2"/>
        <scheme val="minor"/>
      </rPr>
      <t xml:space="preserve">
</t>
    </r>
    <r>
      <rPr>
        <b/>
        <sz val="12"/>
        <color indexed="8"/>
        <rFont val="Calibri"/>
        <family val="2"/>
      </rPr>
      <t>SP 800-53 Rev 5.1.1: CP-10</t>
    </r>
  </si>
  <si>
    <r>
      <rPr>
        <b/>
        <sz val="12"/>
        <color indexed="8"/>
        <rFont val="Calibri"/>
        <family val="2"/>
      </rPr>
      <t>CRI Profile v2.0: RC.RP-06</t>
    </r>
    <r>
      <rPr>
        <sz val="12"/>
        <color indexed="8"/>
        <rFont val="Aptos Narrow"/>
        <family val="2"/>
        <scheme val="minor"/>
      </rPr>
      <t xml:space="preserve">
</t>
    </r>
    <r>
      <rPr>
        <b/>
        <sz val="12"/>
        <color indexed="8"/>
        <rFont val="Calibri"/>
        <family val="2"/>
      </rPr>
      <t>CRI Profile v2.0: RC.RP-06.01</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IR-08</t>
    </r>
  </si>
  <si>
    <r>
      <rPr>
        <b/>
        <sz val="12"/>
        <color indexed="8"/>
        <rFont val="Calibri"/>
        <family val="2"/>
      </rPr>
      <t>CRI Profile v2.0: RC.CO
CSF v1.1: RC.CO
CRI Profile v2.0: RC.CO-03</t>
    </r>
    <r>
      <rPr>
        <sz val="12"/>
        <color indexed="8"/>
        <rFont val="Aptos Narrow"/>
        <family val="2"/>
        <scheme val="minor"/>
      </rPr>
      <t xml:space="preserve">
</t>
    </r>
    <r>
      <rPr>
        <b/>
        <sz val="12"/>
        <color indexed="8"/>
        <rFont val="Calibri"/>
        <family val="2"/>
      </rPr>
      <t>CRI Profile v2.0: RC.CO-03.01</t>
    </r>
    <r>
      <rPr>
        <sz val="12"/>
        <color indexed="8"/>
        <rFont val="Aptos Narrow"/>
        <family val="2"/>
        <scheme val="minor"/>
      </rPr>
      <t xml:space="preserve">
</t>
    </r>
    <r>
      <rPr>
        <b/>
        <sz val="12"/>
        <color indexed="8"/>
        <rFont val="Calibri"/>
        <family val="2"/>
      </rPr>
      <t>CRI Profile v2.0: RC.CO-03.02</t>
    </r>
    <r>
      <rPr>
        <sz val="12"/>
        <color indexed="8"/>
        <rFont val="Aptos Narrow"/>
        <family val="2"/>
        <scheme val="minor"/>
      </rPr>
      <t xml:space="preserve">
</t>
    </r>
    <r>
      <rPr>
        <b/>
        <sz val="12"/>
        <color indexed="8"/>
        <rFont val="Calibri"/>
        <family val="2"/>
      </rPr>
      <t>CSF v1.1: RC.CO-3</t>
    </r>
    <r>
      <rPr>
        <sz val="12"/>
        <color indexed="8"/>
        <rFont val="Aptos Narrow"/>
        <family val="2"/>
        <scheme val="minor"/>
      </rPr>
      <t xml:space="preserve">
</t>
    </r>
    <r>
      <rPr>
        <b/>
        <sz val="12"/>
        <color indexed="8"/>
        <rFont val="Calibri"/>
        <family val="2"/>
      </rPr>
      <t>SP 800-221A: GV.CO-1</t>
    </r>
    <r>
      <rPr>
        <sz val="12"/>
        <color indexed="8"/>
        <rFont val="Aptos Narrow"/>
        <family val="2"/>
        <scheme val="minor"/>
      </rPr>
      <t xml:space="preserve">
</t>
    </r>
    <r>
      <rPr>
        <b/>
        <sz val="12"/>
        <color indexed="8"/>
        <rFont val="Calibri"/>
        <family val="2"/>
      </rPr>
      <t>SP 800-53 Rev 5.1.1: IR-04</t>
    </r>
    <r>
      <rPr>
        <sz val="12"/>
        <color indexed="8"/>
        <rFont val="Aptos Narrow"/>
        <family val="2"/>
        <scheme val="minor"/>
      </rPr>
      <t xml:space="preserve">
</t>
    </r>
    <r>
      <rPr>
        <b/>
        <sz val="12"/>
        <color indexed="8"/>
        <rFont val="Calibri"/>
        <family val="2"/>
      </rPr>
      <t>SP 800-53 Rev 5.1.1: IR-06</t>
    </r>
    <r>
      <rPr>
        <sz val="12"/>
        <color indexed="8"/>
        <rFont val="Aptos Narrow"/>
        <family val="2"/>
        <scheme val="minor"/>
      </rPr>
      <t xml:space="preserve">
</t>
    </r>
    <r>
      <rPr>
        <b/>
        <sz val="12"/>
        <color indexed="8"/>
        <rFont val="Calibri"/>
        <family val="2"/>
      </rPr>
      <t>SP 800-53 Rev 5.1.1: SR-08</t>
    </r>
  </si>
  <si>
    <r>
      <rPr>
        <b/>
        <sz val="12"/>
        <color indexed="8"/>
        <rFont val="Calibri"/>
        <family val="2"/>
      </rPr>
      <t>CIS Controls v8.0: 17.2</t>
    </r>
    <r>
      <rPr>
        <sz val="12"/>
        <color indexed="8"/>
        <rFont val="Aptos Narrow"/>
        <family val="2"/>
        <scheme val="minor"/>
      </rPr>
      <t xml:space="preserve">
</t>
    </r>
    <r>
      <rPr>
        <b/>
        <sz val="12"/>
        <color indexed="8"/>
        <rFont val="Calibri"/>
        <family val="2"/>
      </rPr>
      <t>CIS Controls v8.0: 17.6</t>
    </r>
    <r>
      <rPr>
        <sz val="12"/>
        <color indexed="8"/>
        <rFont val="Aptos Narrow"/>
        <family val="2"/>
        <scheme val="minor"/>
      </rPr>
      <t xml:space="preserve">
</t>
    </r>
    <r>
      <rPr>
        <b/>
        <sz val="12"/>
        <color indexed="8"/>
        <rFont val="Calibri"/>
        <family val="2"/>
      </rPr>
      <t>CRI Profile v2.0: RC.CO-04</t>
    </r>
    <r>
      <rPr>
        <sz val="12"/>
        <color indexed="8"/>
        <rFont val="Aptos Narrow"/>
        <family val="2"/>
        <scheme val="minor"/>
      </rPr>
      <t xml:space="preserve">
</t>
    </r>
    <r>
      <rPr>
        <b/>
        <sz val="12"/>
        <color indexed="8"/>
        <rFont val="Calibri"/>
        <family val="2"/>
      </rPr>
      <t>CRI Profile v2.0: RC.CO-04.01</t>
    </r>
    <r>
      <rPr>
        <sz val="12"/>
        <color indexed="8"/>
        <rFont val="Aptos Narrow"/>
        <family val="2"/>
        <scheme val="minor"/>
      </rPr>
      <t xml:space="preserve">
</t>
    </r>
    <r>
      <rPr>
        <b/>
        <sz val="12"/>
        <color indexed="8"/>
        <rFont val="Calibri"/>
        <family val="2"/>
      </rPr>
      <t>CSF v1.1: RC.CO-1</t>
    </r>
    <r>
      <rPr>
        <sz val="12"/>
        <color indexed="8"/>
        <rFont val="Aptos Narrow"/>
        <family val="2"/>
        <scheme val="minor"/>
      </rPr>
      <t xml:space="preserve">
</t>
    </r>
    <r>
      <rPr>
        <b/>
        <sz val="12"/>
        <color indexed="8"/>
        <rFont val="Calibri"/>
        <family val="2"/>
      </rPr>
      <t>CSF v1.1: RS.CO-2</t>
    </r>
    <r>
      <rPr>
        <sz val="12"/>
        <color indexed="8"/>
        <rFont val="Aptos Narrow"/>
        <family val="2"/>
        <scheme val="minor"/>
      </rPr>
      <t xml:space="preserve">
</t>
    </r>
    <r>
      <rPr>
        <b/>
        <sz val="12"/>
        <color indexed="8"/>
        <rFont val="Calibri"/>
        <family val="2"/>
      </rPr>
      <t>SP 800-221A: GV.CO-1</t>
    </r>
    <r>
      <rPr>
        <sz val="12"/>
        <color indexed="8"/>
        <rFont val="Aptos Narrow"/>
        <family val="2"/>
        <scheme val="minor"/>
      </rPr>
      <t xml:space="preserve">
</t>
    </r>
    <r>
      <rPr>
        <b/>
        <sz val="12"/>
        <color indexed="8"/>
        <rFont val="Calibri"/>
        <family val="2"/>
      </rPr>
      <t>SP 800-53 Rev 5.1.1: CP-02</t>
    </r>
    <r>
      <rPr>
        <sz val="12"/>
        <color indexed="8"/>
        <rFont val="Aptos Narrow"/>
        <family val="2"/>
        <scheme val="minor"/>
      </rPr>
      <t xml:space="preserve">
</t>
    </r>
    <r>
      <rPr>
        <b/>
        <sz val="12"/>
        <color indexed="8"/>
        <rFont val="Calibri"/>
        <family val="2"/>
      </rPr>
      <t>SP 800-53 Rev 5.1.1: IR-04</t>
    </r>
  </si>
  <si>
    <t>Job postings and role descriptions for IT staff
HNE uses KB4 to log employee participation in cybersecurity training sessions, including dates, topics covered, and performance in any assessments
HNE uses checklists during the offboarding process that ensure all company-owned devices are returned, access credentials are deactivated, and the departing employee is informed of any ongoing confidentiality obligations</t>
  </si>
  <si>
    <t>HNE has a  cybersecurity policy manual that is reviewed and updated annually, detailing procedures for everything from daily security measures to emergency response protocols. In addition, HNE has a documeted incident respone policy. 
HNE used KB4 to record  annual mandatory cybersecurity training session . Policies are located in PowerDMS. Training logs and materials that outline the key points of the cybersecurity policy and how employees are expected to comply</t>
  </si>
  <si>
    <t>POC</t>
  </si>
  <si>
    <t>ReliaQuest</t>
  </si>
  <si>
    <t>Delinea</t>
  </si>
  <si>
    <t>Business Process / Function</t>
  </si>
  <si>
    <t>Priority</t>
  </si>
  <si>
    <t>RTO</t>
  </si>
  <si>
    <t>MAD</t>
  </si>
  <si>
    <t>Workaround Procedures</t>
  </si>
  <si>
    <r>
      <rPr>
        <b/>
        <sz val="12"/>
        <color theme="1"/>
        <rFont val="Aptos Narrow"/>
        <scheme val="minor"/>
      </rPr>
      <t>Repuatation</t>
    </r>
    <r>
      <rPr>
        <sz val="12"/>
        <color theme="1"/>
        <rFont val="Aptos Narrow"/>
        <scheme val="minor"/>
      </rPr>
      <t xml:space="preserve"> 
Loss of reputation or market share or negative publicity</t>
    </r>
  </si>
  <si>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3rd Party security risk and resiliency into account
Ex6: Mitigate risks to data and systems created by supplier termination
Ex7: Manage data leakage risks associated with supplier termination</t>
  </si>
  <si>
    <t>Ex1: Conduct supplier risk assessments against business and applicable cybersecurity requirements, including the 3rd Party</t>
  </si>
  <si>
    <t>GV.RM-05: Lines of communication across the organization are established for cybersecurity risks, including risks from 3rd Parties and other third parties</t>
  </si>
  <si>
    <t>Ex1: Develop criteria for supplier criticality based on, for example, the sensitivity of data processed or possessed by 3rd Parties, the degree of access to the organization's systems, and the importance of the products or services to the organization's mission
Ex2: Keep a record of all 3rd Parties, and prioritize 3rd Parties based on the criticality criteria</t>
  </si>
  <si>
    <t>Ex1: Establish security requirements for 3rd Parties, products, and services commensurate with their criticality level and potential impact if compromised
Ex2: Include all cybersecurity and 3rd Party requirements that third parties must follow and how compliance with the requirements may be verified in default contractual language
Ex3: Define the rules and protocols for information sharing between the organization and its 3rd Parties and sub-tier 3rd Parties in agreements
Ex4: Manage risk by including security requirements in agreements based on their criticality and potential impact if compromised
Ex5: Define security requirements in service-level agreements (SLAs) for monitoring 3rd Parties for acceptable security performance throughout the supplier relationship lifecycle
Ex6: Contractually require 3rd Parties to disclose cybersecurity features, functions, and vulnerabilities of their products and services for the life of the product or the term of service
Ex7: Contractually require 3rd Parties to provide and maintain a current component inventory (e.g., software or hardware bill of materials) for critical products
Ex8: Contractually require 3rd Parties to vet their employees and guard against insider threats
Ex9: Contractually require 3rd Parties to provide evidence of performing acceptable security practices through, for example, self-attestation, conformance to known standards, certifications, or inspections
Ex10: Specify in contracts and other agreements the rights and responsibilities of the organization, its 3rd Parties, and their 3rd Partys, with respect to potential cybersecurity risks</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</si>
  <si>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3rd Parties to ensure that they are fulfilling their security obligations throughout the supplier relationship lifecycle using a variety of methods and techniques, such as inspections, audits, tests, or other forms of evaluation
Ex4: Monitor critical 3rd Parties, services, and products for changes to their risk profiles, and reevaluate supplier criticality and risk impact accordingly
Ex5: Plan for unexpected supplier and 3rd Party-related interruptions to ensure business continuity</t>
  </si>
  <si>
    <t>Ex1: Define and use rules and protocols for reporting incident response and recovery activities and the status between the organization and its 3rd Parties
Ex2: Identify and document the roles and responsibilities of the organization and its 3rd Parties for incident response
Ex3: Include critical 3rd Parties in incident response exercises and simulations
Ex4: Define and coordinate crisis communication methods and protocols between the organization and its critical 3rd Parties
Ex5: Conduct collaborative lessons learned sessions with critical 3rd Parties</t>
  </si>
  <si>
    <t>Ex1: Conduct vulnerability information sharing between the organization and its 3rd Parties following the rules and protocols defined in contracts
Ex2: Assign responsibilities and verify the execution of procedures for processing, analyzing the impact of, and responding to cybersecurity threat, vulnerability, or incident disclosures by 3rd Parties, customers, partners, and government cybersecurity organizations</t>
  </si>
  <si>
    <t>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3rd Parties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</si>
  <si>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Ex1: Conduct collaborative lessons learned sessions with 3rd Parties
Ex2: Annually review cybersecurity policies, processes, and procedures to take lessons learned into account
Ex3: Use metrics to assess operational cybersecurity performance over time</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</si>
  <si>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3rd Parties, vendors, and third-party security advisories</t>
  </si>
  <si>
    <t>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3rd Parties
Ex6: Coordinate crisis communication methods between the organization and its critical 3rd Parties</t>
  </si>
  <si>
    <t>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3rd Parties
Ex4: Coordinate crisis communication between the organization and its critical 3rd Parties</t>
  </si>
  <si>
    <r>
      <rPr>
        <b/>
        <sz val="12"/>
        <color indexed="8"/>
        <rFont val="Calibri"/>
        <family val="2"/>
      </rPr>
      <t>Ex1</t>
    </r>
    <r>
      <rPr>
        <sz val="12"/>
        <color indexed="8"/>
        <rFont val="Calibri"/>
        <family val="2"/>
      </rPr>
      <t>: Share the organization's mission (e.g., through vision and mission statements, marketing, and service strategies) to provide a basis for identifying risks that may impede that mission
As part of annual strategic planning, an organization performs a strengths, weaknesses, opportunities, and threats (SWOT) analysis to determine near-term and long-term objectives, risks, and risk appetite. The objectives, risks, and risk appetite are documented and communicated in the form of a strategy.</t>
    </r>
  </si>
  <si>
    <r>
      <rPr>
        <b/>
        <sz val="12"/>
        <color indexed="8"/>
        <rFont val="Calibri"/>
        <family val="2"/>
      </rPr>
      <t>Ex1</t>
    </r>
    <r>
      <rPr>
        <sz val="12"/>
        <color indexed="8"/>
        <rFont val="Calibri"/>
        <family val="2"/>
      </rPr>
      <t xml:space="preserve">: Identify relevant internal stakeholders and their cybersecurity-related expectations (e.g., performance and risk expectations of officers, directors, and advisors; cultural expectations of employees)
</t>
    </r>
    <r>
      <rPr>
        <b/>
        <sz val="12"/>
        <color indexed="8"/>
        <rFont val="Calibri"/>
        <family val="2"/>
      </rPr>
      <t>Ex2</t>
    </r>
    <r>
      <rPr>
        <sz val="12"/>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</si>
  <si>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r>
      <rPr>
        <b/>
        <sz val="12"/>
        <color indexed="8"/>
        <rFont val="Calibri"/>
        <family val="2"/>
      </rPr>
      <t>Ex1</t>
    </r>
    <r>
      <rPr>
        <sz val="12"/>
        <color indexed="8"/>
        <rFont val="Calibri"/>
        <family val="2"/>
      </rPr>
      <t xml:space="preserve">: Determine a process to track and manage legal and regulatory requirements regarding protection of individuals' information (e.g., Health Insurance Portability and Accountability Act, California Consumer Privacy Act, General Data Protection Regulation)
</t>
    </r>
    <r>
      <rPr>
        <b/>
        <sz val="12"/>
        <color indexed="8"/>
        <rFont val="Calibri"/>
        <family val="2"/>
      </rPr>
      <t>Ex2</t>
    </r>
    <r>
      <rPr>
        <sz val="12"/>
        <color indexed="8"/>
        <rFont val="Calibri"/>
        <family val="2"/>
      </rPr>
      <t xml:space="preserve">: Determine a process to track and manage contractual requirements for cybersecurity management of supplier, customer, and partner information
</t>
    </r>
    <r>
      <rPr>
        <b/>
        <sz val="12"/>
        <color indexed="8"/>
        <rFont val="Calibri"/>
        <family val="2"/>
      </rPr>
      <t>Ex3</t>
    </r>
    <r>
      <rPr>
        <sz val="12"/>
        <color indexed="8"/>
        <rFont val="Calibri"/>
        <family val="2"/>
      </rPr>
      <t>: Align the organization's cybersecurity strategy with legal, regulatory, and contractual requirements</t>
    </r>
  </si>
  <si>
    <r>
      <rPr>
        <b/>
        <sz val="12"/>
        <color indexed="8"/>
        <rFont val="Calibri"/>
        <family val="2"/>
      </rPr>
      <t>Ex1</t>
    </r>
    <r>
      <rPr>
        <sz val="12"/>
        <color indexed="8"/>
        <rFont val="Calibri"/>
        <family val="2"/>
      </rPr>
      <t xml:space="preserve">: Establish criteria for determining the criticality of capabilities and services as viewed by internal and external stakeholders
</t>
    </r>
    <r>
      <rPr>
        <b/>
        <sz val="12"/>
        <color indexed="8"/>
        <rFont val="Calibri"/>
        <family val="2"/>
      </rPr>
      <t>Ex2</t>
    </r>
    <r>
      <rPr>
        <sz val="12"/>
        <color indexed="8"/>
        <rFont val="Calibri"/>
        <family val="2"/>
      </rPr>
      <t xml:space="preserve">: Determine (e.g., from a business impact analysis) assets and business operations that are vital to achieving mission objectives and the potential impact of a loss (or partial loss) of such operations
</t>
    </r>
    <r>
      <rPr>
        <b/>
        <sz val="12"/>
        <color indexed="8"/>
        <rFont val="Calibri"/>
        <family val="2"/>
      </rPr>
      <t>Ex3</t>
    </r>
    <r>
      <rPr>
        <sz val="12"/>
        <color indexed="8"/>
        <rFont val="Calibri"/>
        <family val="2"/>
      </rPr>
      <t>: Establish and communicate resilience objectives (e.g., recovery time objectives) for delivering critical capabilities and services in various operating states (e.g., under attack, during recovery, normal operation)</t>
    </r>
  </si>
  <si>
    <r>
      <rPr>
        <b/>
        <sz val="12"/>
        <color indexed="8"/>
        <rFont val="Calibri"/>
        <family val="2"/>
      </rPr>
      <t>Ex1</t>
    </r>
    <r>
      <rPr>
        <sz val="12"/>
        <color indexed="8"/>
        <rFont val="Calibri"/>
        <family val="2"/>
      </rPr>
      <t xml:space="preserve">: Create an inventory of the organization's dependencies on external resources (e.g., facilities, cloud-based hosting providers) and their relationships to organizational assets and business functions
</t>
    </r>
    <r>
      <rPr>
        <b/>
        <sz val="12"/>
        <color indexed="8"/>
        <rFont val="Calibri"/>
        <family val="2"/>
      </rPr>
      <t>Ex2</t>
    </r>
    <r>
      <rPr>
        <sz val="12"/>
        <color indexed="8"/>
        <rFont val="Calibri"/>
        <family val="2"/>
      </rPr>
      <t>: Identify and document external dependencies that are potential points of failure for the organization's critical capabilities and services, and share that information with appropriate personnel</t>
    </r>
  </si>
  <si>
    <r>
      <rPr>
        <b/>
        <sz val="12"/>
        <color indexed="8"/>
        <rFont val="Calibri"/>
        <family val="2"/>
      </rPr>
      <t>Ex1</t>
    </r>
    <r>
      <rPr>
        <sz val="12"/>
        <color indexed="8"/>
        <rFont val="Calibri"/>
        <family val="2"/>
      </rPr>
      <t xml:space="preserve">: Determine and communicate risk appetite statements that convey expectations about the appropriate level of risk for the organization
</t>
    </r>
    <r>
      <rPr>
        <b/>
        <sz val="12"/>
        <color indexed="8"/>
        <rFont val="Calibri"/>
        <family val="2"/>
      </rPr>
      <t>Ex2</t>
    </r>
    <r>
      <rPr>
        <sz val="12"/>
        <color indexed="8"/>
        <rFont val="Calibri"/>
        <family val="2"/>
      </rPr>
      <t xml:space="preserve">: Translate risk appetite statements into specific, measurable, and broadly understandable risk tolerance statements
</t>
    </r>
    <r>
      <rPr>
        <b/>
        <sz val="12"/>
        <color indexed="8"/>
        <rFont val="Calibri"/>
        <family val="2"/>
      </rPr>
      <t>Ex3</t>
    </r>
    <r>
      <rPr>
        <sz val="12"/>
        <color indexed="8"/>
        <rFont val="Calibri"/>
        <family val="2"/>
      </rPr>
      <t>: Refine organizational objectives and risk appetite periodically based on known risk exposure and residual risk</t>
    </r>
  </si>
  <si>
    <r>
      <rPr>
        <b/>
        <sz val="12"/>
        <color indexed="8"/>
        <rFont val="Calibri"/>
        <family val="2"/>
      </rPr>
      <t>Ex1</t>
    </r>
    <r>
      <rPr>
        <sz val="12"/>
        <color indexed="8"/>
        <rFont val="Calibri"/>
        <family val="2"/>
      </rPr>
      <t xml:space="preserve">: Specify criteria for accepting and avoiding cybersecurity risk for various classifications of data
</t>
    </r>
    <r>
      <rPr>
        <b/>
        <sz val="12"/>
        <color indexed="8"/>
        <rFont val="Calibri"/>
        <family val="2"/>
      </rPr>
      <t>Ex2</t>
    </r>
    <r>
      <rPr>
        <sz val="12"/>
        <color indexed="8"/>
        <rFont val="Calibri"/>
        <family val="2"/>
      </rPr>
      <t xml:space="preserve">: Determine whether to purchase cybersecurity insurance
</t>
    </r>
    <r>
      <rPr>
        <b/>
        <sz val="12"/>
        <color indexed="8"/>
        <rFont val="Calibri"/>
        <family val="2"/>
      </rPr>
      <t>Ex3</t>
    </r>
    <r>
      <rPr>
        <sz val="12"/>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</si>
  <si>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r>
      <rPr>
        <b/>
        <sz val="12"/>
        <color indexed="8"/>
        <rFont val="Calibri"/>
        <family val="2"/>
      </rPr>
      <t>Ex1</t>
    </r>
    <r>
      <rPr>
        <sz val="12"/>
        <color indexed="8"/>
        <rFont val="Calibri"/>
        <family val="2"/>
      </rPr>
      <t xml:space="preserve">: Determine how to update senior executives, directors, and management on the organization's cybersecurity posture at agreed-upon intervals
</t>
    </r>
    <r>
      <rPr>
        <b/>
        <sz val="12"/>
        <color indexed="8"/>
        <rFont val="Calibri"/>
        <family val="2"/>
      </rPr>
      <t>Ex2</t>
    </r>
    <r>
      <rPr>
        <sz val="12"/>
        <color indexed="8"/>
        <rFont val="Calibri"/>
        <family val="2"/>
      </rPr>
      <t>: Identify how all departments across the organization - such as management, operations, internal auditors, legal, acquisition, physical security, and HR - will communicate with each other about cybersecurity risks</t>
    </r>
  </si>
  <si>
    <r>
      <rPr>
        <b/>
        <sz val="12"/>
        <color indexed="8"/>
        <rFont val="Calibri"/>
        <family val="2"/>
      </rPr>
      <t>Ex1</t>
    </r>
    <r>
      <rPr>
        <sz val="12"/>
        <color indexed="8"/>
        <rFont val="Calibri"/>
        <family val="2"/>
      </rPr>
      <t xml:space="preserve">: Establish criteria for using a quantitative approach to cybersecurity risk analysis, and specify probability and exposure formulas
</t>
    </r>
    <r>
      <rPr>
        <b/>
        <sz val="12"/>
        <color indexed="8"/>
        <rFont val="Calibri"/>
        <family val="2"/>
      </rPr>
      <t>Ex2</t>
    </r>
    <r>
      <rPr>
        <sz val="12"/>
        <color indexed="8"/>
        <rFont val="Calibri"/>
        <family val="2"/>
      </rPr>
      <t xml:space="preserve">: Create and use templates (e.g., a risk register) to document cybersecurity risk information (e.g., risk description, exposure, treatment, and ownership)
</t>
    </r>
    <r>
      <rPr>
        <b/>
        <sz val="12"/>
        <color indexed="8"/>
        <rFont val="Calibri"/>
        <family val="2"/>
      </rPr>
      <t>Ex3</t>
    </r>
    <r>
      <rPr>
        <sz val="12"/>
        <color indexed="8"/>
        <rFont val="Calibri"/>
        <family val="2"/>
      </rPr>
      <t xml:space="preserve">: Establish criteria for risk prioritization at the appropriate levels within the enterprise
</t>
    </r>
    <r>
      <rPr>
        <b/>
        <sz val="12"/>
        <color indexed="8"/>
        <rFont val="Calibri"/>
        <family val="2"/>
      </rPr>
      <t>Ex4</t>
    </r>
    <r>
      <rPr>
        <sz val="12"/>
        <color indexed="8"/>
        <rFont val="Calibri"/>
        <family val="2"/>
      </rPr>
      <t>: Use a consistent list of risk categories to support integrating, aggregating, and comparing cybersecurity risks</t>
    </r>
  </si>
  <si>
    <r>
      <rPr>
        <b/>
        <sz val="12"/>
        <color indexed="8"/>
        <rFont val="Calibri"/>
        <family val="2"/>
      </rPr>
      <t>Ex1</t>
    </r>
    <r>
      <rPr>
        <sz val="12"/>
        <color indexed="8"/>
        <rFont val="Calibri"/>
        <family val="2"/>
      </rPr>
      <t xml:space="preserve">: Define and communicate guidance and methods for identifying opportunities and including them in risk discussions (e.g., strengths, weaknesses, opportunities, and threats [SWOT] analysis)
</t>
    </r>
    <r>
      <rPr>
        <b/>
        <sz val="12"/>
        <color indexed="8"/>
        <rFont val="Calibri"/>
        <family val="2"/>
      </rPr>
      <t>Ex2</t>
    </r>
    <r>
      <rPr>
        <sz val="12"/>
        <color indexed="8"/>
        <rFont val="Calibri"/>
        <family val="2"/>
      </rPr>
      <t xml:space="preserve">: Identify stretch goals and document them
</t>
    </r>
    <r>
      <rPr>
        <b/>
        <sz val="12"/>
        <color indexed="8"/>
        <rFont val="Calibri"/>
        <family val="2"/>
      </rPr>
      <t>Ex3</t>
    </r>
    <r>
      <rPr>
        <sz val="12"/>
        <color indexed="8"/>
        <rFont val="Calibri"/>
        <family val="2"/>
      </rPr>
      <t>: Calculate, document, and prioritize positive risks alongside negative risks</t>
    </r>
  </si>
  <si>
    <r>
      <rPr>
        <b/>
        <sz val="12"/>
        <color indexed="8"/>
        <rFont val="Calibri"/>
        <family val="2"/>
      </rPr>
      <t>Ex1</t>
    </r>
    <r>
      <rPr>
        <sz val="12"/>
        <color indexed="8"/>
        <rFont val="Calibri"/>
        <family val="2"/>
      </rPr>
      <t xml:space="preserve">: Review audit findings to confirm whether the existing cybersecurity strategy has ensured compliance with internal and external requirements
</t>
    </r>
    <r>
      <rPr>
        <b/>
        <sz val="12"/>
        <color indexed="8"/>
        <rFont val="Calibri"/>
        <family val="2"/>
      </rPr>
      <t>Ex2</t>
    </r>
    <r>
      <rPr>
        <sz val="12"/>
        <color indexed="8"/>
        <rFont val="Calibri"/>
        <family val="2"/>
      </rPr>
      <t xml:space="preserve">: Review the performance oversight of those in cybersecurity-related roles to determine whether policy changes are necessary
</t>
    </r>
    <r>
      <rPr>
        <b/>
        <sz val="12"/>
        <color indexed="8"/>
        <rFont val="Calibri"/>
        <family val="2"/>
      </rPr>
      <t>Ex3</t>
    </r>
    <r>
      <rPr>
        <sz val="12"/>
        <color indexed="8"/>
        <rFont val="Calibri"/>
        <family val="2"/>
      </rPr>
      <t>: Review strategy in light of cybersecurity incidents</t>
    </r>
  </si>
  <si>
    <r>
      <rPr>
        <b/>
        <sz val="12"/>
        <color indexed="8"/>
        <rFont val="Calibri"/>
        <family val="2"/>
      </rPr>
      <t>Ex1</t>
    </r>
    <r>
      <rPr>
        <sz val="12"/>
        <color indexed="8"/>
        <rFont val="Calibri"/>
        <family val="2"/>
      </rPr>
      <t xml:space="preserve">: Policies and procedures require provenance records for all acquired technology products and services
</t>
    </r>
    <r>
      <rPr>
        <b/>
        <sz val="12"/>
        <color indexed="8"/>
        <rFont val="Calibri"/>
        <family val="2"/>
      </rPr>
      <t>Ex2</t>
    </r>
    <r>
      <rPr>
        <sz val="12"/>
        <color indexed="8"/>
        <rFont val="Calibri"/>
        <family val="2"/>
      </rPr>
      <t xml:space="preserve">: Periodically provide risk reporting to leaders about how acquired components are proven to be untampered and authentic
</t>
    </r>
    <r>
      <rPr>
        <b/>
        <sz val="12"/>
        <color indexed="8"/>
        <rFont val="Calibri"/>
        <family val="2"/>
      </rPr>
      <t>Ex3</t>
    </r>
    <r>
      <rPr>
        <sz val="12"/>
        <color indexed="8"/>
        <rFont val="Calibri"/>
        <family val="2"/>
      </rPr>
      <t xml:space="preserve">: Communicate regularly among cybersecurity risk managers and operations personnel about the need to acquire software patches, updates, and upgrades only from authenticated and trustworthy software providers
</t>
    </r>
    <r>
      <rPr>
        <b/>
        <sz val="12"/>
        <color indexed="8"/>
        <rFont val="Calibri"/>
        <family val="2"/>
      </rPr>
      <t>Ex4</t>
    </r>
    <r>
      <rPr>
        <sz val="12"/>
        <color indexed="8"/>
        <rFont val="Calibri"/>
        <family val="2"/>
      </rPr>
      <t xml:space="preserve">: Review policies to ensure that they require approved supplier personnel to perform maintenance on supplier products
</t>
    </r>
    <r>
      <rPr>
        <b/>
        <sz val="12"/>
        <color indexed="8"/>
        <rFont val="Calibri"/>
        <family val="2"/>
      </rPr>
      <t>Ex5</t>
    </r>
    <r>
      <rPr>
        <sz val="12"/>
        <color indexed="8"/>
        <rFont val="Calibri"/>
        <family val="2"/>
      </rPr>
      <t>: Policies and procedure require checking upgrades to critical hardware for unauthorized changes</t>
    </r>
  </si>
  <si>
    <r>
      <rPr>
        <b/>
        <sz val="12"/>
        <color indexed="8"/>
        <rFont val="Calibri"/>
        <family val="2"/>
      </rPr>
      <t>Ex1</t>
    </r>
    <r>
      <rPr>
        <sz val="12"/>
        <color indexed="8"/>
        <rFont val="Calibri"/>
        <family val="2"/>
      </rPr>
      <t xml:space="preserve">: Maintain inventories for all types of hardware, including IT, IoT, OT, and mobile devices
</t>
    </r>
    <r>
      <rPr>
        <b/>
        <sz val="12"/>
        <color indexed="8"/>
        <rFont val="Calibri"/>
        <family val="2"/>
      </rPr>
      <t>Ex2</t>
    </r>
    <r>
      <rPr>
        <sz val="12"/>
        <color indexed="8"/>
        <rFont val="Calibri"/>
        <family val="2"/>
      </rPr>
      <t>: Constantly monitor networks to detect new hardware and automatically update inventories</t>
    </r>
  </si>
  <si>
    <r>
      <rPr>
        <b/>
        <sz val="12"/>
        <color indexed="8"/>
        <rFont val="Calibri"/>
        <family val="2"/>
      </rPr>
      <t>Ex1</t>
    </r>
    <r>
      <rPr>
        <sz val="12"/>
        <color indexed="8"/>
        <rFont val="Calibri"/>
        <family val="2"/>
      </rPr>
      <t xml:space="preserve">: Maintain inventories for all types of software and services, including commercial-off-the-shelf, open-source, custom applications, API services, and cloud-based applications and services
</t>
    </r>
    <r>
      <rPr>
        <b/>
        <sz val="12"/>
        <color indexed="8"/>
        <rFont val="Calibri"/>
        <family val="2"/>
      </rPr>
      <t>Ex2</t>
    </r>
    <r>
      <rPr>
        <sz val="12"/>
        <color indexed="8"/>
        <rFont val="Calibri"/>
        <family val="2"/>
      </rPr>
      <t xml:space="preserve">: Constantly monitor all platforms, including containers and virtual machines, for software and service inventory changes
</t>
    </r>
    <r>
      <rPr>
        <b/>
        <sz val="12"/>
        <color indexed="8"/>
        <rFont val="Calibri"/>
        <family val="2"/>
      </rPr>
      <t>Ex3</t>
    </r>
    <r>
      <rPr>
        <sz val="12"/>
        <color indexed="8"/>
        <rFont val="Calibri"/>
        <family val="2"/>
      </rPr>
      <t>: Maintain an inventory of the organization's systems</t>
    </r>
  </si>
  <si>
    <r>
      <rPr>
        <b/>
        <sz val="12"/>
        <color indexed="8"/>
        <rFont val="Calibri"/>
        <family val="2"/>
      </rPr>
      <t>Ex1</t>
    </r>
    <r>
      <rPr>
        <sz val="12"/>
        <color indexed="8"/>
        <rFont val="Calibri"/>
        <family val="2"/>
      </rPr>
      <t xml:space="preserve">: Maintain baselines of communication and data flows within the organization's wired and wireless networks
</t>
    </r>
    <r>
      <rPr>
        <b/>
        <sz val="12"/>
        <color indexed="8"/>
        <rFont val="Calibri"/>
        <family val="2"/>
      </rPr>
      <t>Ex2</t>
    </r>
    <r>
      <rPr>
        <sz val="12"/>
        <color indexed="8"/>
        <rFont val="Calibri"/>
        <family val="2"/>
      </rPr>
      <t xml:space="preserve">: Maintain baselines of communication and data flows between the organization and third parties
</t>
    </r>
    <r>
      <rPr>
        <b/>
        <sz val="12"/>
        <color indexed="8"/>
        <rFont val="Calibri"/>
        <family val="2"/>
      </rPr>
      <t>Ex3</t>
    </r>
    <r>
      <rPr>
        <sz val="12"/>
        <color indexed="8"/>
        <rFont val="Calibri"/>
        <family val="2"/>
      </rPr>
      <t xml:space="preserve">: Maintain baselines of communication and data flows for the organization's infrastructure-as-a-service (IaaS) usage
</t>
    </r>
    <r>
      <rPr>
        <b/>
        <sz val="12"/>
        <color indexed="8"/>
        <rFont val="Calibri"/>
        <family val="2"/>
      </rPr>
      <t>Ex4</t>
    </r>
    <r>
      <rPr>
        <sz val="12"/>
        <color indexed="8"/>
        <rFont val="Calibri"/>
        <family val="2"/>
      </rPr>
      <t>: Maintain documentation of expected network ports, protocols, and services that are typically used among authorized systems</t>
    </r>
  </si>
  <si>
    <r>
      <rPr>
        <b/>
        <sz val="12"/>
        <color indexed="8"/>
        <rFont val="Calibri"/>
        <family val="2"/>
      </rPr>
      <t>Ex1</t>
    </r>
    <r>
      <rPr>
        <sz val="12"/>
        <color indexed="8"/>
        <rFont val="Calibri"/>
        <family val="2"/>
      </rPr>
      <t xml:space="preserve">: Define criteria for prioritizing each class of assets
</t>
    </r>
    <r>
      <rPr>
        <b/>
        <sz val="12"/>
        <color indexed="8"/>
        <rFont val="Calibri"/>
        <family val="2"/>
      </rPr>
      <t>Ex2</t>
    </r>
    <r>
      <rPr>
        <sz val="12"/>
        <color indexed="8"/>
        <rFont val="Calibri"/>
        <family val="2"/>
      </rPr>
      <t xml:space="preserve">: Apply the prioritization criteria to assets
</t>
    </r>
    <r>
      <rPr>
        <b/>
        <sz val="12"/>
        <color indexed="8"/>
        <rFont val="Calibri"/>
        <family val="2"/>
      </rPr>
      <t>Ex3</t>
    </r>
    <r>
      <rPr>
        <sz val="12"/>
        <color indexed="8"/>
        <rFont val="Calibri"/>
        <family val="2"/>
      </rPr>
      <t>: Track the asset priorities and update them periodically or when significant changes to the organization occur</t>
    </r>
  </si>
  <si>
    <r>
      <rPr>
        <b/>
        <sz val="12"/>
        <color indexed="8"/>
        <rFont val="Calibri"/>
        <family val="2"/>
      </rPr>
      <t>Ex1</t>
    </r>
    <r>
      <rPr>
        <sz val="12"/>
        <color indexed="8"/>
        <rFont val="Calibri"/>
        <family val="2"/>
      </rPr>
      <t xml:space="preserve">: Maintain a list of the designated data types of interest (e.g., personally identifiable information, protected health information, financial account numbers, organization intellectual property, operational technology data)
</t>
    </r>
    <r>
      <rPr>
        <b/>
        <sz val="12"/>
        <color indexed="8"/>
        <rFont val="Calibri"/>
        <family val="2"/>
      </rPr>
      <t>Ex2</t>
    </r>
    <r>
      <rPr>
        <sz val="12"/>
        <color indexed="8"/>
        <rFont val="Calibri"/>
        <family val="2"/>
      </rPr>
      <t xml:space="preserve">: Continuously discover and analyze ad hoc data to identify new instances of designated data types
</t>
    </r>
    <r>
      <rPr>
        <b/>
        <sz val="12"/>
        <color indexed="8"/>
        <rFont val="Calibri"/>
        <family val="2"/>
      </rPr>
      <t>Ex3</t>
    </r>
    <r>
      <rPr>
        <sz val="12"/>
        <color indexed="8"/>
        <rFont val="Calibri"/>
        <family val="2"/>
      </rPr>
      <t xml:space="preserve">: Assign data classifications to designated data types through tags or labels
</t>
    </r>
    <r>
      <rPr>
        <b/>
        <sz val="12"/>
        <color indexed="8"/>
        <rFont val="Calibri"/>
        <family val="2"/>
      </rPr>
      <t>Ex4</t>
    </r>
    <r>
      <rPr>
        <sz val="12"/>
        <color indexed="8"/>
        <rFont val="Calibri"/>
        <family val="2"/>
      </rPr>
      <t>: Track the provenance, data owner, and geolocation of each instance of designated data types</t>
    </r>
  </si>
  <si>
    <r>
      <rPr>
        <b/>
        <sz val="12"/>
        <color indexed="8"/>
        <rFont val="Calibri"/>
        <family val="2"/>
      </rPr>
      <t>Ex1</t>
    </r>
    <r>
      <rPr>
        <sz val="12"/>
        <color indexed="8"/>
        <rFont val="Calibri"/>
        <family val="2"/>
      </rPr>
      <t xml:space="preserve">: Integrate cybersecurity considerations throughout the life cycles of systems, hardware, software, and services
</t>
    </r>
    <r>
      <rPr>
        <b/>
        <sz val="12"/>
        <color indexed="8"/>
        <rFont val="Calibri"/>
        <family val="2"/>
      </rPr>
      <t>Ex2</t>
    </r>
    <r>
      <rPr>
        <sz val="12"/>
        <color indexed="8"/>
        <rFont val="Calibri"/>
        <family val="2"/>
      </rPr>
      <t xml:space="preserve">: Integrate cybersecurity considerations into product life cycles
</t>
    </r>
    <r>
      <rPr>
        <b/>
        <sz val="12"/>
        <color indexed="8"/>
        <rFont val="Calibri"/>
        <family val="2"/>
      </rPr>
      <t>Ex3</t>
    </r>
    <r>
      <rPr>
        <sz val="12"/>
        <color indexed="8"/>
        <rFont val="Calibri"/>
        <family val="2"/>
      </rPr>
      <t xml:space="preserve">: Identify unofficial uses of technology to meet mission objectives (i.e., shadow IT)
</t>
    </r>
    <r>
      <rPr>
        <b/>
        <sz val="12"/>
        <color indexed="8"/>
        <rFont val="Calibri"/>
        <family val="2"/>
      </rPr>
      <t>Ex4</t>
    </r>
    <r>
      <rPr>
        <sz val="12"/>
        <color indexed="8"/>
        <rFont val="Calibri"/>
        <family val="2"/>
      </rPr>
      <t xml:space="preserve">: Periodically identify redundant systems, hardware, software, and services that unnecessarily increase the organization's attack surface
</t>
    </r>
    <r>
      <rPr>
        <b/>
        <sz val="12"/>
        <color indexed="8"/>
        <rFont val="Calibri"/>
        <family val="2"/>
      </rPr>
      <t>Ex5</t>
    </r>
    <r>
      <rPr>
        <sz val="12"/>
        <color indexed="8"/>
        <rFont val="Calibri"/>
        <family val="2"/>
      </rPr>
      <t xml:space="preserve">: Properly configure and secure systems, hardware, software, and services prior to their deployment in production
</t>
    </r>
    <r>
      <rPr>
        <b/>
        <sz val="12"/>
        <color indexed="8"/>
        <rFont val="Calibri"/>
        <family val="2"/>
      </rPr>
      <t>Ex6</t>
    </r>
    <r>
      <rPr>
        <sz val="12"/>
        <color indexed="8"/>
        <rFont val="Calibri"/>
        <family val="2"/>
      </rPr>
      <t xml:space="preserve">: Update inventories when systems, hardware, software, and services are moved or transferred within the organization
</t>
    </r>
    <r>
      <rPr>
        <b/>
        <sz val="12"/>
        <color indexed="8"/>
        <rFont val="Calibri"/>
        <family val="2"/>
      </rPr>
      <t>Ex7</t>
    </r>
    <r>
      <rPr>
        <sz val="12"/>
        <color indexed="8"/>
        <rFont val="Calibri"/>
        <family val="2"/>
      </rPr>
      <t xml:space="preserve">: Securely destroy stored data based on the organization's data retention policy using the prescribed destruction method, and keep and manage a record of the destructions
</t>
    </r>
    <r>
      <rPr>
        <b/>
        <sz val="12"/>
        <color indexed="8"/>
        <rFont val="Calibri"/>
        <family val="2"/>
      </rPr>
      <t>Ex8</t>
    </r>
    <r>
      <rPr>
        <sz val="12"/>
        <color indexed="8"/>
        <rFont val="Calibri"/>
        <family val="2"/>
      </rPr>
      <t xml:space="preserve">: Securely sanitize data storage when hardware is being retired, decommissioned, reassigned, or sent for repairs or replacement
</t>
    </r>
    <r>
      <rPr>
        <b/>
        <sz val="12"/>
        <color indexed="8"/>
        <rFont val="Calibri"/>
        <family val="2"/>
      </rPr>
      <t>Ex9</t>
    </r>
    <r>
      <rPr>
        <sz val="12"/>
        <color indexed="8"/>
        <rFont val="Calibri"/>
        <family val="2"/>
      </rPr>
      <t>: Offer methods for destroying paper, storage media, and other physical forms of data storage</t>
    </r>
  </si>
  <si>
    <r>
      <rPr>
        <b/>
        <sz val="12"/>
        <color indexed="8"/>
        <rFont val="Calibri"/>
        <family val="2"/>
      </rPr>
      <t>Ex1</t>
    </r>
    <r>
      <rPr>
        <sz val="12"/>
        <color indexed="8"/>
        <rFont val="Calibri"/>
        <family val="2"/>
      </rPr>
      <t xml:space="preserve">: Use vulnerability management technologies to identify unpatched and misconfigured software
</t>
    </r>
    <r>
      <rPr>
        <b/>
        <sz val="12"/>
        <color indexed="8"/>
        <rFont val="Calibri"/>
        <family val="2"/>
      </rPr>
      <t>Ex2</t>
    </r>
    <r>
      <rPr>
        <sz val="12"/>
        <color indexed="8"/>
        <rFont val="Calibri"/>
        <family val="2"/>
      </rPr>
      <t xml:space="preserve">: Assess network and system architectures for design and implementation weaknesses that affect cybersecurity
</t>
    </r>
    <r>
      <rPr>
        <b/>
        <sz val="12"/>
        <color indexed="8"/>
        <rFont val="Calibri"/>
        <family val="2"/>
      </rPr>
      <t>Ex3</t>
    </r>
    <r>
      <rPr>
        <sz val="12"/>
        <color indexed="8"/>
        <rFont val="Calibri"/>
        <family val="2"/>
      </rPr>
      <t xml:space="preserve">: Review, analyze, or test organization-developed software to identify design, coding, and default configuration vulnerabilities
</t>
    </r>
    <r>
      <rPr>
        <b/>
        <sz val="12"/>
        <color indexed="8"/>
        <rFont val="Calibri"/>
        <family val="2"/>
      </rPr>
      <t>Ex4</t>
    </r>
    <r>
      <rPr>
        <sz val="12"/>
        <color indexed="8"/>
        <rFont val="Calibri"/>
        <family val="2"/>
      </rPr>
      <t xml:space="preserve">: Assess facilities that house critical computing assets for physical vulnerabilities and resilience issues
</t>
    </r>
    <r>
      <rPr>
        <b/>
        <sz val="12"/>
        <color indexed="8"/>
        <rFont val="Calibri"/>
        <family val="2"/>
      </rPr>
      <t>Ex5</t>
    </r>
    <r>
      <rPr>
        <sz val="12"/>
        <color indexed="8"/>
        <rFont val="Calibri"/>
        <family val="2"/>
      </rPr>
      <t xml:space="preserve">: Monitor sources of cyber threat intelligence for information on new vulnerabilities in products and services
</t>
    </r>
    <r>
      <rPr>
        <b/>
        <sz val="12"/>
        <color indexed="8"/>
        <rFont val="Calibri"/>
        <family val="2"/>
      </rPr>
      <t>Ex6</t>
    </r>
    <r>
      <rPr>
        <sz val="12"/>
        <color indexed="8"/>
        <rFont val="Calibri"/>
        <family val="2"/>
      </rPr>
      <t>: Review processes and procedures for weaknesses that could be exploited to affect cybersecurity</t>
    </r>
  </si>
  <si>
    <r>
      <rPr>
        <b/>
        <sz val="12"/>
        <color indexed="8"/>
        <rFont val="Calibri"/>
        <family val="2"/>
      </rPr>
      <t>Ex1</t>
    </r>
    <r>
      <rPr>
        <sz val="12"/>
        <color indexed="8"/>
        <rFont val="Calibri"/>
        <family val="2"/>
      </rPr>
      <t xml:space="preserve">: Configure cybersecurity tools and technologies with detection or response capabilities to securely ingest cyber threat intelligence feeds
</t>
    </r>
    <r>
      <rPr>
        <b/>
        <sz val="12"/>
        <color indexed="8"/>
        <rFont val="Calibri"/>
        <family val="2"/>
      </rPr>
      <t>Ex2</t>
    </r>
    <r>
      <rPr>
        <sz val="12"/>
        <color indexed="8"/>
        <rFont val="Calibri"/>
        <family val="2"/>
      </rPr>
      <t xml:space="preserve">: Receive and review advisories from reputable third parties on current threat actors and their tactics, techniques, and procedures (TTPs)
</t>
    </r>
    <r>
      <rPr>
        <b/>
        <sz val="12"/>
        <color indexed="8"/>
        <rFont val="Calibri"/>
        <family val="2"/>
      </rPr>
      <t>Ex3</t>
    </r>
    <r>
      <rPr>
        <sz val="12"/>
        <color indexed="8"/>
        <rFont val="Calibri"/>
        <family val="2"/>
      </rPr>
      <t>: Monitor sources of cyber threat intelligence for information on the types of vulnerabilities that emerging technologies may have</t>
    </r>
  </si>
  <si>
    <r>
      <rPr>
        <b/>
        <sz val="12"/>
        <color indexed="8"/>
        <rFont val="Calibri"/>
        <family val="2"/>
      </rPr>
      <t>Ex1</t>
    </r>
    <r>
      <rPr>
        <sz val="12"/>
        <color indexed="8"/>
        <rFont val="Calibri"/>
        <family val="2"/>
      </rPr>
      <t xml:space="preserve">: Use cyber threat intelligence to maintain awareness of the types of threat actors likely to target the organization and the TTPs they are likely to use
</t>
    </r>
    <r>
      <rPr>
        <b/>
        <sz val="12"/>
        <color indexed="8"/>
        <rFont val="Calibri"/>
        <family val="2"/>
      </rPr>
      <t>Ex2</t>
    </r>
    <r>
      <rPr>
        <sz val="12"/>
        <color indexed="8"/>
        <rFont val="Calibri"/>
        <family val="2"/>
      </rPr>
      <t xml:space="preserve">: Perform threat hunting to look for signs of threat actors within the environment
</t>
    </r>
    <r>
      <rPr>
        <b/>
        <sz val="12"/>
        <color indexed="8"/>
        <rFont val="Calibri"/>
        <family val="2"/>
      </rPr>
      <t>Ex3</t>
    </r>
    <r>
      <rPr>
        <sz val="12"/>
        <color indexed="8"/>
        <rFont val="Calibri"/>
        <family val="2"/>
      </rPr>
      <t>: Implement processes for identifying internal threat actors</t>
    </r>
  </si>
  <si>
    <r>
      <rPr>
        <b/>
        <sz val="12"/>
        <color indexed="8"/>
        <rFont val="Calibri"/>
        <family val="2"/>
      </rPr>
      <t>Ex1</t>
    </r>
    <r>
      <rPr>
        <sz val="12"/>
        <color indexed="8"/>
        <rFont val="Calibri"/>
        <family val="2"/>
      </rPr>
      <t xml:space="preserve">: Develop threat models to better understand risks to the data and identify appropriate risk responses
</t>
    </r>
    <r>
      <rPr>
        <b/>
        <sz val="12"/>
        <color indexed="8"/>
        <rFont val="Calibri"/>
        <family val="2"/>
      </rPr>
      <t>Ex2</t>
    </r>
    <r>
      <rPr>
        <sz val="12"/>
        <color indexed="8"/>
        <rFont val="Calibri"/>
        <family val="2"/>
      </rPr>
      <t>: Prioritize cybersecurity resource allocations and investments based on estimated likelihoods and impacts</t>
    </r>
  </si>
  <si>
    <r>
      <rPr>
        <b/>
        <sz val="12"/>
        <color indexed="8"/>
        <rFont val="Calibri"/>
        <family val="2"/>
      </rPr>
      <t>Ex1</t>
    </r>
    <r>
      <rPr>
        <sz val="12"/>
        <color indexed="8"/>
        <rFont val="Calibri"/>
        <family val="2"/>
      </rPr>
      <t xml:space="preserve">: Apply the vulnerability management plan's criteria for deciding whether to accept, transfer, mitigate, or avoid risk
</t>
    </r>
    <r>
      <rPr>
        <b/>
        <sz val="12"/>
        <color indexed="8"/>
        <rFont val="Calibri"/>
        <family val="2"/>
      </rPr>
      <t>Ex2</t>
    </r>
    <r>
      <rPr>
        <sz val="12"/>
        <color indexed="8"/>
        <rFont val="Calibri"/>
        <family val="2"/>
      </rPr>
      <t xml:space="preserve">: Apply the vulnerability management plan's criteria for selecting compensating controls to mitigate risk
</t>
    </r>
    <r>
      <rPr>
        <b/>
        <sz val="12"/>
        <color indexed="8"/>
        <rFont val="Calibri"/>
        <family val="2"/>
      </rPr>
      <t>Ex3</t>
    </r>
    <r>
      <rPr>
        <sz val="12"/>
        <color indexed="8"/>
        <rFont val="Calibri"/>
        <family val="2"/>
      </rPr>
      <t xml:space="preserve">: Track the progress of risk response implementation (e.g., plan of action and milestones [POA&amp;M], risk register, risk detail report)
</t>
    </r>
    <r>
      <rPr>
        <b/>
        <sz val="12"/>
        <color indexed="8"/>
        <rFont val="Calibri"/>
        <family val="2"/>
      </rPr>
      <t>Ex4</t>
    </r>
    <r>
      <rPr>
        <sz val="12"/>
        <color indexed="8"/>
        <rFont val="Calibri"/>
        <family val="2"/>
      </rPr>
      <t xml:space="preserve">: Use risk assessment findings to inform risk response decisions and actions
</t>
    </r>
    <r>
      <rPr>
        <b/>
        <sz val="12"/>
        <color indexed="8"/>
        <rFont val="Calibri"/>
        <family val="2"/>
      </rPr>
      <t>Ex5</t>
    </r>
    <r>
      <rPr>
        <sz val="12"/>
        <color indexed="8"/>
        <rFont val="Calibri"/>
        <family val="2"/>
      </rPr>
      <t>: Communicate planned risk responses to affected stakeholders in priority order</t>
    </r>
  </si>
  <si>
    <r>
      <rPr>
        <b/>
        <sz val="12"/>
        <color indexed="8"/>
        <rFont val="Calibri"/>
        <family val="2"/>
      </rPr>
      <t>Ex1</t>
    </r>
    <r>
      <rPr>
        <sz val="12"/>
        <color indexed="8"/>
        <rFont val="Calibri"/>
        <family val="2"/>
      </rPr>
      <t xml:space="preserve">: Implement and follow procedures for the formal documentation, review, testing, and approval of proposed changes and requested exceptions
</t>
    </r>
    <r>
      <rPr>
        <b/>
        <sz val="12"/>
        <color indexed="8"/>
        <rFont val="Calibri"/>
        <family val="2"/>
      </rPr>
      <t>Ex2</t>
    </r>
    <r>
      <rPr>
        <sz val="12"/>
        <color indexed="8"/>
        <rFont val="Calibri"/>
        <family val="2"/>
      </rPr>
      <t xml:space="preserve">: Document the possible risks of making or not making each proposed change, and provide guidance on rolling back changes
</t>
    </r>
    <r>
      <rPr>
        <b/>
        <sz val="12"/>
        <color indexed="8"/>
        <rFont val="Calibri"/>
        <family val="2"/>
      </rPr>
      <t>Ex3</t>
    </r>
    <r>
      <rPr>
        <sz val="12"/>
        <color indexed="8"/>
        <rFont val="Calibri"/>
        <family val="2"/>
      </rPr>
      <t xml:space="preserve">: Document the risks related to each requested exception and the plan for responding to those risks
</t>
    </r>
    <r>
      <rPr>
        <b/>
        <sz val="12"/>
        <color indexed="8"/>
        <rFont val="Calibri"/>
        <family val="2"/>
      </rPr>
      <t>Ex4</t>
    </r>
    <r>
      <rPr>
        <sz val="12"/>
        <color indexed="8"/>
        <rFont val="Calibri"/>
        <family val="2"/>
      </rPr>
      <t>: Periodically review risks that were accepted based upon planned future actions or milestones</t>
    </r>
  </si>
  <si>
    <r>
      <rPr>
        <b/>
        <sz val="12"/>
        <color indexed="8"/>
        <rFont val="Calibri"/>
        <family val="2"/>
      </rPr>
      <t>Ex1</t>
    </r>
    <r>
      <rPr>
        <sz val="12"/>
        <color indexed="8"/>
        <rFont val="Calibri"/>
        <family val="2"/>
      </rPr>
      <t xml:space="preserve">: Perform self-assessments of critical services that take current threats and TTPs into consideration
</t>
    </r>
    <r>
      <rPr>
        <b/>
        <sz val="12"/>
        <color indexed="8"/>
        <rFont val="Calibri"/>
        <family val="2"/>
      </rPr>
      <t>Ex2</t>
    </r>
    <r>
      <rPr>
        <sz val="12"/>
        <color indexed="8"/>
        <rFont val="Calibri"/>
        <family val="2"/>
      </rPr>
      <t xml:space="preserve">: Invest in third-party assessments or independent audits of the effectiveness of the organization's cybersecurity program to identify areas that need improvement
</t>
    </r>
    <r>
      <rPr>
        <b/>
        <sz val="12"/>
        <color indexed="8"/>
        <rFont val="Calibri"/>
        <family val="2"/>
      </rPr>
      <t>Ex3</t>
    </r>
    <r>
      <rPr>
        <sz val="12"/>
        <color indexed="8"/>
        <rFont val="Calibri"/>
        <family val="2"/>
      </rPr>
      <t>: Constantly evaluate compliance with selected cybersecurity requirements through automated means</t>
    </r>
  </si>
  <si>
    <r>
      <rPr>
        <b/>
        <sz val="12"/>
        <color indexed="8"/>
        <rFont val="Calibri"/>
        <family val="2"/>
      </rPr>
      <t>Ex1</t>
    </r>
    <r>
      <rPr>
        <sz val="12"/>
        <color indexed="8"/>
        <rFont val="Calibri"/>
        <family val="2"/>
      </rPr>
      <t xml:space="preserve">: Establish contingency plans (e.g., incident response, business continuity, disaster recovery) for responding to and recovering from adverse events that can interfere with operations, expose confidential information, or otherwise endanger the organization's mission and viability
</t>
    </r>
    <r>
      <rPr>
        <b/>
        <sz val="12"/>
        <color indexed="8"/>
        <rFont val="Calibri"/>
        <family val="2"/>
      </rPr>
      <t>Ex2</t>
    </r>
    <r>
      <rPr>
        <sz val="12"/>
        <color indexed="8"/>
        <rFont val="Calibri"/>
        <family val="2"/>
      </rPr>
      <t xml:space="preserve">: Include contact and communication information, processes for handling common scenarios, and criteria for prioritization, escalation, and elevation in all contingency plans
</t>
    </r>
    <r>
      <rPr>
        <b/>
        <sz val="12"/>
        <color indexed="8"/>
        <rFont val="Calibri"/>
        <family val="2"/>
      </rPr>
      <t>Ex3</t>
    </r>
    <r>
      <rPr>
        <sz val="12"/>
        <color indexed="8"/>
        <rFont val="Calibri"/>
        <family val="2"/>
      </rPr>
      <t xml:space="preserve">: Create a vulnerability management plan to identify and assess all types of vulnerabilities and to prioritize, test, and implement risk responses
</t>
    </r>
    <r>
      <rPr>
        <b/>
        <sz val="12"/>
        <color indexed="8"/>
        <rFont val="Calibri"/>
        <family val="2"/>
      </rPr>
      <t>Ex4</t>
    </r>
    <r>
      <rPr>
        <sz val="12"/>
        <color indexed="8"/>
        <rFont val="Calibri"/>
        <family val="2"/>
      </rPr>
      <t xml:space="preserve">: Communicate cybersecurity plans (including updates) to those responsible for carrying them out and to affected parties
</t>
    </r>
    <r>
      <rPr>
        <b/>
        <sz val="12"/>
        <color indexed="8"/>
        <rFont val="Calibri"/>
        <family val="2"/>
      </rPr>
      <t>Ex5</t>
    </r>
    <r>
      <rPr>
        <sz val="12"/>
        <color indexed="8"/>
        <rFont val="Calibri"/>
        <family val="2"/>
      </rPr>
      <t>: Review and update all cybersecurity plans annually or when a need for significant improvements is identified</t>
    </r>
  </si>
  <si>
    <r>
      <rPr>
        <b/>
        <sz val="12"/>
        <color indexed="8"/>
        <rFont val="Calibri"/>
        <family val="2"/>
      </rPr>
      <t>Ex1</t>
    </r>
    <r>
      <rPr>
        <sz val="12"/>
        <color indexed="8"/>
        <rFont val="Calibri"/>
        <family val="2"/>
      </rPr>
      <t xml:space="preserve">: Initiate requests for new access or additional access for employees, contractors, and others, and track, review, and fulfill the requests, with permission from system or data owners when needed
</t>
    </r>
    <r>
      <rPr>
        <b/>
        <sz val="12"/>
        <color indexed="8"/>
        <rFont val="Calibri"/>
        <family val="2"/>
      </rPr>
      <t>Ex2</t>
    </r>
    <r>
      <rPr>
        <sz val="12"/>
        <color indexed="8"/>
        <rFont val="Calibri"/>
        <family val="2"/>
      </rPr>
      <t xml:space="preserve">: Issue, manage, and revoke cryptographic certificates and identity tokens, cryptographic keys (i.e., key management), and other credentials
</t>
    </r>
    <r>
      <rPr>
        <b/>
        <sz val="12"/>
        <color indexed="8"/>
        <rFont val="Calibri"/>
        <family val="2"/>
      </rPr>
      <t>Ex3</t>
    </r>
    <r>
      <rPr>
        <sz val="12"/>
        <color indexed="8"/>
        <rFont val="Calibri"/>
        <family val="2"/>
      </rPr>
      <t xml:space="preserve">: Select a unique identifier for each device from immutable hardware characteristics or an identifier securely provisioned to the device
</t>
    </r>
    <r>
      <rPr>
        <b/>
        <sz val="12"/>
        <color indexed="8"/>
        <rFont val="Calibri"/>
        <family val="2"/>
      </rPr>
      <t>Ex4</t>
    </r>
    <r>
      <rPr>
        <sz val="12"/>
        <color indexed="8"/>
        <rFont val="Calibri"/>
        <family val="2"/>
      </rPr>
      <t>: Physically label authorized hardware with an identifier for inventory and servicing purposes</t>
    </r>
  </si>
  <si>
    <r>
      <rPr>
        <b/>
        <sz val="12"/>
        <color indexed="8"/>
        <rFont val="Calibri"/>
        <family val="2"/>
      </rPr>
      <t>Ex1</t>
    </r>
    <r>
      <rPr>
        <sz val="12"/>
        <color indexed="8"/>
        <rFont val="Calibri"/>
        <family val="2"/>
      </rPr>
      <t xml:space="preserve">: Verify a person's claimed identity at enrollment time using government-issued identity credentials (e.g., passport, visa, driver's license)
</t>
    </r>
    <r>
      <rPr>
        <b/>
        <sz val="12"/>
        <color indexed="8"/>
        <rFont val="Calibri"/>
        <family val="2"/>
      </rPr>
      <t>Ex2</t>
    </r>
    <r>
      <rPr>
        <sz val="12"/>
        <color indexed="8"/>
        <rFont val="Calibri"/>
        <family val="2"/>
      </rPr>
      <t>: Issue a different credential for each person (i.e., no credential sharing)</t>
    </r>
  </si>
  <si>
    <r>
      <rPr>
        <b/>
        <sz val="12"/>
        <color indexed="8"/>
        <rFont val="Calibri"/>
        <family val="2"/>
      </rPr>
      <t>Ex1</t>
    </r>
    <r>
      <rPr>
        <sz val="12"/>
        <color indexed="8"/>
        <rFont val="Calibri"/>
        <family val="2"/>
      </rPr>
      <t xml:space="preserve">: Require multifactor authentication
</t>
    </r>
    <r>
      <rPr>
        <b/>
        <sz val="12"/>
        <color indexed="8"/>
        <rFont val="Calibri"/>
        <family val="2"/>
      </rPr>
      <t>Ex2</t>
    </r>
    <r>
      <rPr>
        <sz val="12"/>
        <color indexed="8"/>
        <rFont val="Calibri"/>
        <family val="2"/>
      </rPr>
      <t xml:space="preserve">: Enforce policies for the minimum strength of passwords, PINs, and similar authenticators
</t>
    </r>
    <r>
      <rPr>
        <b/>
        <sz val="12"/>
        <color indexed="8"/>
        <rFont val="Calibri"/>
        <family val="2"/>
      </rPr>
      <t>Ex3</t>
    </r>
    <r>
      <rPr>
        <sz val="12"/>
        <color indexed="8"/>
        <rFont val="Calibri"/>
        <family val="2"/>
      </rPr>
      <t xml:space="preserve">: Periodically reauthenticate users, services, and hardware based on risk (e.g., in zero trust architectures)
</t>
    </r>
    <r>
      <rPr>
        <b/>
        <sz val="12"/>
        <color indexed="8"/>
        <rFont val="Calibri"/>
        <family val="2"/>
      </rPr>
      <t>Ex4</t>
    </r>
    <r>
      <rPr>
        <sz val="12"/>
        <color indexed="8"/>
        <rFont val="Calibri"/>
        <family val="2"/>
      </rPr>
      <t>: Ensure that authorized personnel can access accounts essential for protecting safety under emergency conditions</t>
    </r>
  </si>
  <si>
    <r>
      <rPr>
        <b/>
        <sz val="12"/>
        <color indexed="8"/>
        <rFont val="Calibri"/>
        <family val="2"/>
      </rPr>
      <t>Ex1</t>
    </r>
    <r>
      <rPr>
        <sz val="12"/>
        <color indexed="8"/>
        <rFont val="Calibri"/>
        <family val="2"/>
      </rPr>
      <t xml:space="preserve">: Protect identity assertions that are used to convey authentication and user information through single sign-on systems
</t>
    </r>
    <r>
      <rPr>
        <b/>
        <sz val="12"/>
        <color indexed="8"/>
        <rFont val="Calibri"/>
        <family val="2"/>
      </rPr>
      <t>Ex2</t>
    </r>
    <r>
      <rPr>
        <sz val="12"/>
        <color indexed="8"/>
        <rFont val="Calibri"/>
        <family val="2"/>
      </rPr>
      <t xml:space="preserve">: Protect identity assertions that are used to convey authentication and user information between federated systems
</t>
    </r>
    <r>
      <rPr>
        <b/>
        <sz val="12"/>
        <color indexed="8"/>
        <rFont val="Calibri"/>
        <family val="2"/>
      </rPr>
      <t>Ex3</t>
    </r>
    <r>
      <rPr>
        <sz val="12"/>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</si>
  <si>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r>
      <rPr>
        <b/>
        <sz val="12"/>
        <color indexed="8"/>
        <rFont val="Calibri"/>
        <family val="2"/>
      </rPr>
      <t>Ex1</t>
    </r>
    <r>
      <rPr>
        <sz val="12"/>
        <color indexed="8"/>
        <rFont val="Calibri"/>
        <family val="2"/>
      </rPr>
      <t xml:space="preserve">: Review logical and physical access privileges periodically and whenever someone changes roles or leaves the organization, and promptly rescind privileges that are no longer needed
</t>
    </r>
    <r>
      <rPr>
        <b/>
        <sz val="12"/>
        <color indexed="8"/>
        <rFont val="Calibri"/>
        <family val="2"/>
      </rPr>
      <t>Ex2</t>
    </r>
    <r>
      <rPr>
        <sz val="12"/>
        <color indexed="8"/>
        <rFont val="Calibri"/>
        <family val="2"/>
      </rPr>
      <t xml:space="preserve">: Take attributes of the requester and the requested resource into account for authorization decisions (e.g., geolocation, day/time, requester endpoint's cyber health)
</t>
    </r>
    <r>
      <rPr>
        <b/>
        <sz val="12"/>
        <color indexed="8"/>
        <rFont val="Calibri"/>
        <family val="2"/>
      </rPr>
      <t>Ex3</t>
    </r>
    <r>
      <rPr>
        <sz val="12"/>
        <color indexed="8"/>
        <rFont val="Calibri"/>
        <family val="2"/>
      </rPr>
      <t xml:space="preserve">: Restrict access and privileges to the minimum necessary (e.g., zero trust architecture)
</t>
    </r>
    <r>
      <rPr>
        <b/>
        <sz val="12"/>
        <color indexed="8"/>
        <rFont val="Calibri"/>
        <family val="2"/>
      </rPr>
      <t>Ex4</t>
    </r>
    <r>
      <rPr>
        <sz val="12"/>
        <color indexed="8"/>
        <rFont val="Calibri"/>
        <family val="2"/>
      </rPr>
      <t>: Periodically review the privileges associated with critical business functions to confirm proper separation of duties</t>
    </r>
  </si>
  <si>
    <r>
      <rPr>
        <b/>
        <sz val="12"/>
        <color indexed="8"/>
        <rFont val="Calibri"/>
        <family val="2"/>
      </rPr>
      <t>Ex1</t>
    </r>
    <r>
      <rPr>
        <sz val="12"/>
        <color indexed="8"/>
        <rFont val="Calibri"/>
        <family val="2"/>
      </rPr>
      <t xml:space="preserve">: Use security guards, security cameras, locked entrances, alarm systems, and other physical controls to monitor facilities and restrict access
</t>
    </r>
    <r>
      <rPr>
        <b/>
        <sz val="12"/>
        <color indexed="8"/>
        <rFont val="Calibri"/>
        <family val="2"/>
      </rPr>
      <t>Ex2</t>
    </r>
    <r>
      <rPr>
        <sz val="12"/>
        <color indexed="8"/>
        <rFont val="Calibri"/>
        <family val="2"/>
      </rPr>
      <t xml:space="preserve">: Employ additional physical security controls for areas that contain high-risk assets
</t>
    </r>
    <r>
      <rPr>
        <b/>
        <sz val="12"/>
        <color indexed="8"/>
        <rFont val="Calibri"/>
        <family val="2"/>
      </rPr>
      <t>Ex3</t>
    </r>
    <r>
      <rPr>
        <sz val="12"/>
        <color indexed="8"/>
        <rFont val="Calibri"/>
        <family val="2"/>
      </rPr>
      <t>: Escort guests, vendors, and other third parties within areas that contain business-critical assets</t>
    </r>
  </si>
  <si>
    <r>
      <rPr>
        <b/>
        <sz val="12"/>
        <color indexed="8"/>
        <rFont val="Calibri"/>
        <family val="2"/>
      </rPr>
      <t>Ex1</t>
    </r>
    <r>
      <rPr>
        <sz val="12"/>
        <color indexed="8"/>
        <rFont val="Calibri"/>
        <family val="2"/>
      </rPr>
      <t xml:space="preserve">: Use encryption, digital signatures, and cryptographic hashes to protect the confidentiality and integrity of stored data in files, databases, virtual machine disk images, container images, and other resources
</t>
    </r>
    <r>
      <rPr>
        <b/>
        <sz val="12"/>
        <color indexed="8"/>
        <rFont val="Calibri"/>
        <family val="2"/>
      </rPr>
      <t>Ex2</t>
    </r>
    <r>
      <rPr>
        <sz val="12"/>
        <color indexed="8"/>
        <rFont val="Calibri"/>
        <family val="2"/>
      </rPr>
      <t xml:space="preserve">: Use full disk encryption to protect data stored on user endpoints
</t>
    </r>
    <r>
      <rPr>
        <b/>
        <sz val="12"/>
        <color indexed="8"/>
        <rFont val="Calibri"/>
        <family val="2"/>
      </rPr>
      <t>Ex3</t>
    </r>
    <r>
      <rPr>
        <sz val="12"/>
        <color indexed="8"/>
        <rFont val="Calibri"/>
        <family val="2"/>
      </rPr>
      <t xml:space="preserve">: Confirm the integrity of software by validating signatures
</t>
    </r>
    <r>
      <rPr>
        <b/>
        <sz val="12"/>
        <color indexed="8"/>
        <rFont val="Calibri"/>
        <family val="2"/>
      </rPr>
      <t>Ex4</t>
    </r>
    <r>
      <rPr>
        <sz val="12"/>
        <color indexed="8"/>
        <rFont val="Calibri"/>
        <family val="2"/>
      </rPr>
      <t xml:space="preserve">: Restrict the use of removable media to prevent data exfiltration
</t>
    </r>
    <r>
      <rPr>
        <b/>
        <sz val="12"/>
        <color indexed="8"/>
        <rFont val="Calibri"/>
        <family val="2"/>
      </rPr>
      <t>Ex5</t>
    </r>
    <r>
      <rPr>
        <sz val="12"/>
        <color indexed="8"/>
        <rFont val="Calibri"/>
        <family val="2"/>
      </rPr>
      <t>: Physically secure removable media containing unencrypted sensitive information, such as within locked offices or file cabinets</t>
    </r>
  </si>
  <si>
    <r>
      <rPr>
        <b/>
        <sz val="12"/>
        <color indexed="8"/>
        <rFont val="Calibri"/>
        <family val="2"/>
      </rPr>
      <t>Ex1</t>
    </r>
    <r>
      <rPr>
        <sz val="12"/>
        <color indexed="8"/>
        <rFont val="Calibri"/>
        <family val="2"/>
      </rPr>
      <t xml:space="preserve">: Use encryption, digital signatures, and cryptographic hashes to protect the confidentiality and integrity of network communications
</t>
    </r>
    <r>
      <rPr>
        <b/>
        <sz val="12"/>
        <color indexed="8"/>
        <rFont val="Calibri"/>
        <family val="2"/>
      </rPr>
      <t>Ex2</t>
    </r>
    <r>
      <rPr>
        <sz val="12"/>
        <color indexed="8"/>
        <rFont val="Calibri"/>
        <family val="2"/>
      </rPr>
      <t xml:space="preserve">: Automatically encrypt or block outbound emails and other communications that contain sensitive data, depending on the data classification
</t>
    </r>
    <r>
      <rPr>
        <b/>
        <sz val="12"/>
        <color indexed="8"/>
        <rFont val="Calibri"/>
        <family val="2"/>
      </rPr>
      <t>Ex3</t>
    </r>
    <r>
      <rPr>
        <sz val="12"/>
        <color indexed="8"/>
        <rFont val="Calibri"/>
        <family val="2"/>
      </rPr>
      <t xml:space="preserve">: Block access to personal email, file sharing, file storage services, and other personal communications applications and services from organizational systems and networks
</t>
    </r>
    <r>
      <rPr>
        <b/>
        <sz val="12"/>
        <color indexed="8"/>
        <rFont val="Calibri"/>
        <family val="2"/>
      </rPr>
      <t>Ex4</t>
    </r>
    <r>
      <rPr>
        <sz val="12"/>
        <color indexed="8"/>
        <rFont val="Calibri"/>
        <family val="2"/>
      </rPr>
      <t>: Prevent reuse of sensitive data from production environments (e.g., customer records) in development, testing, and other non-production environments</t>
    </r>
  </si>
  <si>
    <r>
      <rPr>
        <b/>
        <sz val="12"/>
        <color indexed="8"/>
        <rFont val="Calibri"/>
        <family val="2"/>
      </rPr>
      <t>Ex1</t>
    </r>
    <r>
      <rPr>
        <sz val="12"/>
        <color indexed="8"/>
        <rFont val="Calibri"/>
        <family val="2"/>
      </rPr>
      <t xml:space="preserve">: Remove data that must remain confidential (e.g., from processors and memory) as soon as it is no longer needed
</t>
    </r>
    <r>
      <rPr>
        <b/>
        <sz val="12"/>
        <color indexed="8"/>
        <rFont val="Calibri"/>
        <family val="2"/>
      </rPr>
      <t>Ex2</t>
    </r>
    <r>
      <rPr>
        <sz val="12"/>
        <color indexed="8"/>
        <rFont val="Calibri"/>
        <family val="2"/>
      </rPr>
      <t>: Protect data in use from access by other users and processes of the same platform</t>
    </r>
  </si>
  <si>
    <r>
      <rPr>
        <b/>
        <sz val="12"/>
        <color indexed="8"/>
        <rFont val="Calibri"/>
        <family val="2"/>
      </rPr>
      <t>Ex1</t>
    </r>
    <r>
      <rPr>
        <sz val="12"/>
        <color indexed="8"/>
        <rFont val="Calibri"/>
        <family val="2"/>
      </rPr>
      <t xml:space="preserve">: Continuously back up critical data in near-real-time, and back up other data frequently at agreed-upon schedules
</t>
    </r>
    <r>
      <rPr>
        <b/>
        <sz val="12"/>
        <color indexed="8"/>
        <rFont val="Calibri"/>
        <family val="2"/>
      </rPr>
      <t>Ex2</t>
    </r>
    <r>
      <rPr>
        <sz val="12"/>
        <color indexed="8"/>
        <rFont val="Calibri"/>
        <family val="2"/>
      </rPr>
      <t xml:space="preserve">: Test backups and restores for all types of data sources at least annually
</t>
    </r>
    <r>
      <rPr>
        <b/>
        <sz val="12"/>
        <color indexed="8"/>
        <rFont val="Calibri"/>
        <family val="2"/>
      </rPr>
      <t>Ex3</t>
    </r>
    <r>
      <rPr>
        <sz val="12"/>
        <color indexed="8"/>
        <rFont val="Calibri"/>
        <family val="2"/>
      </rPr>
      <t xml:space="preserve">: Securely store some backups offline and offsite so that an incident or disaster will not damage them
</t>
    </r>
    <r>
      <rPr>
        <b/>
        <sz val="12"/>
        <color indexed="8"/>
        <rFont val="Calibri"/>
        <family val="2"/>
      </rPr>
      <t>Ex4</t>
    </r>
    <r>
      <rPr>
        <sz val="12"/>
        <color indexed="8"/>
        <rFont val="Calibri"/>
        <family val="2"/>
      </rPr>
      <t>: Enforce geographic separation and geolocation restrictions for data backup storage</t>
    </r>
  </si>
  <si>
    <r>
      <rPr>
        <b/>
        <sz val="12"/>
        <color indexed="8"/>
        <rFont val="Calibri"/>
        <family val="2"/>
      </rPr>
      <t>Ex1</t>
    </r>
    <r>
      <rPr>
        <sz val="12"/>
        <color indexed="8"/>
        <rFont val="Calibri"/>
        <family val="2"/>
      </rPr>
      <t xml:space="preserve">: Establish, test, deploy, and maintain hardened baselines that enforce the organization's cybersecurity policies and provide only essential capabilities (i.e., principle of least functionality)
</t>
    </r>
    <r>
      <rPr>
        <b/>
        <sz val="12"/>
        <color indexed="8"/>
        <rFont val="Calibri"/>
        <family val="2"/>
      </rPr>
      <t>Ex2</t>
    </r>
    <r>
      <rPr>
        <sz val="12"/>
        <color indexed="8"/>
        <rFont val="Calibri"/>
        <family val="2"/>
      </rPr>
      <t xml:space="preserve">: Review all default configuration settings that may potentially impact cybersecurity when installing or upgrading software
</t>
    </r>
    <r>
      <rPr>
        <b/>
        <sz val="12"/>
        <color indexed="8"/>
        <rFont val="Calibri"/>
        <family val="2"/>
      </rPr>
      <t>Ex3</t>
    </r>
    <r>
      <rPr>
        <sz val="12"/>
        <color indexed="8"/>
        <rFont val="Calibri"/>
        <family val="2"/>
      </rPr>
      <t>: Monitor implemented software for deviations from approved baselines</t>
    </r>
  </si>
  <si>
    <r>
      <rPr>
        <b/>
        <sz val="12"/>
        <color indexed="8"/>
        <rFont val="Calibri"/>
        <family val="2"/>
      </rPr>
      <t>Ex1</t>
    </r>
    <r>
      <rPr>
        <sz val="12"/>
        <color indexed="8"/>
        <rFont val="Calibri"/>
        <family val="2"/>
      </rPr>
      <t xml:space="preserve">: Perform routine and emergency patching within the timeframes specified in the vulnerability management plan
</t>
    </r>
    <r>
      <rPr>
        <b/>
        <sz val="12"/>
        <color indexed="8"/>
        <rFont val="Calibri"/>
        <family val="2"/>
      </rPr>
      <t>Ex2</t>
    </r>
    <r>
      <rPr>
        <sz val="12"/>
        <color indexed="8"/>
        <rFont val="Calibri"/>
        <family val="2"/>
      </rPr>
      <t xml:space="preserve">: Update container images, and deploy new container instances to replace rather than update existing instances
</t>
    </r>
    <r>
      <rPr>
        <b/>
        <sz val="12"/>
        <color indexed="8"/>
        <rFont val="Calibri"/>
        <family val="2"/>
      </rPr>
      <t>Ex3</t>
    </r>
    <r>
      <rPr>
        <sz val="12"/>
        <color indexed="8"/>
        <rFont val="Calibri"/>
        <family val="2"/>
      </rPr>
      <t xml:space="preserve">: Replace end-of-life software and service versions with supported, maintained versions
</t>
    </r>
    <r>
      <rPr>
        <b/>
        <sz val="12"/>
        <color indexed="8"/>
        <rFont val="Calibri"/>
        <family val="2"/>
      </rPr>
      <t>Ex4</t>
    </r>
    <r>
      <rPr>
        <sz val="12"/>
        <color indexed="8"/>
        <rFont val="Calibri"/>
        <family val="2"/>
      </rPr>
      <t xml:space="preserve">: Uninstall and remove unauthorized software and services that pose undue risks
</t>
    </r>
    <r>
      <rPr>
        <b/>
        <sz val="12"/>
        <color indexed="8"/>
        <rFont val="Calibri"/>
        <family val="2"/>
      </rPr>
      <t>Ex5</t>
    </r>
    <r>
      <rPr>
        <sz val="12"/>
        <color indexed="8"/>
        <rFont val="Calibri"/>
        <family val="2"/>
      </rPr>
      <t xml:space="preserve">: Uninstall and remove any unnecessary software components (e.g., operating system utilities) that attackers might misuse
</t>
    </r>
    <r>
      <rPr>
        <b/>
        <sz val="12"/>
        <color indexed="8"/>
        <rFont val="Calibri"/>
        <family val="2"/>
      </rPr>
      <t>Ex6</t>
    </r>
    <r>
      <rPr>
        <sz val="12"/>
        <color indexed="8"/>
        <rFont val="Calibri"/>
        <family val="2"/>
      </rPr>
      <t>: Define and implement plans for software and service end-of-life maintenance support and obsolescence</t>
    </r>
  </si>
  <si>
    <r>
      <rPr>
        <b/>
        <sz val="12"/>
        <color indexed="8"/>
        <rFont val="Calibri"/>
        <family val="2"/>
      </rPr>
      <t>Ex1</t>
    </r>
    <r>
      <rPr>
        <sz val="12"/>
        <color indexed="8"/>
        <rFont val="Calibri"/>
        <family val="2"/>
      </rPr>
      <t xml:space="preserve">: Replace hardware when it lacks needed security capabilities or when it cannot support software with needed security capabilities
</t>
    </r>
    <r>
      <rPr>
        <b/>
        <sz val="12"/>
        <color indexed="8"/>
        <rFont val="Calibri"/>
        <family val="2"/>
      </rPr>
      <t>Ex2</t>
    </r>
    <r>
      <rPr>
        <sz val="12"/>
        <color indexed="8"/>
        <rFont val="Calibri"/>
        <family val="2"/>
      </rPr>
      <t xml:space="preserve">: Define and implement plans for hardware end-of-life maintenance support and obsolescence
</t>
    </r>
    <r>
      <rPr>
        <b/>
        <sz val="12"/>
        <color indexed="8"/>
        <rFont val="Calibri"/>
        <family val="2"/>
      </rPr>
      <t>Ex3</t>
    </r>
    <r>
      <rPr>
        <sz val="12"/>
        <color indexed="8"/>
        <rFont val="Calibri"/>
        <family val="2"/>
      </rPr>
      <t>: Perform hardware disposal in a secure, responsible, and auditable manner</t>
    </r>
  </si>
  <si>
    <r>
      <rPr>
        <b/>
        <sz val="12"/>
        <color indexed="8"/>
        <rFont val="Calibri"/>
        <family val="2"/>
      </rPr>
      <t>Ex1</t>
    </r>
    <r>
      <rPr>
        <sz val="12"/>
        <color indexed="8"/>
        <rFont val="Calibri"/>
        <family val="2"/>
      </rPr>
      <t xml:space="preserve">: Configure all operating systems, applications, and services (including cloud-based services) to generate log records
</t>
    </r>
    <r>
      <rPr>
        <b/>
        <sz val="12"/>
        <color indexed="8"/>
        <rFont val="Calibri"/>
        <family val="2"/>
      </rPr>
      <t>Ex2</t>
    </r>
    <r>
      <rPr>
        <sz val="12"/>
        <color indexed="8"/>
        <rFont val="Calibri"/>
        <family val="2"/>
      </rPr>
      <t xml:space="preserve">: Configure log generators to securely share their logs with the organization's logging infrastructure systems and services
</t>
    </r>
    <r>
      <rPr>
        <b/>
        <sz val="12"/>
        <color indexed="8"/>
        <rFont val="Calibri"/>
        <family val="2"/>
      </rPr>
      <t>Ex3</t>
    </r>
    <r>
      <rPr>
        <sz val="12"/>
        <color indexed="8"/>
        <rFont val="Calibri"/>
        <family val="2"/>
      </rPr>
      <t>: Configure log generators to record the data needed by zero-trust architectures</t>
    </r>
  </si>
  <si>
    <r>
      <rPr>
        <b/>
        <sz val="12"/>
        <color indexed="8"/>
        <rFont val="Calibri"/>
        <family val="2"/>
      </rPr>
      <t>Ex1</t>
    </r>
    <r>
      <rPr>
        <sz val="12"/>
        <color indexed="8"/>
        <rFont val="Calibri"/>
        <family val="2"/>
      </rPr>
      <t xml:space="preserve">: When risk warrants it, restrict software execution to permitted products only or deny the execution of prohibited and unauthorized software
</t>
    </r>
    <r>
      <rPr>
        <b/>
        <sz val="12"/>
        <color indexed="8"/>
        <rFont val="Calibri"/>
        <family val="2"/>
      </rPr>
      <t>Ex2</t>
    </r>
    <r>
      <rPr>
        <sz val="12"/>
        <color indexed="8"/>
        <rFont val="Calibri"/>
        <family val="2"/>
      </rPr>
      <t xml:space="preserve">: Verify the source of new software and the software's integrity before installing it
</t>
    </r>
    <r>
      <rPr>
        <b/>
        <sz val="12"/>
        <color indexed="8"/>
        <rFont val="Calibri"/>
        <family val="2"/>
      </rPr>
      <t>Ex3</t>
    </r>
    <r>
      <rPr>
        <sz val="12"/>
        <color indexed="8"/>
        <rFont val="Calibri"/>
        <family val="2"/>
      </rPr>
      <t xml:space="preserve">: Configure platforms to use only approved DNS services that block access to known malicious domains
</t>
    </r>
    <r>
      <rPr>
        <b/>
        <sz val="12"/>
        <color indexed="8"/>
        <rFont val="Calibri"/>
        <family val="2"/>
      </rPr>
      <t>Ex4</t>
    </r>
    <r>
      <rPr>
        <sz val="12"/>
        <color indexed="8"/>
        <rFont val="Calibri"/>
        <family val="2"/>
      </rPr>
      <t>: Configure platforms to allow the installation of organization-approved software only</t>
    </r>
  </si>
  <si>
    <r>
      <rPr>
        <b/>
        <sz val="12"/>
        <color indexed="8"/>
        <rFont val="Calibri"/>
        <family val="2"/>
      </rPr>
      <t>Ex1</t>
    </r>
    <r>
      <rPr>
        <sz val="12"/>
        <color indexed="8"/>
        <rFont val="Calibri"/>
        <family val="2"/>
      </rPr>
      <t xml:space="preserve">: Protect all components of organization-developed software from tampering and unauthorized access
</t>
    </r>
    <r>
      <rPr>
        <b/>
        <sz val="12"/>
        <color indexed="8"/>
        <rFont val="Calibri"/>
        <family val="2"/>
      </rPr>
      <t>Ex2</t>
    </r>
    <r>
      <rPr>
        <sz val="12"/>
        <color indexed="8"/>
        <rFont val="Calibri"/>
        <family val="2"/>
      </rPr>
      <t xml:space="preserve">: Secure all software produced by the organization, with minimal vulnerabilities in their releases
</t>
    </r>
    <r>
      <rPr>
        <b/>
        <sz val="12"/>
        <color indexed="8"/>
        <rFont val="Calibri"/>
        <family val="2"/>
      </rPr>
      <t>Ex3</t>
    </r>
    <r>
      <rPr>
        <sz val="12"/>
        <color indexed="8"/>
        <rFont val="Calibri"/>
        <family val="2"/>
      </rPr>
      <t>: Maintain the software used in production environments, and securely dispose of software once it is no longer needed</t>
    </r>
  </si>
  <si>
    <r>
      <rPr>
        <b/>
        <sz val="12"/>
        <color indexed="8"/>
        <rFont val="Calibri"/>
        <family val="2"/>
      </rPr>
      <t>Ex1</t>
    </r>
    <r>
      <rPr>
        <sz val="12"/>
        <color indexed="8"/>
        <rFont val="Calibri"/>
        <family val="2"/>
      </rPr>
      <t xml:space="preserve">: Logically segment organization networks and cloud-based platforms according to trust boundaries and platform types (e.g., IT, IoT, OT, mobile, guests), and permit required communications only between segments
</t>
    </r>
    <r>
      <rPr>
        <b/>
        <sz val="12"/>
        <color indexed="8"/>
        <rFont val="Calibri"/>
        <family val="2"/>
      </rPr>
      <t>Ex2</t>
    </r>
    <r>
      <rPr>
        <sz val="12"/>
        <color indexed="8"/>
        <rFont val="Calibri"/>
        <family val="2"/>
      </rPr>
      <t xml:space="preserve">: Logically segment organization networks from external networks, and permit only necessary communications to enter the organization's networks from the external networks
</t>
    </r>
    <r>
      <rPr>
        <b/>
        <sz val="12"/>
        <color indexed="8"/>
        <rFont val="Calibri"/>
        <family val="2"/>
      </rPr>
      <t>Ex3</t>
    </r>
    <r>
      <rPr>
        <sz val="12"/>
        <color indexed="8"/>
        <rFont val="Calibri"/>
        <family val="2"/>
      </rPr>
      <t xml:space="preserve">: Implement zero trust architectures to restrict network access to each resource to the minimum necessary
</t>
    </r>
    <r>
      <rPr>
        <b/>
        <sz val="12"/>
        <color indexed="8"/>
        <rFont val="Calibri"/>
        <family val="2"/>
      </rPr>
      <t>Ex4</t>
    </r>
    <r>
      <rPr>
        <sz val="12"/>
        <color indexed="8"/>
        <rFont val="Calibri"/>
        <family val="2"/>
      </rPr>
      <t>: Check the cyber health of endpoints before allowing them to access and use production resources</t>
    </r>
  </si>
  <si>
    <r>
      <rPr>
        <b/>
        <sz val="12"/>
        <color indexed="8"/>
        <rFont val="Calibri"/>
        <family val="2"/>
      </rPr>
      <t>Ex1</t>
    </r>
    <r>
      <rPr>
        <sz val="12"/>
        <color indexed="8"/>
        <rFont val="Calibri"/>
        <family val="2"/>
      </rPr>
      <t xml:space="preserve">: Protect organizational equipment from known environmental threats, such as flooding, fire, wind, and excessive heat and humidity
</t>
    </r>
    <r>
      <rPr>
        <b/>
        <sz val="12"/>
        <color indexed="8"/>
        <rFont val="Calibri"/>
        <family val="2"/>
      </rPr>
      <t>Ex2</t>
    </r>
    <r>
      <rPr>
        <sz val="12"/>
        <color indexed="8"/>
        <rFont val="Calibri"/>
        <family val="2"/>
      </rPr>
      <t>: Include protection from environmental threats and provisions for adequate operating infrastructure in requirements for service providers that operate systems on the organization's behalf</t>
    </r>
  </si>
  <si>
    <r>
      <rPr>
        <b/>
        <sz val="12"/>
        <color indexed="8"/>
        <rFont val="Calibri"/>
        <family val="2"/>
      </rPr>
      <t>Ex1</t>
    </r>
    <r>
      <rPr>
        <sz val="12"/>
        <color indexed="8"/>
        <rFont val="Calibri"/>
        <family val="2"/>
      </rPr>
      <t xml:space="preserve">: Avoid single points of failure in systems and infrastructure
</t>
    </r>
    <r>
      <rPr>
        <b/>
        <sz val="12"/>
        <color indexed="8"/>
        <rFont val="Calibri"/>
        <family val="2"/>
      </rPr>
      <t>Ex2</t>
    </r>
    <r>
      <rPr>
        <sz val="12"/>
        <color indexed="8"/>
        <rFont val="Calibri"/>
        <family val="2"/>
      </rPr>
      <t xml:space="preserve">: Use load balancing to increase capacity and improve reliability
</t>
    </r>
    <r>
      <rPr>
        <b/>
        <sz val="12"/>
        <color indexed="8"/>
        <rFont val="Calibri"/>
        <family val="2"/>
      </rPr>
      <t>Ex3</t>
    </r>
    <r>
      <rPr>
        <sz val="12"/>
        <color indexed="8"/>
        <rFont val="Calibri"/>
        <family val="2"/>
      </rPr>
      <t>: Use high-availability components like redundant storage and power supplies to improve system reliability</t>
    </r>
  </si>
  <si>
    <r>
      <rPr>
        <b/>
        <sz val="12"/>
        <color indexed="8"/>
        <rFont val="Calibri"/>
        <family val="2"/>
      </rPr>
      <t>Ex1</t>
    </r>
    <r>
      <rPr>
        <sz val="12"/>
        <color indexed="8"/>
        <rFont val="Calibri"/>
        <family val="2"/>
      </rPr>
      <t xml:space="preserve">: Monitor usage of storage, power, compute, network bandwidth, and other resources
</t>
    </r>
    <r>
      <rPr>
        <b/>
        <sz val="12"/>
        <color indexed="8"/>
        <rFont val="Calibri"/>
        <family val="2"/>
      </rPr>
      <t>Ex2</t>
    </r>
    <r>
      <rPr>
        <sz val="12"/>
        <color indexed="8"/>
        <rFont val="Calibri"/>
        <family val="2"/>
      </rPr>
      <t>: Forecast future needs, and scale resources accordingly</t>
    </r>
  </si>
  <si>
    <r>
      <rPr>
        <b/>
        <sz val="12"/>
        <color indexed="8"/>
        <rFont val="Calibri"/>
        <family val="2"/>
      </rPr>
      <t>Ex1</t>
    </r>
    <r>
      <rPr>
        <sz val="12"/>
        <color indexed="8"/>
        <rFont val="Calibri"/>
        <family val="2"/>
      </rPr>
      <t xml:space="preserve">: Monitor DNS, BGP, and other network services for adverse events
</t>
    </r>
    <r>
      <rPr>
        <b/>
        <sz val="12"/>
        <color indexed="8"/>
        <rFont val="Calibri"/>
        <family val="2"/>
      </rPr>
      <t>Ex2</t>
    </r>
    <r>
      <rPr>
        <sz val="12"/>
        <color indexed="8"/>
        <rFont val="Calibri"/>
        <family val="2"/>
      </rPr>
      <t xml:space="preserve">: Monitor wired and wireless networks for connections from unauthorized endpoints
</t>
    </r>
    <r>
      <rPr>
        <b/>
        <sz val="12"/>
        <color indexed="8"/>
        <rFont val="Calibri"/>
        <family val="2"/>
      </rPr>
      <t>Ex3</t>
    </r>
    <r>
      <rPr>
        <sz val="12"/>
        <color indexed="8"/>
        <rFont val="Calibri"/>
        <family val="2"/>
      </rPr>
      <t xml:space="preserve">: Monitor facilities for unauthorized or rogue wireless networks
</t>
    </r>
    <r>
      <rPr>
        <b/>
        <sz val="12"/>
        <color indexed="8"/>
        <rFont val="Calibri"/>
        <family val="2"/>
      </rPr>
      <t>Ex4</t>
    </r>
    <r>
      <rPr>
        <sz val="12"/>
        <color indexed="8"/>
        <rFont val="Calibri"/>
        <family val="2"/>
      </rPr>
      <t xml:space="preserve">: Compare actual network flows against baselines to detect deviations
</t>
    </r>
    <r>
      <rPr>
        <b/>
        <sz val="12"/>
        <color indexed="8"/>
        <rFont val="Calibri"/>
        <family val="2"/>
      </rPr>
      <t>Ex5</t>
    </r>
    <r>
      <rPr>
        <sz val="12"/>
        <color indexed="8"/>
        <rFont val="Calibri"/>
        <family val="2"/>
      </rPr>
      <t>: Monitor network communications to identify changes in security postures for zero trust purposes</t>
    </r>
  </si>
  <si>
    <r>
      <rPr>
        <b/>
        <sz val="12"/>
        <color indexed="8"/>
        <rFont val="Calibri"/>
        <family val="2"/>
      </rPr>
      <t>Ex1</t>
    </r>
    <r>
      <rPr>
        <sz val="12"/>
        <color indexed="8"/>
        <rFont val="Calibri"/>
        <family val="2"/>
      </rPr>
      <t xml:space="preserve">: Monitor logs from physical access control systems (e.g., badge readers) to find unusual access patterns (e.g., deviations from the norm) and failed access attempts
</t>
    </r>
    <r>
      <rPr>
        <b/>
        <sz val="12"/>
        <color indexed="8"/>
        <rFont val="Calibri"/>
        <family val="2"/>
      </rPr>
      <t>Ex2</t>
    </r>
    <r>
      <rPr>
        <sz val="12"/>
        <color indexed="8"/>
        <rFont val="Calibri"/>
        <family val="2"/>
      </rPr>
      <t xml:space="preserve">: Review and monitor physical access records (e.g., from visitor registration, sign-in sheets)
</t>
    </r>
    <r>
      <rPr>
        <b/>
        <sz val="12"/>
        <color indexed="8"/>
        <rFont val="Calibri"/>
        <family val="2"/>
      </rPr>
      <t>Ex3</t>
    </r>
    <r>
      <rPr>
        <sz val="12"/>
        <color indexed="8"/>
        <rFont val="Calibri"/>
        <family val="2"/>
      </rPr>
      <t xml:space="preserve">: Monitor physical access controls (e.g., locks, latches, hinge pins, alarms) for signs of tampering
</t>
    </r>
    <r>
      <rPr>
        <b/>
        <sz val="12"/>
        <color indexed="8"/>
        <rFont val="Calibri"/>
        <family val="2"/>
      </rPr>
      <t>Ex4</t>
    </r>
    <r>
      <rPr>
        <sz val="12"/>
        <color indexed="8"/>
        <rFont val="Calibri"/>
        <family val="2"/>
      </rPr>
      <t>: Monitor the physical environment using alarm systems, cameras, and security guards</t>
    </r>
  </si>
  <si>
    <r>
      <rPr>
        <b/>
        <sz val="12"/>
        <color indexed="8"/>
        <rFont val="Calibri"/>
        <family val="2"/>
      </rPr>
      <t>Ex1</t>
    </r>
    <r>
      <rPr>
        <sz val="12"/>
        <color indexed="8"/>
        <rFont val="Calibri"/>
        <family val="2"/>
      </rPr>
      <t xml:space="preserve">: Use behavior analytics software to detect anomalous user activity to mitigate insider threats
</t>
    </r>
    <r>
      <rPr>
        <b/>
        <sz val="12"/>
        <color indexed="8"/>
        <rFont val="Calibri"/>
        <family val="2"/>
      </rPr>
      <t>Ex2</t>
    </r>
    <r>
      <rPr>
        <sz val="12"/>
        <color indexed="8"/>
        <rFont val="Calibri"/>
        <family val="2"/>
      </rPr>
      <t xml:space="preserve">: Monitor logs from logical access control systems to find unusual access patterns and failed access attempts
</t>
    </r>
    <r>
      <rPr>
        <b/>
        <sz val="12"/>
        <color indexed="8"/>
        <rFont val="Calibri"/>
        <family val="2"/>
      </rPr>
      <t>Ex3</t>
    </r>
    <r>
      <rPr>
        <sz val="12"/>
        <color indexed="8"/>
        <rFont val="Calibri"/>
        <family val="2"/>
      </rPr>
      <t>: Continuously monitor deception technology, including user accounts, for any usage</t>
    </r>
  </si>
  <si>
    <r>
      <rPr>
        <b/>
        <sz val="12"/>
        <color indexed="8"/>
        <rFont val="Calibri"/>
        <family val="2"/>
      </rPr>
      <t>Ex1</t>
    </r>
    <r>
      <rPr>
        <sz val="12"/>
        <color indexed="8"/>
        <rFont val="Calibri"/>
        <family val="2"/>
      </rPr>
      <t xml:space="preserve">: Monitor remote and onsite administration and maintenance activities that external providers perform on organizational systems
</t>
    </r>
    <r>
      <rPr>
        <b/>
        <sz val="12"/>
        <color indexed="8"/>
        <rFont val="Calibri"/>
        <family val="2"/>
      </rPr>
      <t>Ex2</t>
    </r>
    <r>
      <rPr>
        <sz val="12"/>
        <color indexed="8"/>
        <rFont val="Calibri"/>
        <family val="2"/>
      </rPr>
      <t>: Monitor activity from cloud-based services, internet service providers, and other service providers for deviations from expected behavior</t>
    </r>
  </si>
  <si>
    <r>
      <rPr>
        <b/>
        <sz val="12"/>
        <color indexed="8"/>
        <rFont val="Calibri"/>
        <family val="2"/>
      </rPr>
      <t>Ex1</t>
    </r>
    <r>
      <rPr>
        <sz val="12"/>
        <color indexed="8"/>
        <rFont val="Calibri"/>
        <family val="2"/>
      </rPr>
      <t xml:space="preserve">: Monitor email, web, file sharing, collaboration services, and other common attack vectors to detect malware, phishing, data leaks and exfiltration, and other adverse events
</t>
    </r>
    <r>
      <rPr>
        <b/>
        <sz val="12"/>
        <color indexed="8"/>
        <rFont val="Calibri"/>
        <family val="2"/>
      </rPr>
      <t>Ex2</t>
    </r>
    <r>
      <rPr>
        <sz val="12"/>
        <color indexed="8"/>
        <rFont val="Calibri"/>
        <family val="2"/>
      </rPr>
      <t xml:space="preserve">: Monitor authentication attempts to identify attacks against credentials and unauthorized credential reuse
</t>
    </r>
    <r>
      <rPr>
        <b/>
        <sz val="12"/>
        <color indexed="8"/>
        <rFont val="Calibri"/>
        <family val="2"/>
      </rPr>
      <t>Ex3</t>
    </r>
    <r>
      <rPr>
        <sz val="12"/>
        <color indexed="8"/>
        <rFont val="Calibri"/>
        <family val="2"/>
      </rPr>
      <t xml:space="preserve">: Monitor software configurations for deviations from security baselines
</t>
    </r>
    <r>
      <rPr>
        <b/>
        <sz val="12"/>
        <color indexed="8"/>
        <rFont val="Calibri"/>
        <family val="2"/>
      </rPr>
      <t>Ex4</t>
    </r>
    <r>
      <rPr>
        <sz val="12"/>
        <color indexed="8"/>
        <rFont val="Calibri"/>
        <family val="2"/>
      </rPr>
      <t xml:space="preserve">: Monitor hardware and software for signs of tampering
</t>
    </r>
    <r>
      <rPr>
        <b/>
        <sz val="12"/>
        <color indexed="8"/>
        <rFont val="Calibri"/>
        <family val="2"/>
      </rPr>
      <t>Ex5</t>
    </r>
    <r>
      <rPr>
        <sz val="12"/>
        <color indexed="8"/>
        <rFont val="Calibri"/>
        <family val="2"/>
      </rPr>
      <t>: Use technologies with a presence on endpoints to detect cyber health issues (e.g., missing patches, malware infections, unauthorized software), and redirect the endpoints to a remediation environment before access is authorized</t>
    </r>
  </si>
  <si>
    <r>
      <rPr>
        <b/>
        <sz val="12"/>
        <color indexed="8"/>
        <rFont val="Calibri"/>
        <family val="2"/>
      </rPr>
      <t>Ex1</t>
    </r>
    <r>
      <rPr>
        <sz val="12"/>
        <color indexed="8"/>
        <rFont val="Calibri"/>
        <family val="2"/>
      </rPr>
      <t xml:space="preserve">: Use security information and event management (SIEM) or other tools to continuously monitor log events for known malicious and suspicious activity
</t>
    </r>
    <r>
      <rPr>
        <b/>
        <sz val="12"/>
        <color indexed="8"/>
        <rFont val="Calibri"/>
        <family val="2"/>
      </rPr>
      <t>Ex2</t>
    </r>
    <r>
      <rPr>
        <sz val="12"/>
        <color indexed="8"/>
        <rFont val="Calibri"/>
        <family val="2"/>
      </rPr>
      <t xml:space="preserve">: Utilize up-to-date cyber threat intelligence in log analysis tools to improve detection accuracy and characterize threat actors, their methods, and indicators of compromise
</t>
    </r>
    <r>
      <rPr>
        <b/>
        <sz val="12"/>
        <color indexed="8"/>
        <rFont val="Calibri"/>
        <family val="2"/>
      </rPr>
      <t>Ex3</t>
    </r>
    <r>
      <rPr>
        <sz val="12"/>
        <color indexed="8"/>
        <rFont val="Calibri"/>
        <family val="2"/>
      </rPr>
      <t xml:space="preserve">: Regularly conduct manual reviews of log events for technologies that cannot be sufficiently monitored through automation
</t>
    </r>
    <r>
      <rPr>
        <b/>
        <sz val="12"/>
        <color indexed="8"/>
        <rFont val="Calibri"/>
        <family val="2"/>
      </rPr>
      <t>Ex4</t>
    </r>
    <r>
      <rPr>
        <sz val="12"/>
        <color indexed="8"/>
        <rFont val="Calibri"/>
        <family val="2"/>
      </rPr>
      <t>: Use log analysis tools to generate reports on their findings</t>
    </r>
  </si>
  <si>
    <r>
      <rPr>
        <b/>
        <sz val="12"/>
        <color indexed="8"/>
        <rFont val="Calibri"/>
        <family val="2"/>
      </rPr>
      <t>Ex1</t>
    </r>
    <r>
      <rPr>
        <sz val="12"/>
        <color indexed="8"/>
        <rFont val="Calibri"/>
        <family val="2"/>
      </rPr>
      <t xml:space="preserve">: Constantly transfer log data generated by other sources to a relatively small number of log servers
</t>
    </r>
    <r>
      <rPr>
        <b/>
        <sz val="12"/>
        <color indexed="8"/>
        <rFont val="Calibri"/>
        <family val="2"/>
      </rPr>
      <t>Ex2</t>
    </r>
    <r>
      <rPr>
        <sz val="12"/>
        <color indexed="8"/>
        <rFont val="Calibri"/>
        <family val="2"/>
      </rPr>
      <t xml:space="preserve">: Use event correlation technology (e.g., SIEM) to collect information captured by multiple sources
</t>
    </r>
    <r>
      <rPr>
        <b/>
        <sz val="12"/>
        <color indexed="8"/>
        <rFont val="Calibri"/>
        <family val="2"/>
      </rPr>
      <t>Ex3</t>
    </r>
    <r>
      <rPr>
        <sz val="12"/>
        <color indexed="8"/>
        <rFont val="Calibri"/>
        <family val="2"/>
      </rPr>
      <t>: Utilize cyber threat intelligence to help correlate events among log sources</t>
    </r>
  </si>
  <si>
    <r>
      <rPr>
        <b/>
        <sz val="12"/>
        <color indexed="8"/>
        <rFont val="Calibri"/>
        <family val="2"/>
      </rPr>
      <t>Ex1</t>
    </r>
    <r>
      <rPr>
        <sz val="12"/>
        <color indexed="8"/>
        <rFont val="Calibri"/>
        <family val="2"/>
      </rPr>
      <t xml:space="preserve">: Use SIEMs or other tools to estimate impact and scope, and review and refine the estimates
</t>
    </r>
    <r>
      <rPr>
        <b/>
        <sz val="12"/>
        <color indexed="8"/>
        <rFont val="Calibri"/>
        <family val="2"/>
      </rPr>
      <t>Ex2</t>
    </r>
    <r>
      <rPr>
        <sz val="12"/>
        <color indexed="8"/>
        <rFont val="Calibri"/>
        <family val="2"/>
      </rPr>
      <t>: A person creates their own estimates of impact and scope</t>
    </r>
  </si>
  <si>
    <r>
      <rPr>
        <b/>
        <sz val="12"/>
        <color indexed="8"/>
        <rFont val="Calibri"/>
        <family val="2"/>
      </rPr>
      <t>Ex1</t>
    </r>
    <r>
      <rPr>
        <sz val="12"/>
        <color indexed="8"/>
        <rFont val="Calibri"/>
        <family val="2"/>
      </rPr>
      <t xml:space="preserve">: Use cybersecurity software to generate alerts and provide them to the security operations center (SOC), incident responders, and incident response tools
</t>
    </r>
    <r>
      <rPr>
        <b/>
        <sz val="12"/>
        <color indexed="8"/>
        <rFont val="Calibri"/>
        <family val="2"/>
      </rPr>
      <t>Ex2</t>
    </r>
    <r>
      <rPr>
        <sz val="12"/>
        <color indexed="8"/>
        <rFont val="Calibri"/>
        <family val="2"/>
      </rPr>
      <t xml:space="preserve">: Incident responders and other authorized personnel can access log analysis findings at all times
</t>
    </r>
    <r>
      <rPr>
        <b/>
        <sz val="12"/>
        <color indexed="8"/>
        <rFont val="Calibri"/>
        <family val="2"/>
      </rPr>
      <t>Ex3</t>
    </r>
    <r>
      <rPr>
        <sz val="12"/>
        <color indexed="8"/>
        <rFont val="Calibri"/>
        <family val="2"/>
      </rPr>
      <t xml:space="preserve">: Automatically create and assign tickets in the organization's ticketing system when certain types of alerts occur
</t>
    </r>
    <r>
      <rPr>
        <b/>
        <sz val="12"/>
        <color indexed="8"/>
        <rFont val="Calibri"/>
        <family val="2"/>
      </rPr>
      <t>Ex4</t>
    </r>
    <r>
      <rPr>
        <sz val="12"/>
        <color indexed="8"/>
        <rFont val="Calibri"/>
        <family val="2"/>
      </rPr>
      <t>: Manually create and assign tickets in the organization's ticketing system when technical staff discover indicators of compromise</t>
    </r>
  </si>
  <si>
    <r>
      <rPr>
        <b/>
        <sz val="12"/>
        <color indexed="8"/>
        <rFont val="Calibri"/>
        <family val="2"/>
      </rPr>
      <t>Ex1</t>
    </r>
    <r>
      <rPr>
        <sz val="12"/>
        <color indexed="8"/>
        <rFont val="Calibri"/>
        <family val="2"/>
      </rPr>
      <t xml:space="preserve">: Apply incident criteria to known and assumed characteristics of activity in order to determine whether an incident should be declared
</t>
    </r>
    <r>
      <rPr>
        <b/>
        <sz val="12"/>
        <color indexed="8"/>
        <rFont val="Calibri"/>
        <family val="2"/>
      </rPr>
      <t>Ex2</t>
    </r>
    <r>
      <rPr>
        <sz val="12"/>
        <color indexed="8"/>
        <rFont val="Calibri"/>
        <family val="2"/>
      </rPr>
      <t>: Take known false positives into account when applying incident criteria</t>
    </r>
  </si>
  <si>
    <r>
      <rPr>
        <b/>
        <sz val="12"/>
        <color indexed="8"/>
        <rFont val="Calibri"/>
        <family val="2"/>
      </rPr>
      <t>Ex1</t>
    </r>
    <r>
      <rPr>
        <sz val="12"/>
        <color indexed="8"/>
        <rFont val="Calibri"/>
        <family val="2"/>
      </rPr>
      <t xml:space="preserve">: Detection technologies automatically report confirmed incidents
</t>
    </r>
    <r>
      <rPr>
        <b/>
        <sz val="12"/>
        <color indexed="8"/>
        <rFont val="Calibri"/>
        <family val="2"/>
      </rPr>
      <t>Ex2</t>
    </r>
    <r>
      <rPr>
        <sz val="12"/>
        <color indexed="8"/>
        <rFont val="Calibri"/>
        <family val="2"/>
      </rPr>
      <t xml:space="preserve">: Request incident response assistance from the organization's incident response outsourcer
</t>
    </r>
    <r>
      <rPr>
        <b/>
        <sz val="12"/>
        <color indexed="8"/>
        <rFont val="Calibri"/>
        <family val="2"/>
      </rPr>
      <t>Ex3</t>
    </r>
    <r>
      <rPr>
        <sz val="12"/>
        <color indexed="8"/>
        <rFont val="Calibri"/>
        <family val="2"/>
      </rPr>
      <t xml:space="preserve">: Designate an incident lead for each incident
</t>
    </r>
    <r>
      <rPr>
        <b/>
        <sz val="12"/>
        <color indexed="8"/>
        <rFont val="Calibri"/>
        <family val="2"/>
      </rPr>
      <t>Ex4</t>
    </r>
    <r>
      <rPr>
        <sz val="12"/>
        <color indexed="8"/>
        <rFont val="Calibri"/>
        <family val="2"/>
      </rPr>
      <t>: Initiate execution of additional cybersecurity plans as needed to support incident response (for example, business continuity and disaster recovery)</t>
    </r>
  </si>
  <si>
    <r>
      <rPr>
        <b/>
        <sz val="12"/>
        <color indexed="8"/>
        <rFont val="Calibri"/>
        <family val="2"/>
      </rPr>
      <t>Ex1</t>
    </r>
    <r>
      <rPr>
        <sz val="12"/>
        <color indexed="8"/>
        <rFont val="Calibri"/>
        <family val="2"/>
      </rPr>
      <t xml:space="preserve">: Preliminarily review incident reports to confirm that they are cybersecurity-related and necessitate incident response activities
</t>
    </r>
    <r>
      <rPr>
        <b/>
        <sz val="12"/>
        <color indexed="8"/>
        <rFont val="Calibri"/>
        <family val="2"/>
      </rPr>
      <t>Ex2</t>
    </r>
    <r>
      <rPr>
        <sz val="12"/>
        <color indexed="8"/>
        <rFont val="Calibri"/>
        <family val="2"/>
      </rPr>
      <t>: Apply criteria to estimate the severity of an incident</t>
    </r>
  </si>
  <si>
    <r>
      <rPr>
        <b/>
        <sz val="12"/>
        <color indexed="8"/>
        <rFont val="Calibri"/>
        <family val="2"/>
      </rPr>
      <t>Ex1</t>
    </r>
    <r>
      <rPr>
        <sz val="12"/>
        <color indexed="8"/>
        <rFont val="Calibri"/>
        <family val="2"/>
      </rPr>
      <t xml:space="preserve">: Further review and categorize incidents based on the type of incident (e.g., data breach, ransomware, DDoS, account compromise)
</t>
    </r>
    <r>
      <rPr>
        <b/>
        <sz val="12"/>
        <color indexed="8"/>
        <rFont val="Calibri"/>
        <family val="2"/>
      </rPr>
      <t>Ex2</t>
    </r>
    <r>
      <rPr>
        <sz val="12"/>
        <color indexed="8"/>
        <rFont val="Calibri"/>
        <family val="2"/>
      </rPr>
      <t xml:space="preserve">: Prioritize incidents based on their scope, likely impact, and time-critical nature
</t>
    </r>
    <r>
      <rPr>
        <b/>
        <sz val="12"/>
        <color indexed="8"/>
        <rFont val="Calibri"/>
        <family val="2"/>
      </rPr>
      <t>Ex3</t>
    </r>
    <r>
      <rPr>
        <sz val="12"/>
        <color indexed="8"/>
        <rFont val="Calibri"/>
        <family val="2"/>
      </rPr>
      <t>: Select incident response strategies for active incidents by balancing the need to quickly recover from an incident with the need to observe the attacker or conduct a more thorough investigation</t>
    </r>
  </si>
  <si>
    <r>
      <rPr>
        <b/>
        <sz val="12"/>
        <color indexed="8"/>
        <rFont val="Calibri"/>
        <family val="2"/>
      </rPr>
      <t>Ex1</t>
    </r>
    <r>
      <rPr>
        <sz val="12"/>
        <color indexed="8"/>
        <rFont val="Calibri"/>
        <family val="2"/>
      </rPr>
      <t xml:space="preserve">: Track and validate the status of all ongoing incidents
</t>
    </r>
    <r>
      <rPr>
        <b/>
        <sz val="12"/>
        <color indexed="8"/>
        <rFont val="Calibri"/>
        <family val="2"/>
      </rPr>
      <t>Ex2</t>
    </r>
    <r>
      <rPr>
        <sz val="12"/>
        <color indexed="8"/>
        <rFont val="Calibri"/>
        <family val="2"/>
      </rPr>
      <t>: Coordinate incident escalation or elevation with designated internal and external stakeholders</t>
    </r>
  </si>
  <si>
    <r>
      <rPr>
        <b/>
        <sz val="12"/>
        <color indexed="8"/>
        <rFont val="Calibri"/>
        <family val="2"/>
      </rPr>
      <t>Ex1</t>
    </r>
    <r>
      <rPr>
        <sz val="12"/>
        <color indexed="8"/>
        <rFont val="Calibri"/>
        <family val="2"/>
      </rPr>
      <t xml:space="preserve">: Apply incident recovery criteria to known and assumed characteristics of the incident to determine whether incident recovery processes should be initiated
</t>
    </r>
    <r>
      <rPr>
        <b/>
        <sz val="12"/>
        <color indexed="8"/>
        <rFont val="Calibri"/>
        <family val="2"/>
      </rPr>
      <t>Ex2</t>
    </r>
    <r>
      <rPr>
        <sz val="12"/>
        <color indexed="8"/>
        <rFont val="Calibri"/>
        <family val="2"/>
      </rPr>
      <t>: Take the possible operational disruption of incident recovery activities into account</t>
    </r>
  </si>
  <si>
    <r>
      <rPr>
        <b/>
        <sz val="12"/>
        <color indexed="8"/>
        <rFont val="Calibri"/>
        <family val="2"/>
      </rPr>
      <t>Ex1</t>
    </r>
    <r>
      <rPr>
        <sz val="12"/>
        <color indexed="8"/>
        <rFont val="Calibri"/>
        <family val="2"/>
      </rPr>
      <t xml:space="preserve">: Determine the sequence of events that occurred during the incident and which assets and resources were involved in each event
</t>
    </r>
    <r>
      <rPr>
        <b/>
        <sz val="12"/>
        <color indexed="8"/>
        <rFont val="Calibri"/>
        <family val="2"/>
      </rPr>
      <t>Ex2</t>
    </r>
    <r>
      <rPr>
        <sz val="12"/>
        <color indexed="8"/>
        <rFont val="Calibri"/>
        <family val="2"/>
      </rPr>
      <t xml:space="preserve">: Attempt to determine what vulnerabilities, threats, and threat actors were directly or indirectly involved in the incident
</t>
    </r>
    <r>
      <rPr>
        <b/>
        <sz val="12"/>
        <color indexed="8"/>
        <rFont val="Calibri"/>
        <family val="2"/>
      </rPr>
      <t>Ex3</t>
    </r>
    <r>
      <rPr>
        <sz val="12"/>
        <color indexed="8"/>
        <rFont val="Calibri"/>
        <family val="2"/>
      </rPr>
      <t xml:space="preserve">: Analyze the incident to find the underlying, systemic root causes
</t>
    </r>
    <r>
      <rPr>
        <b/>
        <sz val="12"/>
        <color indexed="8"/>
        <rFont val="Calibri"/>
        <family val="2"/>
      </rPr>
      <t>Ex4</t>
    </r>
    <r>
      <rPr>
        <sz val="12"/>
        <color indexed="8"/>
        <rFont val="Calibri"/>
        <family val="2"/>
      </rPr>
      <t>: Check any cyber deception technology for additional information on attacker behavior</t>
    </r>
  </si>
  <si>
    <r>
      <rPr>
        <b/>
        <sz val="12"/>
        <color indexed="8"/>
        <rFont val="Calibri"/>
        <family val="2"/>
      </rPr>
      <t>Ex1</t>
    </r>
    <r>
      <rPr>
        <sz val="12"/>
        <color indexed="8"/>
        <rFont val="Calibri"/>
        <family val="2"/>
      </rPr>
      <t xml:space="preserve">: Require each incident responder and others (e.g., system administrators, cybersecurity engineers) who perform incident response tasks to record their actions and make the record immutable
</t>
    </r>
    <r>
      <rPr>
        <b/>
        <sz val="12"/>
        <color indexed="8"/>
        <rFont val="Calibri"/>
        <family val="2"/>
      </rPr>
      <t>Ex2</t>
    </r>
    <r>
      <rPr>
        <sz val="12"/>
        <color indexed="8"/>
        <rFont val="Calibri"/>
        <family val="2"/>
      </rPr>
      <t>: Require the incident lead to document the incident in detail and be responsible for preserving the integrity of the documentation and the sources of all information being reported</t>
    </r>
  </si>
  <si>
    <r>
      <rPr>
        <b/>
        <sz val="12"/>
        <color indexed="8"/>
        <rFont val="Calibri"/>
        <family val="2"/>
      </rPr>
      <t>Ex1</t>
    </r>
    <r>
      <rPr>
        <sz val="12"/>
        <color indexed="8"/>
        <rFont val="Calibri"/>
        <family val="2"/>
      </rPr>
      <t xml:space="preserve">: Review other potential targets of the incident to search for indicators of compromise and evidence of persistence
</t>
    </r>
    <r>
      <rPr>
        <b/>
        <sz val="12"/>
        <color indexed="8"/>
        <rFont val="Calibri"/>
        <family val="2"/>
      </rPr>
      <t>Ex2</t>
    </r>
    <r>
      <rPr>
        <sz val="12"/>
        <color indexed="8"/>
        <rFont val="Calibri"/>
        <family val="2"/>
      </rPr>
      <t>: Automatically run tools on targets to look for indicators of compromise and evidence of persistence</t>
    </r>
  </si>
  <si>
    <r>
      <rPr>
        <b/>
        <sz val="12"/>
        <color indexed="8"/>
        <rFont val="Calibri"/>
        <family val="2"/>
      </rPr>
      <t>Ex1</t>
    </r>
    <r>
      <rPr>
        <sz val="12"/>
        <color indexed="8"/>
        <rFont val="Calibri"/>
        <family val="2"/>
      </rPr>
      <t xml:space="preserve">: Follow the organization's breach notification procedures after discovering a data breach incident, including notifying affected customers
</t>
    </r>
    <r>
      <rPr>
        <b/>
        <sz val="12"/>
        <color indexed="8"/>
        <rFont val="Calibri"/>
        <family val="2"/>
      </rPr>
      <t>Ex2</t>
    </r>
    <r>
      <rPr>
        <sz val="12"/>
        <color indexed="8"/>
        <rFont val="Calibri"/>
        <family val="2"/>
      </rPr>
      <t xml:space="preserve">: Notify business partners and customers of incidents in accordance with contractual requirements
</t>
    </r>
    <r>
      <rPr>
        <b/>
        <sz val="12"/>
        <color indexed="8"/>
        <rFont val="Calibri"/>
        <family val="2"/>
      </rPr>
      <t>Ex3</t>
    </r>
    <r>
      <rPr>
        <sz val="12"/>
        <color indexed="8"/>
        <rFont val="Calibri"/>
        <family val="2"/>
      </rPr>
      <t>: Notify law enforcement agencies and regulatory bodies of incidents based on criteria in the incident response plan and management approval</t>
    </r>
  </si>
  <si>
    <r>
      <rPr>
        <b/>
        <sz val="12"/>
        <color indexed="8"/>
        <rFont val="Calibri"/>
        <family val="2"/>
      </rPr>
      <t>Ex1</t>
    </r>
    <r>
      <rPr>
        <sz val="12"/>
        <color indexed="8"/>
        <rFont val="Calibri"/>
        <family val="2"/>
      </rPr>
      <t xml:space="preserve">: Cybersecurity technologies (e.g., antivirus software) and cybersecurity features of other technologies (e.g., operating systems, network infrastructure devices) automatically perform containment actions
</t>
    </r>
    <r>
      <rPr>
        <b/>
        <sz val="12"/>
        <color indexed="8"/>
        <rFont val="Calibri"/>
        <family val="2"/>
      </rPr>
      <t>Ex2</t>
    </r>
    <r>
      <rPr>
        <sz val="12"/>
        <color indexed="8"/>
        <rFont val="Calibri"/>
        <family val="2"/>
      </rPr>
      <t xml:space="preserve">: Allow incident responders to manually select and perform containment actions
</t>
    </r>
    <r>
      <rPr>
        <b/>
        <sz val="12"/>
        <color indexed="8"/>
        <rFont val="Calibri"/>
        <family val="2"/>
      </rPr>
      <t>Ex3</t>
    </r>
    <r>
      <rPr>
        <sz val="12"/>
        <color indexed="8"/>
        <rFont val="Calibri"/>
        <family val="2"/>
      </rPr>
      <t xml:space="preserve">: Allow a third party (e.g., internet service provider, managed security service provider) to perform containment actions on behalf of the organization
</t>
    </r>
    <r>
      <rPr>
        <b/>
        <sz val="12"/>
        <color indexed="8"/>
        <rFont val="Calibri"/>
        <family val="2"/>
      </rPr>
      <t>Ex4</t>
    </r>
    <r>
      <rPr>
        <sz val="12"/>
        <color indexed="8"/>
        <rFont val="Calibri"/>
        <family val="2"/>
      </rPr>
      <t>: Automatically transfer compromised endpoints to a remediation virtual local area network (VLAN)</t>
    </r>
  </si>
  <si>
    <r>
      <rPr>
        <b/>
        <sz val="12"/>
        <color indexed="8"/>
        <rFont val="Calibri"/>
        <family val="2"/>
      </rPr>
      <t>Ex1</t>
    </r>
    <r>
      <rPr>
        <sz val="12"/>
        <color indexed="8"/>
        <rFont val="Calibri"/>
        <family val="2"/>
      </rPr>
      <t xml:space="preserve">: Cybersecurity technologies and cybersecurity features of other technologies (e.g., operating systems, network infrastructure devices) automatically perform eradication actions
</t>
    </r>
    <r>
      <rPr>
        <b/>
        <sz val="12"/>
        <color indexed="8"/>
        <rFont val="Calibri"/>
        <family val="2"/>
      </rPr>
      <t>Ex2</t>
    </r>
    <r>
      <rPr>
        <sz val="12"/>
        <color indexed="8"/>
        <rFont val="Calibri"/>
        <family val="2"/>
      </rPr>
      <t xml:space="preserve">: Allow incident responders to manually select and perform eradication actions
</t>
    </r>
    <r>
      <rPr>
        <b/>
        <sz val="12"/>
        <color indexed="8"/>
        <rFont val="Calibri"/>
        <family val="2"/>
      </rPr>
      <t>Ex3</t>
    </r>
    <r>
      <rPr>
        <sz val="12"/>
        <color indexed="8"/>
        <rFont val="Calibri"/>
        <family val="2"/>
      </rPr>
      <t>: Allow a third party (e.g., managed security service provider) to perform eradication actions on behalf of the organization</t>
    </r>
  </si>
  <si>
    <r>
      <rPr>
        <b/>
        <sz val="12"/>
        <color indexed="8"/>
        <rFont val="Calibri"/>
        <family val="2"/>
      </rPr>
      <t>Ex1</t>
    </r>
    <r>
      <rPr>
        <sz val="12"/>
        <color indexed="8"/>
        <rFont val="Calibri"/>
        <family val="2"/>
      </rPr>
      <t xml:space="preserve">: Begin recovery procedures during or after incident response processes
</t>
    </r>
    <r>
      <rPr>
        <b/>
        <sz val="12"/>
        <color indexed="8"/>
        <rFont val="Calibri"/>
        <family val="2"/>
      </rPr>
      <t>Ex2</t>
    </r>
    <r>
      <rPr>
        <sz val="12"/>
        <color indexed="8"/>
        <rFont val="Calibri"/>
        <family val="2"/>
      </rPr>
      <t>: Make all individuals with recovery responsibilities aware of the plans for recovery and the authorizations required to implement each aspect of the plans</t>
    </r>
  </si>
  <si>
    <r>
      <rPr>
        <b/>
        <sz val="12"/>
        <color indexed="8"/>
        <rFont val="Calibri"/>
        <family val="2"/>
      </rPr>
      <t>Ex1</t>
    </r>
    <r>
      <rPr>
        <sz val="12"/>
        <color indexed="8"/>
        <rFont val="Calibri"/>
        <family val="2"/>
      </rPr>
      <t xml:space="preserve">: Select recovery actions based on the criteria defined in the incident response plan and available resources
</t>
    </r>
    <r>
      <rPr>
        <b/>
        <sz val="12"/>
        <color indexed="8"/>
        <rFont val="Calibri"/>
        <family val="2"/>
      </rPr>
      <t>Ex2</t>
    </r>
    <r>
      <rPr>
        <sz val="12"/>
        <color indexed="8"/>
        <rFont val="Calibri"/>
        <family val="2"/>
      </rPr>
      <t>: Change planned recovery actions based on a reassessment of organizational needs and resources</t>
    </r>
  </si>
  <si>
    <r>
      <rPr>
        <b/>
        <sz val="12"/>
        <color indexed="8"/>
        <rFont val="Calibri"/>
        <family val="2"/>
      </rPr>
      <t>Ex1</t>
    </r>
    <r>
      <rPr>
        <sz val="12"/>
        <color indexed="8"/>
        <rFont val="Calibri"/>
        <family val="2"/>
      </rPr>
      <t xml:space="preserve">: Use business impact and system categorization records (including service delivery objectives) to validate that essential services are restored in the appropriate order
</t>
    </r>
    <r>
      <rPr>
        <b/>
        <sz val="12"/>
        <color indexed="8"/>
        <rFont val="Calibri"/>
        <family val="2"/>
      </rPr>
      <t>Ex2</t>
    </r>
    <r>
      <rPr>
        <sz val="12"/>
        <color indexed="8"/>
        <rFont val="Calibri"/>
        <family val="2"/>
      </rPr>
      <t xml:space="preserve">: Work with system owners to confirm the successful restoration of systems and the return to normal operations
</t>
    </r>
    <r>
      <rPr>
        <b/>
        <sz val="12"/>
        <color indexed="8"/>
        <rFont val="Calibri"/>
        <family val="2"/>
      </rPr>
      <t>Ex3</t>
    </r>
    <r>
      <rPr>
        <sz val="12"/>
        <color indexed="8"/>
        <rFont val="Calibri"/>
        <family val="2"/>
      </rPr>
      <t>: Monitor the performance of restored systems to verify the adequacy of the restoration</t>
    </r>
  </si>
  <si>
    <r>
      <rPr>
        <b/>
        <sz val="12"/>
        <color indexed="8"/>
        <rFont val="Calibri"/>
        <family val="2"/>
      </rPr>
      <t>Ex1</t>
    </r>
    <r>
      <rPr>
        <sz val="12"/>
        <color indexed="8"/>
        <rFont val="Calibri"/>
        <family val="2"/>
      </rPr>
      <t xml:space="preserve">: Check restored assets for indicators of compromise and remediation of root causes of the incident before production use
</t>
    </r>
    <r>
      <rPr>
        <b/>
        <sz val="12"/>
        <color indexed="8"/>
        <rFont val="Calibri"/>
        <family val="2"/>
      </rPr>
      <t>Ex2</t>
    </r>
    <r>
      <rPr>
        <sz val="12"/>
        <color indexed="8"/>
        <rFont val="Calibri"/>
        <family val="2"/>
      </rPr>
      <t>: Verify the correctness and adequacy of the restoration actions taken before putting a restored system online</t>
    </r>
  </si>
  <si>
    <r>
      <rPr>
        <b/>
        <sz val="12"/>
        <color indexed="8"/>
        <rFont val="Calibri"/>
        <family val="2"/>
      </rPr>
      <t>Ex1</t>
    </r>
    <r>
      <rPr>
        <sz val="12"/>
        <color indexed="8"/>
        <rFont val="Calibri"/>
        <family val="2"/>
      </rPr>
      <t xml:space="preserve">: Prepare an after-action report that documents the incident itself, the response and recovery actions taken, and lessons learned
</t>
    </r>
    <r>
      <rPr>
        <b/>
        <sz val="12"/>
        <color indexed="8"/>
        <rFont val="Calibri"/>
        <family val="2"/>
      </rPr>
      <t>Ex2</t>
    </r>
    <r>
      <rPr>
        <sz val="12"/>
        <color indexed="8"/>
        <rFont val="Calibri"/>
        <family val="2"/>
      </rPr>
      <t>: Declare the end of incident recovery once the criteria are met</t>
    </r>
  </si>
  <si>
    <r>
      <rPr>
        <b/>
        <sz val="12"/>
        <color indexed="8"/>
        <rFont val="Calibri"/>
        <family val="2"/>
      </rPr>
      <t>Ex1</t>
    </r>
    <r>
      <rPr>
        <sz val="12"/>
        <color indexed="8"/>
        <rFont val="Calibri"/>
        <family val="2"/>
      </rPr>
      <t xml:space="preserve">: Follow the organization's breach notification procedures for recovering from a data breach incident
</t>
    </r>
    <r>
      <rPr>
        <b/>
        <sz val="12"/>
        <color indexed="8"/>
        <rFont val="Calibri"/>
        <family val="2"/>
      </rPr>
      <t>Ex2</t>
    </r>
    <r>
      <rPr>
        <sz val="12"/>
        <color indexed="8"/>
        <rFont val="Calibri"/>
        <family val="2"/>
      </rPr>
      <t>: Explain the steps being taken to recover from the incident and to prevent a recurrence</t>
    </r>
  </si>
  <si>
    <t>Policies are managed and updated  in PowerDMS. The last update was 4/9/2024. It appears to be updated annually.
How are policies communicated when changes happen? Have there been email distribution, training?
One area of improvement is to ensure any policies changes are communicated to applicable employees.</t>
  </si>
  <si>
    <t>When policies are updated they are not communicated to those that need to know they were updated.</t>
  </si>
  <si>
    <t>InfoSec provides metrics during the monthly ITRM meetings to review with the team. 
The metrics could be improved. For example, collecting the right metric, correlating that metric with other data sources to get a better picture of what's happeing, and then writing a narrative to explain the metrics clearly.</t>
  </si>
  <si>
    <t>InfoSec metrics need to be updated for substance and not just graphs. Metrics should stand on their own and have the ablility to be read by anyone.</t>
  </si>
  <si>
    <t>Cybersecurity Third Party Risk Management</t>
  </si>
  <si>
    <t>Teremar Rodriguez</t>
  </si>
  <si>
    <t>Legal</t>
  </si>
  <si>
    <t>Infrastructure</t>
  </si>
  <si>
    <t>Vendor Management Program CP004PGM. There is a Vendor Management Committee. The policy does state that there has to be security controls in place at the third party and updated as needed. 
The last update to the VMP appears to be 8/23/21. The policy states that the policy will be updated annually by the VMC.
The policy needs to be updated.</t>
  </si>
  <si>
    <t>Tier 3 - Repeatable</t>
  </si>
  <si>
    <t>Process Outputs</t>
  </si>
  <si>
    <t>Units provider outputs to</t>
  </si>
  <si>
    <t>Internal company outputs</t>
  </si>
  <si>
    <t>internal company inputs</t>
  </si>
  <si>
    <t>External business outputs (third parties)</t>
  </si>
  <si>
    <t>Inputs from external business (third parties)</t>
  </si>
  <si>
    <t>Claims</t>
  </si>
  <si>
    <t>Preparation of Paper claims Scanning / Batching / Validating Claims/ Faxes/ Misc Mail</t>
  </si>
  <si>
    <t>Shawn Decker</t>
  </si>
  <si>
    <t>?</t>
  </si>
  <si>
    <t>0-24 Hours</t>
  </si>
  <si>
    <t>49-72 Hours</t>
  </si>
  <si>
    <t>1 Week</t>
  </si>
  <si>
    <t>2+ Weeks</t>
  </si>
  <si>
    <t>1 Month +</t>
  </si>
  <si>
    <t>25-48 Hours</t>
  </si>
  <si>
    <r>
      <rPr>
        <b/>
        <sz val="12"/>
        <color theme="1"/>
        <rFont val="Aptos Narrow"/>
        <scheme val="minor"/>
      </rPr>
      <t>Loss of Business</t>
    </r>
    <r>
      <rPr>
        <sz val="12"/>
        <color theme="1"/>
        <rFont val="Aptos Narrow"/>
        <scheme val="minor"/>
      </rPr>
      <t xml:space="preserve">
Due to breach, not fulfilling contracts, bad service</t>
    </r>
  </si>
  <si>
    <t>Business Process Disruption</t>
  </si>
  <si>
    <t>DR Information</t>
  </si>
  <si>
    <t>Electronic 837 Claim Files</t>
  </si>
  <si>
    <t>Phone System</t>
  </si>
  <si>
    <r>
      <rPr>
        <b/>
        <sz val="12"/>
        <color theme="1"/>
        <rFont val="Aptos Narrow"/>
        <scheme val="minor"/>
      </rPr>
      <t>Customer Satisfaction</t>
    </r>
    <r>
      <rPr>
        <sz val="12"/>
        <color theme="1"/>
        <rFont val="Aptos Narrow"/>
        <scheme val="minor"/>
      </rPr>
      <t xml:space="preserve">
Disruption of customer service, tangible effect on customers or loss of customer accounts.</t>
    </r>
  </si>
  <si>
    <t>Claims Payable</t>
  </si>
  <si>
    <t>Electronic Extracts</t>
  </si>
  <si>
    <t>Editing / Re-pricing</t>
  </si>
  <si>
    <t>Correspondence to Members / Denial Letters</t>
  </si>
  <si>
    <t>Quality Monitoring Tracking /  Warehouse reports</t>
  </si>
  <si>
    <t>Refund Processing/ Neg Balance</t>
  </si>
  <si>
    <t>Indexing</t>
  </si>
  <si>
    <r>
      <rPr>
        <b/>
        <sz val="12"/>
        <color indexed="8"/>
        <rFont val="Calibri"/>
        <family val="2"/>
      </rPr>
      <t>GV.SC-02</t>
    </r>
    <r>
      <rPr>
        <sz val="12"/>
        <color indexed="8"/>
        <rFont val="Calibri"/>
        <family val="2"/>
      </rPr>
      <t>: Cybersecurity roles and responsibilities for 3rd Parties, customers, and partners are established, communicated, and coordinated internally and externally</t>
    </r>
  </si>
  <si>
    <r>
      <rPr>
        <b/>
        <sz val="12"/>
        <color indexed="8"/>
        <rFont val="Calibri"/>
        <family val="2"/>
      </rPr>
      <t>GV.SC-08</t>
    </r>
    <r>
      <rPr>
        <sz val="12"/>
        <color indexed="8"/>
        <rFont val="Calibri"/>
        <family val="2"/>
      </rPr>
      <t>: Relevant 3rd Parties and other third parties are included in incident planning, response, and recovery activities</t>
    </r>
  </si>
  <si>
    <t>Revised Date</t>
  </si>
  <si>
    <t>Who is Incident Management Services?
Who is the third-party consultant to perform network or application vuln and pentesting?</t>
  </si>
  <si>
    <t>New Date</t>
  </si>
  <si>
    <t>Are the Published Date and New Date when the polilcies were uploaded to PDMS?</t>
  </si>
  <si>
    <t>Effective Date</t>
  </si>
  <si>
    <t>-</t>
  </si>
  <si>
    <t>21/4/2023</t>
  </si>
  <si>
    <t>This is a requriment of Massachusettes 201 C.M.R. 17.00 Protecting PII</t>
  </si>
  <si>
    <t>Needs updating</t>
  </si>
  <si>
    <t>VP of IT needs to be chance to CIO</t>
  </si>
  <si>
    <t>All users should sign the AUP</t>
  </si>
  <si>
    <t>Anonymous, shared and guest accounts should be forbidden and entered into PAM</t>
  </si>
  <si>
    <t>Compliance BCP BIA</t>
  </si>
  <si>
    <t>InfoSec IR Playbook - Improper Usage</t>
  </si>
  <si>
    <t>InfoSec IR Playbook - Loss of a Device</t>
  </si>
  <si>
    <t>InfoSec IR Playbook - Malware</t>
  </si>
  <si>
    <t>InfoSec IR Playbook - Network Attack</t>
  </si>
  <si>
    <t>InfoSec IR Playbook - Ransomware</t>
  </si>
  <si>
    <t xml:space="preserve">Inbound Web API gateway is obsolete and is due for upgrade. Applications are due for MFA implementation. </t>
  </si>
  <si>
    <t>We do not have a process in place for exceptions. Current exceptions is manual with SNOW. Exception process isnt based on acceptance level but business reqirement.</t>
  </si>
  <si>
    <t xml:space="preserve">Security questionnaire is shared with vendors. Need inputs from Compliance team and Legal. </t>
  </si>
  <si>
    <t xml:space="preserve">We have Software assessment questionnaire to be filled by requestor in regards to source of new products purchase or implementation. However assessment is purely based on the inputs provided by requestor. But process involves multiple assessments by legal, vendor management and cyber teams.  </t>
  </si>
  <si>
    <t xml:space="preserve">very thorough process in place. </t>
  </si>
  <si>
    <t>Policies are managed and updated  in PowerDMS. The last update was 4/9/2024. It appears to be updated annually.
How are policies communicated when changes happen? Have there been email distribution, training?</t>
  </si>
  <si>
    <t xml:space="preserve">all data critical assets are protected with encryptions. Removable media is restricted. Security at office locations need to be verified by a different team. </t>
  </si>
  <si>
    <t>Datacenter Team and Net Admin team</t>
  </si>
  <si>
    <t xml:space="preserve">Access to new software and its installations is verified on case by case basis. Users will have to submit SNOW ticket for a new software apart from our App stack. Once security reviews it will be packaged and pushed to hosts. </t>
  </si>
  <si>
    <t xml:space="preserve">Travis Konarik - he can talk about current SDLC in HNE. </t>
  </si>
  <si>
    <t>More details can be verified with Jack Costa</t>
  </si>
  <si>
    <t>Eric Szymojko</t>
  </si>
  <si>
    <t>We have a wide range of tools to monitor all IT systems within HNE. Managed by Information Security team and Net admin Team.</t>
  </si>
  <si>
    <t xml:space="preserve">SIEM is a shared tenant with Baystate. We do not have an inhouse SIEM tool. Cyber intelligence is performed by SOC team which is usually a 3rd party like Rapid 7. We have limited capabilities with Rapid 7 as of current subscription. We are in process of acquiring additional capabilities. </t>
  </si>
  <si>
    <t xml:space="preserve">This process so far is manual. Info Sec team or Net Admin team creates an incident or Problem ticket when one identifies threats. But Baystate enageged 3rd party like Reliaquest for providing critical threat analysis. This needs to be revisited. Not sure how or what is being managed and reviewed. </t>
  </si>
  <si>
    <t xml:space="preserve">we are constantly improving in this area. We do not have a SOC team but Info Sec Team works closely with Net Admin and Desktop support team to engage in case of critical alerts. Process is manual in terms of incident management. </t>
  </si>
  <si>
    <t>There is a risk register that is being used and updated as risks are discvoered</t>
  </si>
  <si>
    <t>Gary provded   the Strategic Security Plan and defensive measurses document that includes both defensive measures against threats and proactive strategies that leverage cybersecurity for organizational benefit</t>
  </si>
  <si>
    <t xml:space="preserve">Audit findings with respect to cybersecurity are discussed on the ITRM and ERM meetings. These meetings happen every month. </t>
  </si>
  <si>
    <t>IT</t>
  </si>
  <si>
    <t>Targeting 70% Maturity</t>
  </si>
  <si>
    <t>There is a vendor management program policy and a Software Management Program SOP. THere is a committee that comprises of Legal, Compliance, Regulatory, and Information Security. The inventory is located with the BCP/BIA documentation under each business unit.  BCPs/BIAs are being updated currently</t>
  </si>
  <si>
    <t xml:space="preserve">This will be vendor management. I asked Charmalee and Gary the following questions: 
1. Do we have contractual agreements or MOUs (Memorandums of Understanding) that include specific cybersecurity clauses outlining the roles and responsibilities of all parties involved?
2. Do we have any emails or recorded notes, presentations sent to 3rd Parties explaining their cybersecurity obligations and records of acknowledgment or acceptance from these 3rd Parties?
3. Do we have any internal guidelines or checklists used by procurement to ensure that 3rd Party roles and responsibilities are clearly defined and aligned with organizational cybersecurity policies?
4. Do we conduct regular security reviews or joint cybersecurity task force meetings with key 3rd Parties?
Check email from Robert Minnion on Thu 5/23/2024 10:40 AM. The answers are there. I think the security section could be bolstered up a bit more. 
</t>
  </si>
  <si>
    <t xml:space="preserve">This is documented in the BCP/BIA documentation. </t>
  </si>
  <si>
    <t xml:space="preserve">Ask Gary if this a part of the BCP/BIA. D we talk about IR with vendors and how we handle them together? </t>
  </si>
  <si>
    <t>Micahel Chabot</t>
  </si>
  <si>
    <t>IAM</t>
  </si>
  <si>
    <t>Jack Costa</t>
  </si>
  <si>
    <t>Datacenter Team and Net Admin team - Who are the POCs?</t>
  </si>
  <si>
    <t>Travis Konarik</t>
  </si>
  <si>
    <t xml:space="preserve">The HNE network is flat, which means all devices can talk to all devices for the most part. There is a micro segmentation project in progress to address this issue. </t>
  </si>
  <si>
    <t>Casey Hossa</t>
  </si>
  <si>
    <t xml:space="preserve">Ask Gary if An annual cybersecurity strategy review report that evaluates the success of implemented security measures and suggests changes based on new threats or failures in the existing approach?
Are there minutes from board meetings or cybersecurity steering committee meetings where the findings of the review reports are discussed, and decisions on strategy adjustments are made?
Discussed at the ERM. Ranga and Jack weekly meeting (formal). </t>
  </si>
  <si>
    <t>Gary Kellums</t>
  </si>
  <si>
    <t xml:space="preserve">Working on incident response exercises with third parties. We need to add communication plans for high critical vendors for incident response. </t>
  </si>
  <si>
    <t xml:space="preserve">Is there an incident response plan that outlines specific steps and communications protocols involving key IT service providers, including their contact information and expected actions during an incident?
This may be more for compliance, but do our ontractual agreements require suppliers to notify HNE immediately in the event of a breach and to cooperate fully in incident investigation and mitigation effort?
Do we have documentation and feedback from a joint cyber incident simulation exercise that involved critical suppliers, testing the rapid sharing of information and joint response strategies?
Review feeds for changes to software. For example, when solar winds have the supply chain issues. e.g., Feedly. 
</t>
  </si>
  <si>
    <t>Working on incident response exercises with third parties. We need to add communication plans for high critical vendors for incident response. 
Should create news feeds in a tool like Feedly that searches for any stories about current software used, either in the cloud or on prem.</t>
  </si>
  <si>
    <t>Clear passwords in text file for privileged access</t>
  </si>
  <si>
    <t>BCPs Need to be updated. There is a project in progress that is working on updating the BCPs and BIAs</t>
  </si>
  <si>
    <t>When policies are changed there needs to be communication to those that are effected by the change and how the change needs to be implemented.</t>
  </si>
  <si>
    <t>Risk Rating of Finding</t>
  </si>
  <si>
    <t>No Finding</t>
  </si>
  <si>
    <r>
      <t xml:space="preserve">I emailed Teremar of legal the following on 5/23/24 at 12:42 PM
1. Are there sections in our contracts that specify requirements for encryption, data security standards, and the right to audit the supplier for compliance?
2. Does HNE have a risk assessment matrix that categorizes third parties based on the sensitivity of the data they handle or their access to the organization’s systems, with corresponding differences in contract requirements?
3. Are you aware of any procurement process documents that include steps for integrating cybersecurity assessments into third party evaluations and ongoing compliance monitoring plan?
4. Are there any training sessions outlines and materials that cover the key cybersecurity clauses to be included in contracts and the rationale behind these requirements?
Here are the 
1. Are there sections in our contracts that specify requirements for encryption, data security standards, and the right to audit the supplier for compliance? </t>
    </r>
    <r>
      <rPr>
        <b/>
        <sz val="12"/>
        <color rgb="FFFF0000"/>
        <rFont val="Calibri"/>
        <family val="2"/>
      </rPr>
      <t>There are no specify requirements as it relates to encryption.  Some may have the data security standards.  Most (all who receive PHI) have audit provisions</t>
    </r>
    <r>
      <rPr>
        <sz val="12"/>
        <color indexed="8"/>
        <rFont val="Calibri"/>
        <family val="2"/>
      </rPr>
      <t xml:space="preserve">
2. Does HNE have a risk assessment matrix that categorizes third parties based on the sensitivity of the data they handle or their access to the organization’s systems, with corresponding differences in contract requirements? </t>
    </r>
    <r>
      <rPr>
        <b/>
        <sz val="12"/>
        <color rgb="FFFF0000"/>
        <rFont val="Calibri"/>
        <family val="2"/>
      </rPr>
      <t>Compliance</t>
    </r>
    <r>
      <rPr>
        <sz val="12"/>
        <color indexed="8"/>
        <rFont val="Calibri"/>
        <family val="2"/>
      </rPr>
      <t xml:space="preserve">
3. Are you aware of any procurement process documents that include steps for integrating cybersecurity assessments into third party evaluations and ongoing compliance monitoring plan? </t>
    </r>
    <r>
      <rPr>
        <b/>
        <sz val="12"/>
        <color rgb="FFFF0000"/>
        <rFont val="Calibri"/>
        <family val="2"/>
      </rPr>
      <t>Compliance – this happens through vendor management.</t>
    </r>
    <r>
      <rPr>
        <sz val="12"/>
        <color indexed="8"/>
        <rFont val="Calibri"/>
        <family val="2"/>
      </rPr>
      <t xml:space="preserve">
4. Are there any training sessions outlines and materials that cover the key cybersecurity clauses to be included in contracts and the rationale behind these requirements? </t>
    </r>
    <r>
      <rPr>
        <b/>
        <sz val="12"/>
        <color rgb="FFFF0000"/>
        <rFont val="Calibri"/>
        <family val="2"/>
      </rPr>
      <t>We do not believe so – but Compliance can confirm</t>
    </r>
    <r>
      <rPr>
        <sz val="12"/>
        <color indexed="8"/>
        <rFont val="Calibri"/>
        <family val="2"/>
      </rPr>
      <t xml:space="preserve">.
Comments:
</t>
    </r>
  </si>
  <si>
    <t>Rob Minnon</t>
  </si>
  <si>
    <t>Vendor Mgt</t>
  </si>
  <si>
    <t>Kevin Moker</t>
  </si>
  <si>
    <t>CISO</t>
  </si>
  <si>
    <t>Laura Jenkins</t>
  </si>
  <si>
    <t>HR</t>
  </si>
  <si>
    <t>GOVERN (GV): The organization's cybersecurity information security strategy, expectations, and policy are established, communicated, and monitored</t>
  </si>
  <si>
    <t>Organizational Context (GV.OC): The circumstances - mission, stakeholder expectations, dependencies, and legal, regulatory, and contractual requirements - surrounding the organization's cybersecurity information security decisions are understood</t>
  </si>
  <si>
    <t>GV.OC-01: The organizational mission is understood and informs cybersecurity information security</t>
  </si>
  <si>
    <t>GV.OC-02: Internal and external stakeholders are understood, and their needs and expectations regarding cybersecurity information security are understood and considered</t>
  </si>
  <si>
    <t>Ashley Bogle (Director) – Legal
Teremar Rodriguez-Vazquez – Legal
Vendor Management for Ex2
HNE has established a vendor procurement committee that serves as a gateway to the establishment of a business relationship with outside vendors. A primary objective of the committee is to determine and control the risk of the vendor relationship. Risk areas of concern include Legal, Compliance, Regulatory, and Information Security. Since all new and renewable vendor relationships must go through this Committee, it will also be the gateway for the assessment of any new software being brought into HNE (Software Management Program - IT-INFOSEC-005-SOP)
How are cybersecurity strategies align with legal, compliance, and privacy? How do they work together?
Any data not stored on HNE premises must be located in the United States (onshore) to ensure regulatory and legal accountability and jurisdiction. Exceptions to the policy (data located offshore) must be evaluated for risk and approved by the IT Executive information security committee. ref: Information Security Management Program (ITSEC002PGM)</t>
  </si>
  <si>
    <t>information security Strategy (GV.RM): The organization's priorities, constraints, risk tolerance and appetite statements, and assumptions are established, communicated, and used to support operational risk decisions</t>
  </si>
  <si>
    <t>GV.RM-01: information security objectives are established and agreed to by organizational stakeholders</t>
  </si>
  <si>
    <t>Ex1: Update near-term and long-term cybersecurity information security objectives as part of annual strategic planning and when major changes occur
Ex2: Establish measurable objectives for cybersecurity information security (e.g., manage the quality of user training, ensure adequate risk protection for industrial control systems)
Ex3: Senior leaders agree about cybersecurity objectives and use them for measuring and managing risk and performance</t>
  </si>
  <si>
    <t>GV.RM-03: Cybersecurity information security activities and outcomes are included in enterprise information security processes</t>
  </si>
  <si>
    <t>Ex1: Aggregate and manage cybersecurity risks alongside other enterprise risks (e.g., compliance, financial, operational, regulatory, reputational, safety)
Ex2: Include cybersecurity risk managers in enterprise information security planning
Ex3: Establish criteria for escalating cybersecurity risks within enterprise information security</t>
  </si>
  <si>
    <t>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information security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</si>
  <si>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Ex1: Document information security roles and responsibilities in policy
Ex2: Document who is responsible and accountable for cybersecurity information security activities and how those teams and individuals are to be consulted and informed
Ex3: Include cybersecurity responsibilities and performance requirements in personnel descriptions
Ex4: Document performance goals for personnel with cybersecurity information security responsibilities, and periodically measure performance to identify areas for improvement
Ex5: Clearly articulate cybersecurity responsibilities within operations, risk functions, and internal audit functions</t>
  </si>
  <si>
    <t>Ex1: Conduct periodic management reviews to ensure that those given cybersecurity information security responsibilities have the necessary authority
Ex2: Identify resource allocation and investment in line with risk tolerance and response
Ex3: Provide adequate and sufficient people, process, and technical resources to support the cybersecurity strategy</t>
  </si>
  <si>
    <t>Ex1: Integrate cybersecurity information security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</si>
  <si>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Ex1: Create, disseminate, and maintain an understandable, usable information security policy with statements of management intent, expectations, and direction
Ex2: Periodically review policy and supporting processes and procedures to ensure that they align with information security strategy objectives and priorities, as well as the high-level direction of the cybersecurity policy
Ex3: Require approval from senior management on policy
Ex4: Communicate cybersecurity information security policy and supporting processes and procedures across the organization
Ex5: Require personnel to acknowledge receipt of policy when first hired, annually, and whenever policy is updated</t>
  </si>
  <si>
    <t>Oversight (GV.OV): Results of organization-wide cybersecurity information security activities and performance are used to inform, improve, and adjust the information security strategy</t>
  </si>
  <si>
    <t>Ex1: Measure how well the information security strategy and risk results have helped leaders make decisions and achieve organizational objectives
Ex2: Examine whether cybersecurity risk strategies that impede operations or innovation should be adjusted</t>
  </si>
  <si>
    <t>GV.OV-02: The cybersecurity information security strategy is reviewed and adjusted to ensure coverage of organizational requirements and risks</t>
  </si>
  <si>
    <t>GV.OV-03: Organizational cybersecurity information security performance is evaluated and reviewed for adjustments needed</t>
  </si>
  <si>
    <t>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information security with senior leadership</t>
  </si>
  <si>
    <t>Cybersecurity 3rd Party information security (GV.SC): Cyber 3rd Party information security processes are identified, established, managed, monitored, and improved by organizational stakeholders</t>
  </si>
  <si>
    <t>Ex1: Establish a strategy that expresses the objectives of the cybersecurity 3rd Party information security program
Ex2: Develop the cybersecurity 3rd Party information security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3rd Party information security, such as cybersecurity, IT, operations, legal, human resources, and engineering</t>
  </si>
  <si>
    <t>Ex1: Identify one or more specific roles or positions that will be responsible and accountable for planning, resourcing, and executing cybersecurity 3rd Party information security activities
Ex2: Document cybersecurity 3rd Party information security roles and responsibilities in policy
Ex3: Create responsibility matrixes to document who will be responsible and accountable for cybersecurity 3rd Party information security activities and how those teams and individuals will be consulted and informed
Ex4: Include cybersecurity 3rd Party information security responsibilities and performance requirements in personnel descriptions to ensure clarity and improve accountability
Ex5: Document performance goals for personnel with cybersecurity information security-specific responsibilities, and periodically measure them to demonstrate and improve performance
Ex6: Develop roles and responsibilities for 3rd Parties, customers, and business partners to address shared responsibilities for applicable cybersecurity risks, and integrate them into organizational policies and applicable third-party agreements
Ex7: Internally communicate cybersecurity 3rd Party information security roles and responsibilities for third parties
Ex8: Establish rules and protocols for information sharing and reporting processes between the organization and its 3rd Parties</t>
  </si>
  <si>
    <t>Ex1: Identify areas of alignment and overlap with cybersecurity and enterprise information security
Ex2: Establish integrated control sets for cybersecurity information security and cybersecurity 3rd Party information security
Ex3: Integrate cybersecurity 3rd Party information security into improvement processes
Ex4: Escalate material cybersecurity risks in 3rd Partys to senior management, and address them at the enterprise information security level</t>
  </si>
  <si>
    <t xml:space="preserve">There is an Enterprise information security team (ERM) and a Chief Risk Officer. There is a Information Technology Risk Managemenet team led by the CISO that reports into the ERM. The ERM sits on the ITRM monlthy meetings. </t>
  </si>
  <si>
    <t>Ex1: Perform thorough due diligence on prospective 3rd Parties that is consistent with procurement planning and commensurate with the level of risk, criticality, and complexity of each supplier relationship
Ex2: Assess the suitability of the technology and cybersecurity capabilities and the information security practices of prospective 3rd Parties
Ex3: Conduct supplier risk assessments against business and applicable cybersecurity requirements
Ex4: Assess the authenticity, integrity, and security of critical products prior to acquisition and use</t>
  </si>
  <si>
    <t>Vendor Management Policy. As part of the policy, a supplier information security process is in the policy that includes procedures for initial risk assessment, ongoing monitoring, and response strategies for different levels of risk.
Is there a Third party information security risk assessment document or spreadsheet that evaluates the vendor against a set of controls? Could be a SIG or SIGLite. Yes
there is vendor  policy that includes the following: 
There are five main elements of an effective vendor information security process: (1) Pre-Determination and Assessment (2) Initial due diligence and risk assessment (3) Contract Structuring and Review (4) Implementation, Onboarding, and Deployment, and (5) Ongoing Relationship Oversight and Risk Assessment.
Policy Title: Vendor Management Program
Policy Number: CP004PGM
The RM must periodically review the vendor’s operations in order to verify that they are consistent with the terms of the written agreement and that risks are being controlled. The oversight program includes monitoring of the vendor’s quality of service, information security practices, compliance with regulatory requirements, financial condition, and applicable controls and reports. The RM must report the results of oversight activities for material vendor arrangements periodically (quarterly) to HNE Compliance so that the results are included in the Compliance Activities report for Vendor Management Committee review. The RM may be asked to report directly to the Compliance Committee, particularly during reporting periods where deficiencies or weaknesses have been identified and addressed.
Per the WSIP, "Vetting Process for Third Party Service Providers. Before engaging a third-party service provider who will have access to Personal Information, HNE conducts reasonable due diligence to assess whether a prospective third-party service provider is capable of safeguarding Personal Information in the manner required by this Program. Due diligence efforts may include, but are not necessarily limited to, discussions with the prospective third-party service provider's personnel, reviewing the prospective third-party service provider's privacy and/or information security policies, and/or requesting the prospective third-party service provider to complete a security questionnaire or otherwise answer security-related questions. HNE may also enter into a contractual agreement with its third-party service providers to protect Personal Information disclosed to such service providers by HNE. B. Monitoring. HNE periodically reviews and monitors the performance of its third-party service providers who have access to HNE’s systems and/or Personal Information in order to ensure that each such third-party service provider is applying protective security measures at least as stringent as those required by this Program to be applied to such information."</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</si>
  <si>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information security monitoring of the organization's use of that service</t>
  </si>
  <si>
    <t>Ex1: Business leaders and cybersecurity information security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</si>
  <si>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Improvement (ID.IM): Improvements to organizational cybersecurity information security processes, procedures and activities are identified across all CSF Functions</t>
  </si>
  <si>
    <t>Ex1: Update policy based on periodic reviews of cybersecurity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</si>
  <si>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The architecture and data flows are being developed now</t>
  </si>
  <si>
    <t>Travis</t>
  </si>
  <si>
    <t>Morrissey, Gail</t>
  </si>
  <si>
    <t>Gadomski, Walter</t>
  </si>
  <si>
    <t>Bogle, Ashley</t>
  </si>
  <si>
    <t>Carabine, Daniel</t>
  </si>
  <si>
    <t>Chrystal, Timothy</t>
  </si>
  <si>
    <t>Cordial, Melissa</t>
  </si>
  <si>
    <t>Danek, Judith</t>
  </si>
  <si>
    <t>Dodd, Alida</t>
  </si>
  <si>
    <t>Faford, Rebecca</t>
  </si>
  <si>
    <t>Hutchison, Tyler</t>
  </si>
  <si>
    <t>LaBounty, Kerry</t>
  </si>
  <si>
    <t>Morgan, Sarah</t>
  </si>
  <si>
    <t>Noone, Sean</t>
  </si>
  <si>
    <t>Razmovska, Valentina</t>
  </si>
  <si>
    <t>Rogers, Benjamin</t>
  </si>
  <si>
    <t>Kamireddy, Venkataramana</t>
  </si>
  <si>
    <t>Beatrice, Andrea</t>
  </si>
  <si>
    <t>Usmani, Saad</t>
  </si>
  <si>
    <t>Lent, Megan</t>
  </si>
  <si>
    <t>Wittcopp, Chrystal</t>
  </si>
  <si>
    <t>Travers, Amy</t>
  </si>
  <si>
    <t>Carboni, William</t>
  </si>
  <si>
    <t>Gauvin, Michael</t>
  </si>
  <si>
    <t>Demirjian, Alexi</t>
  </si>
  <si>
    <t>Bolen, Brittany</t>
  </si>
  <si>
    <t>Kashaboina, Balamuralidhar</t>
  </si>
  <si>
    <t>Perracchio, Margaret Ann</t>
  </si>
  <si>
    <t>Meet &amp; Greet?</t>
  </si>
  <si>
    <t>CIO</t>
  </si>
  <si>
    <t>VP HR</t>
  </si>
  <si>
    <t>Complete</t>
  </si>
  <si>
    <t>Not Met</t>
  </si>
  <si>
    <t>Met</t>
  </si>
  <si>
    <t>Vulnerabilities are prioritized immediately following their identification. Remediation and followup are done in conjunctions with stake olders. This is also discussed on the IT ERM</t>
  </si>
  <si>
    <t>Third parties are identified in the BCP/BIA. BCP/BIAs do exist and are documented. However, the BCP/BIAs have not been updated since 2020.  This is also in the Vendor Management Committee</t>
  </si>
  <si>
    <t>Product Owners</t>
  </si>
  <si>
    <t>Yes CISA sends updates. We also receive security updates from various product forums which are currently in production. Rapid 7 and Delinia Cyberthreats</t>
  </si>
  <si>
    <t>IT ERM</t>
  </si>
  <si>
    <t xml:space="preserve">Process is new, but in place for 30 days. Review again in 60 days. </t>
  </si>
  <si>
    <t>An exceptions policy needs to be documented. High &amp; Critical need to go Casey.</t>
  </si>
  <si>
    <t>Need to get the TTE evidence. What kind of tech audits are peformed. Working with Jay Rio. Audits are located in the Compliance Folder.</t>
  </si>
  <si>
    <t>Conducted BCP &amp; DR session this year. We did a Ransomeware TTE</t>
  </si>
  <si>
    <t>Communications to applicable workforce members when changes effect their operations</t>
  </si>
  <si>
    <t>Tereso, Gary</t>
  </si>
  <si>
    <r>
      <rPr>
        <b/>
        <sz val="12"/>
        <color indexed="8"/>
        <rFont val="Calibri"/>
        <family val="2"/>
      </rPr>
      <t>Ex1:</t>
    </r>
    <r>
      <rPr>
        <sz val="12"/>
        <color indexed="8"/>
        <rFont val="Calibri"/>
        <family val="2"/>
      </rPr>
      <t xml:space="preserve"> Identify the specialized roles within the organization that require additional cybersecurity training, such as physical and cybersecurity personnel, finance personnel, senior leadership, and anyone with access to business-critical data
</t>
    </r>
    <r>
      <rPr>
        <b/>
        <sz val="12"/>
        <color indexed="8"/>
        <rFont val="Calibri"/>
        <family val="2"/>
      </rPr>
      <t>Ex2:</t>
    </r>
    <r>
      <rPr>
        <sz val="12"/>
        <color indexed="8"/>
        <rFont val="Calibri"/>
        <family val="2"/>
      </rPr>
      <t xml:space="preserve"> Provide role-based cybersecurity awareness and training to all those in specialized roles, including contractors, partners, 3rd Parties, and other third parties
</t>
    </r>
    <r>
      <rPr>
        <b/>
        <sz val="12"/>
        <color indexed="8"/>
        <rFont val="Calibri"/>
        <family val="2"/>
      </rPr>
      <t>Ex3:</t>
    </r>
    <r>
      <rPr>
        <sz val="12"/>
        <color indexed="8"/>
        <rFont val="Calibri"/>
        <family val="2"/>
      </rPr>
      <t xml:space="preserve"> Periodically assess or test users on their understanding of cybersecurity practices for their specialized roles
</t>
    </r>
    <r>
      <rPr>
        <b/>
        <sz val="12"/>
        <color indexed="8"/>
        <rFont val="Calibri"/>
        <family val="2"/>
      </rPr>
      <t>Ex4:</t>
    </r>
    <r>
      <rPr>
        <sz val="12"/>
        <color indexed="8"/>
        <rFont val="Calibri"/>
        <family val="2"/>
      </rPr>
      <t xml:space="preserve"> Require annual refreshers to reinforce existing practices and introduce new practices</t>
    </r>
  </si>
  <si>
    <r>
      <rPr>
        <b/>
        <sz val="12"/>
        <color indexed="8"/>
        <rFont val="Calibri"/>
        <family val="2"/>
      </rPr>
      <t>Ex1:</t>
    </r>
    <r>
      <rPr>
        <sz val="12"/>
        <color indexed="8"/>
        <rFont val="Calibri"/>
        <family val="2"/>
      </rPr>
      <t xml:space="preserve"> Provide basic cybersecurity awareness and training to employees, contractors, partners, 3rd Parties, and all other users of the organization's non-public resources
</t>
    </r>
    <r>
      <rPr>
        <b/>
        <sz val="12"/>
        <color indexed="8"/>
        <rFont val="Calibri"/>
        <family val="2"/>
      </rPr>
      <t>Ex2:</t>
    </r>
    <r>
      <rPr>
        <sz val="12"/>
        <color indexed="8"/>
        <rFont val="Calibri"/>
        <family val="2"/>
      </rPr>
      <t xml:space="preserve"> Train personnel to recognize social engineering attempts and other common attacks, report attacks and suspicious activity, comply with acceptable use policies, and perform basic cyber hygiene tasks (e.g., patching software, choosing passwords, protecting credentials)
</t>
    </r>
    <r>
      <rPr>
        <b/>
        <sz val="12"/>
        <color indexed="8"/>
        <rFont val="Calibri"/>
        <family val="2"/>
      </rPr>
      <t>Ex3:</t>
    </r>
    <r>
      <rPr>
        <sz val="12"/>
        <color indexed="8"/>
        <rFont val="Calibri"/>
        <family val="2"/>
      </rPr>
      <t xml:space="preserve"> Explain the consequences of cybersecurity policy violations, both to individual users and the organization as a whole
</t>
    </r>
    <r>
      <rPr>
        <b/>
        <sz val="12"/>
        <color indexed="8"/>
        <rFont val="Calibri"/>
        <family val="2"/>
      </rPr>
      <t>Ex4:</t>
    </r>
    <r>
      <rPr>
        <sz val="12"/>
        <color indexed="8"/>
        <rFont val="Calibri"/>
        <family val="2"/>
      </rPr>
      <t xml:space="preserve"> Periodically assess or test users on their understanding of basic cybersecurity practices
</t>
    </r>
    <r>
      <rPr>
        <b/>
        <sz val="12"/>
        <color indexed="8"/>
        <rFont val="Calibri"/>
        <family val="2"/>
      </rPr>
      <t>Ex5:</t>
    </r>
    <r>
      <rPr>
        <sz val="12"/>
        <color indexed="8"/>
        <rFont val="Calibri"/>
        <family val="2"/>
      </rPr>
      <t xml:space="preserve"> Require annual refreshers to reinforce existing practices and introduce new practices</t>
    </r>
  </si>
  <si>
    <t>Policy Nomenclature</t>
  </si>
  <si>
    <t>CP002POL</t>
  </si>
  <si>
    <t>HNE Compliance Risk Assessment</t>
  </si>
  <si>
    <t>CP021POL</t>
  </si>
  <si>
    <t>HNE Privacy Security Policy</t>
  </si>
  <si>
    <t xml:space="preserve">ITSEC001SOP </t>
  </si>
  <si>
    <t xml:space="preserve">ITSEC003SOP </t>
  </si>
  <si>
    <t xml:space="preserve">ITSEC004POL </t>
  </si>
  <si>
    <t xml:space="preserve">ITSEC004SOP </t>
  </si>
  <si>
    <t xml:space="preserve">ITSEC005POL </t>
  </si>
  <si>
    <t xml:space="preserve">ITSEC005SOP </t>
  </si>
  <si>
    <t xml:space="preserve">ITSEC006POL </t>
  </si>
  <si>
    <t xml:space="preserve">ITSEC007POL </t>
  </si>
  <si>
    <t xml:space="preserve">ITSEC007SOP </t>
  </si>
  <si>
    <t xml:space="preserve">ITSEC008POL </t>
  </si>
  <si>
    <t xml:space="preserve">ITSEC009POL </t>
  </si>
  <si>
    <t xml:space="preserve">ITSEC011POL </t>
  </si>
  <si>
    <t xml:space="preserve">ITSEC012POL </t>
  </si>
  <si>
    <t xml:space="preserve">ITSEC013POL </t>
  </si>
  <si>
    <t xml:space="preserve">ITSEC014POL </t>
  </si>
  <si>
    <t xml:space="preserve">ITSEC015POL </t>
  </si>
  <si>
    <t xml:space="preserve">ITSEC016POL </t>
  </si>
  <si>
    <t xml:space="preserve">ITSEC017POL </t>
  </si>
  <si>
    <t xml:space="preserve">ITSEC018POL </t>
  </si>
  <si>
    <t xml:space="preserve">ITSEC019POL </t>
  </si>
  <si>
    <t xml:space="preserve">ITSEC021POL </t>
  </si>
  <si>
    <t>ITSEC022POL</t>
  </si>
  <si>
    <t>ITSEC023POL</t>
  </si>
  <si>
    <t>ITSEC024POL</t>
  </si>
  <si>
    <t xml:space="preserve">ITSEC002SOP </t>
  </si>
  <si>
    <t>End of life Unsupported Software and Hardware</t>
  </si>
  <si>
    <t>CP033POL</t>
  </si>
  <si>
    <t>Breach Notification Policy</t>
  </si>
  <si>
    <t xml:space="preserve">CP012POL </t>
  </si>
  <si>
    <t>Auditing and Monitoring</t>
  </si>
  <si>
    <t>Audit Program Policy</t>
  </si>
  <si>
    <t>ITSEC003POL</t>
  </si>
  <si>
    <t>Device and Media Controls</t>
  </si>
  <si>
    <t>ITSEC002POL</t>
  </si>
  <si>
    <t>Information Security Management Program</t>
  </si>
  <si>
    <t>ITSEC002PGM</t>
  </si>
  <si>
    <t>Security Awareness &amp; Training</t>
  </si>
  <si>
    <t>ITSEC001POL</t>
  </si>
  <si>
    <t>ITSEC001PGM</t>
  </si>
  <si>
    <t>HNE Written Information Security Program</t>
  </si>
  <si>
    <t>InfoSec IR Playbook - Data Exposure</t>
  </si>
  <si>
    <t>Playbooks</t>
  </si>
  <si>
    <t>BCP/BIA</t>
  </si>
  <si>
    <t>Policy &amp; Playbooks</t>
  </si>
  <si>
    <t>Information-Access-Management-Policy</t>
  </si>
  <si>
    <t>Acceptable Use Policy</t>
  </si>
  <si>
    <t>Confidentiality of System Security Information</t>
  </si>
  <si>
    <t>Mobile Device Policy</t>
  </si>
  <si>
    <t>Password Management Policy</t>
  </si>
  <si>
    <t xml:space="preserve">Asset Management </t>
  </si>
  <si>
    <t>Protection Against Malicious and Mobile Code</t>
  </si>
  <si>
    <t>IT Change Management Policy</t>
  </si>
  <si>
    <t>Workstation Security</t>
  </si>
  <si>
    <t>Incident Response</t>
  </si>
  <si>
    <t>Technology Equipment Disposal</t>
  </si>
  <si>
    <t>Local Administrative Privileges</t>
  </si>
  <si>
    <t>Vulnerability Management</t>
  </si>
  <si>
    <t>Access Recertification Policy</t>
  </si>
  <si>
    <t>Identification Badge Policy</t>
  </si>
  <si>
    <t>Multi Factor Authentication</t>
  </si>
  <si>
    <t>Monitor and Logging</t>
  </si>
  <si>
    <t>Firewall Policy Management</t>
  </si>
  <si>
    <t>HNE OpenSource Applicaton Security</t>
  </si>
  <si>
    <t>PP010POL</t>
  </si>
  <si>
    <t>Security Configuration Changes</t>
  </si>
  <si>
    <t>Logs to Collect</t>
  </si>
  <si>
    <t>Windows Event Logs (System Logs, Application Logs, Security Logs, Setup Logs)
Application Logs (IIS Logs, Apache Logs, SQL Server Logs, Oracle DB Server Logs, Custom Application Logs)
Network Logs (Firewall Logs, VPN Logs, IDS/IPS Logs, Router Logs)
Active Directory Logs (Directory Service Logs, DNS Server Logs, Replication Logs)
Windows Defender Logs, AV/AM Logs, SentinelOne Logs</t>
  </si>
  <si>
    <t>Critical Assets Grouping
CVSS Scores to the Critical Assets</t>
  </si>
  <si>
    <t>Security config changes from Windows/Linux environments connected to a change ticket.</t>
  </si>
  <si>
    <t>KnowBe4 logs</t>
  </si>
  <si>
    <t>Published Date</t>
  </si>
  <si>
    <t>Vetting of Security Changes to the IT Environment</t>
  </si>
  <si>
    <t>Web Services Security Policy Governance</t>
  </si>
  <si>
    <t>Patch and Vulnerability Management Program</t>
  </si>
  <si>
    <t>Software Management Program</t>
  </si>
  <si>
    <t>Scanning Apple Computers Final</t>
  </si>
  <si>
    <t>InfoSec IR Playbook - Phishing Email</t>
  </si>
  <si>
    <t>The IR policy does state, "Coordinate responses with outside third parties, if necessary"
There is not a section of the incident response plan specifically detailing procedures for involving third parties, including contact lists for key external contacts
There is not a joint incident response drills section in the SOP.</t>
  </si>
  <si>
    <t>The IR SOP needs to be updated with how HNE will work with 3rd Parties before, during, and after an incident
Add a section about 3rd party incident response drills. This will ensure the right contacts and transparency</t>
  </si>
  <si>
    <t>This is in the IR SOP</t>
  </si>
  <si>
    <t>This is in the Identification section of the IR SOP</t>
  </si>
  <si>
    <t>The control is in each individual threat play books. For example, InfoSec IR Playbook - Malware talks about the reimaging of the system to bring it back online.</t>
  </si>
  <si>
    <t>The IR SOP details how actions in an investigation should be recorded (PowerDMS), including the tools and formats used for documentation</t>
  </si>
  <si>
    <t>Data entered into PowerDMS ensures that detailed data and associated metadata related to security incidents are carefully collected and stored. Moreover, PowerDMS afeguards the integrity to ensure it remains trustworthy and untampered</t>
  </si>
  <si>
    <t xml:space="preserve">The IR SOP has Incident Severity Levels that outlinse how the magnitude of an incident is initially estimated, including the criteria and metrics used.
</t>
  </si>
  <si>
    <t>There does not seem to be procedures that outline who needs to be notified, how, and when in the event of an incident. This includes protocols for escalating communication to higher levels of management and external entities</t>
  </si>
  <si>
    <t>Update the policy to include who needs to be notified, how, and when in the event of an incident</t>
  </si>
  <si>
    <t>It's not clear on guidelines that specify what information should be shared, with whom, under what circumstances, and through what channels. In addition, there does not seem to be logs or records that detail the information shared with stakeholders, including the date, the type of information, the recipient, and the purpose of sharing.</t>
  </si>
  <si>
    <t>The IR SOP has procedures that outline the steps to be taken to contain incidents. This includes identification of critical systems, isolation processes, and emergency communication protocols.</t>
  </si>
  <si>
    <t>The IR SOP and Playbooks have procedures that outline the steps to fully remove the threat from systems, including detailed methods for malware removal, system repair, and vulnerability patching.</t>
  </si>
  <si>
    <t>The incident playbooks have recovery strategies and procedures that are part of the organization's incident response plan, detailing steps to restore systems and operations</t>
  </si>
  <si>
    <t>While reviewing the IR Policy, SOP, and playbooks, I could not find documentation on how recovery actions are planned, including criteria for selecting, scoping, and prioritizing these actions. Are there POA&amp;M created? Do these findings go into a risk register?</t>
  </si>
  <si>
    <t>Ensure IR Policy, SOP, and playbooks, have documentation on how recovery actions are planned, including criteria for selecting, scoping, and prioritizing these actions.</t>
  </si>
  <si>
    <t>There doesnot seem to be procedures that outline how the integrity of backups and restoration assets is checked, including the tools and methods used</t>
  </si>
  <si>
    <t>Ensure there are procedures in the SOP and Playbooks that outline how the integrity of backups and restoration assets is checked, including the tools and methods used</t>
  </si>
  <si>
    <t>There is an AAR section in the IR SOP</t>
  </si>
  <si>
    <t xml:space="preserve">There is an AAR section in the IR SOP, however there's no mention about how polcy and organizational adjustments are made. </t>
  </si>
  <si>
    <t xml:space="preserve">Create a section in the IR SOP, that mentions how polcy and organizational adjustments will be made. </t>
  </si>
  <si>
    <t xml:space="preserve">There are procedures that discuss recovery, however there is no mention of verify the integrity of the restored assest. </t>
  </si>
  <si>
    <t>Add functions that verify the integrity of the restored assest and update the SOP</t>
  </si>
  <si>
    <t>From the SOP and Policy, there does not appear to be criteria that specify what conditions must be met to declare the end of an incident recovery, including system checks, security verifications, and business operations assessments</t>
  </si>
  <si>
    <t xml:space="preserve"> Create criteria that specify what conditions must be met to declare the end of an incident recovery, including system checks, security verifications, and business operations assessments in the SOP.</t>
  </si>
  <si>
    <t>The SOP and Poicy does not mention guidelines that specify what information should be shared, with whom, under what circumstances, and through what channels</t>
  </si>
  <si>
    <t>Develop guidelines that specify what information should be shared, with whom, under what circumstances, and through what channels</t>
  </si>
  <si>
    <t>There is a breach notification with Compliace and Legal</t>
  </si>
  <si>
    <t>Incident Response updates. E.g., Testing drills w/ critical third parties</t>
  </si>
  <si>
    <t>Need to create an exceptions policy to review risk of deviation of control</t>
  </si>
  <si>
    <t>Ensre MFA is enabled on internet facing web apps and critical systems</t>
  </si>
  <si>
    <t>There is a micro-segementation project in progress, so this still has to be called out</t>
  </si>
  <si>
    <t>We should hold off on this until we figure out what Point32 is doing for a SIEM and audit and log monitroing</t>
  </si>
  <si>
    <t>The IR policy nees to be updated to include who needs to be notified, how, and when in the event of an inciden</t>
  </si>
  <si>
    <t>The IR Policy needs to be update to include guidelines that specify what information will be be shared, with whom, under what circumstances, and through what channels. In addition, ensure there are  logs or records that detail the information shared with stakeholders, including the date, the type of information, the recipient, and the purpose of sharing.</t>
  </si>
  <si>
    <t>The IR Policy, SOP, and playbooks, need documentation on how recovery actions are planned, including criteria for selecting, scoping, and prioritizing these actions.</t>
  </si>
  <si>
    <t>The IR policy needs procedures in the SOP and Playbooks that outline how the integrity of backups and restoration assets will be checked, including the tools and methods used</t>
  </si>
  <si>
    <t>The IR and SOP needs a section that mentions how polcy and organizational adjustments are be made after an incident</t>
  </si>
  <si>
    <t>The IR SOP should have criteria that specifies what conditions must be met to declare the end of an incident recovery, including system checks, security verifications, and business operations assessments in the SOP.</t>
  </si>
  <si>
    <t>The IR SOP needs to developp guidelines that specify what information should be shared, with whom, under what circumstances, and through what channels</t>
  </si>
  <si>
    <t>Integrity of backups after an incident</t>
  </si>
  <si>
    <t>SentinelONe quaratince machines with anamolies</t>
  </si>
  <si>
    <t>Communication policies to employee</t>
  </si>
  <si>
    <t xml:space="preserve">Risk Assessment Findings </t>
  </si>
  <si>
    <t>Pie chart comparing the percentage of risks remediated on schedule versus the percentage of risks not remediated on schedule</t>
  </si>
  <si>
    <t>Percentage (%) of risks identified based on risk level (high, medium, low) remediated within organization-specified time frames</t>
  </si>
  <si>
    <t>Collection Frequency: Quarterly
Reporting Frequency: Quarterly</t>
  </si>
  <si>
    <t>Collection Frequency: Daily
Reporting Frequency: Monthly</t>
  </si>
  <si>
    <t>Collection Frequency: Monthly
Reporting Frequency: Monthly</t>
  </si>
  <si>
    <t>Ensure that organization personnel are adequately trained to carry out their assigned information security-related duties and responsibilities.</t>
  </si>
  <si>
    <t>Create, protect, and retain information system audit records to the extent needed to enable the monitoring, analysis, investigation, and reporting of unlawful, unauthorized, or inappropriate activity.</t>
  </si>
  <si>
    <t>Establish and maintain baseline configurations and inventories of organizational information systems (including hardware, software, firmware, and documentation) throughout the respective system development life cycles.</t>
  </si>
  <si>
    <t>All system users are identified and authenticated in accordance with information security policy.</t>
  </si>
  <si>
    <t>Periodically assess the risk to organizational operations (including mission, functions, image, or reputation), organizational assets, and individuals resulting from the operation of organizational information systems.</t>
  </si>
  <si>
    <t xml:space="preserve">Collection Frequency:Annually
Reporting Frequency: Monthly
</t>
  </si>
  <si>
    <t>Ensure all vulnerabilities are identified and mitigated.</t>
  </si>
  <si>
    <t># of high risk alerts</t>
  </si>
  <si>
    <t>(Number of high risk alerts/number of high risk alerts investigated and closed)*100</t>
  </si>
  <si>
    <t>(Number of approved and implemented security configuration changes/total number of security configuration changes) *100</t>
  </si>
  <si>
    <t>(Number of risks identified/total number of risks mitigated) *100</t>
  </si>
  <si>
    <t># of high risk vulnerabilities discoved within organizationally defined time periods after discovery</t>
  </si>
  <si>
    <t>(Number of high risk vulnerabilities discovered within targeted time frame during the time period /number of high vulnerabilities mitigated within the time period)*100</t>
  </si>
  <si>
    <t># of high risk vulnerabilities</t>
  </si>
  <si>
    <t># of high risk vulnerabilities mitigated</t>
  </si>
  <si>
    <t># training not completed</t>
  </si>
  <si>
    <t># training Complated</t>
  </si>
  <si>
    <t>Audit Logging and Review Measure</t>
  </si>
  <si>
    <t># of risk alerts investigated</t>
  </si>
  <si>
    <t># of risk alerts closed</t>
  </si>
  <si>
    <t># of approved security configuration changes</t>
  </si>
  <si>
    <t># of total security configuration changes</t>
  </si>
  <si>
    <t># of unauthorized security configuration changes</t>
  </si>
  <si>
    <t># of high risks found</t>
  </si>
  <si>
    <t># of high risks mitigated</t>
  </si>
  <si>
    <t># of medium risks found</t>
  </si>
  <si>
    <t># of medium risks mitigated</t>
  </si>
  <si>
    <t>Mock Data</t>
  </si>
  <si>
    <t xml:space="preserve">Collection Frequency: Monthly
Reporting Frequency: Monthly
</t>
  </si>
  <si>
    <t>Time to detect</t>
  </si>
  <si>
    <t>Time to mitigate</t>
  </si>
  <si>
    <t>Security Incident</t>
  </si>
  <si>
    <t>Vulnerability (Patch Mgt) Measure</t>
  </si>
  <si>
    <t>x # more logs to enter</t>
  </si>
  <si>
    <t>Mean Time to Acknolwege</t>
  </si>
  <si>
    <t>Mean Time to Resolve</t>
  </si>
  <si>
    <t>Production Data (PHI/PII) in Test and not de-identified</t>
  </si>
  <si>
    <t>No role based models for appropriate access (RBAC) - System Limitations</t>
  </si>
  <si>
    <t>Education - Listserv's awareness of links</t>
  </si>
  <si>
    <t>Hard coded passwords in systems</t>
  </si>
  <si>
    <t>Local Admin Access</t>
  </si>
  <si>
    <t>Verify</t>
  </si>
  <si>
    <t>Installed Software approval protocol and reconciliation</t>
  </si>
  <si>
    <t>Freeware use… TSs</t>
  </si>
  <si>
    <t>Generic/Shared account should be prohibited unless there is an exception and there are techical controls to verify who is using the account</t>
  </si>
  <si>
    <t>There is an Access Control Policy that outlines how identities and credentials are managed, including procedures for issuing, maintaining, and revoking access. The Access Control Policy is loated in PowerDMS: https://powerdms.com/docs/1503347
The policy is  approved by management and specifies how user identities and credentials are managed, the roles responsible for managing these credentials, and the security measures in place to protect this informati
There should be no generic or shared accounts allowed unless there is an exception and there are techical controls to verify who is using the account. Shared/Generic accounts should be in the PAM solution to check out. Furthermore, any service account should not be able to login as a human but only system to system.</t>
  </si>
  <si>
    <t>Through a converstation with Gary K MFA is missing on some externally facing web applications. However, accouding to ITSEC019POL Multi-Factor Authentication Policy, MFA is enabled for any remote access. The policy is located in PowerDMS https://powerdms.com/docs/1503359</t>
  </si>
  <si>
    <t>Authenication, attribute and authorization assertions are handled by AD whenever a user logs in. 
Active Directory supports various authentication mechanisms, including Kerberos and NTLM. When a user logs in to an AD domain, the authentication process involves creating assertions about the user's identity. For example, with Kerberos, AD acts as the Key Distribution Center (KDC) and issues tickets that serve as assertions of the user's identity and authentication status
Active Directory stores detailed information about users and resources in attributes. These attributes are asserted to applications and services to provide additional context about the user, such as their group memberships, roles, and other profile information. These assertions are  used in access control decisions.</t>
  </si>
  <si>
    <t xml:space="preserve">The ITSEC002PGM Information Security Management Program states that "segregation of duties will be implemented". At the network level, the access control policy states that privilege access has admins and non-privilege user accounts. Admis are required to use the non-privilege account for every day use. </t>
  </si>
  <si>
    <t>Hardware and software assets cateloged in a tool called KACE.  HNE has policy ITSEC008POL HNE Asset Managemetn Policy.</t>
  </si>
  <si>
    <t>Data, PHI/PII, needs to be inventoried and associated with applicable system.</t>
  </si>
  <si>
    <t xml:space="preserve">http://www1.hne.com/info/info.txt </t>
  </si>
  <si>
    <t xml:space="preserve">https://www.hnedirect.com/ </t>
  </si>
  <si>
    <t xml:space="preserve">https://www.hnedirect.com/index.htm </t>
  </si>
  <si>
    <t xml:space="preserve">https://www.hnedirect.com/info/ </t>
  </si>
  <si>
    <t xml:space="preserve">https://www.hnedirect.com/info/info.txt </t>
  </si>
  <si>
    <t xml:space="preserve">https://www.hnedirect.com/LOGIN/ </t>
  </si>
  <si>
    <t xml:space="preserve">https://www.hnedirect.com/login/chooseAccounttype.aspx </t>
  </si>
  <si>
    <t xml:space="preserve">https://www.hnedirect.com/login/chooseAccounttype.aspx/1000 </t>
  </si>
  <si>
    <t xml:space="preserve">https://www.hnedirect.com/login/chooseAccounttype.aspx/requirements.aspx </t>
  </si>
  <si>
    <t xml:space="preserve">https://www.hnedirect.com/login/createaccount.aspx </t>
  </si>
  <si>
    <t xml:space="preserve">https://www.hnedirect.com/login/createstaff.aspx </t>
  </si>
  <si>
    <t xml:space="preserve">https://www.hnedirect.com/login/customerSupport.aspx </t>
  </si>
  <si>
    <t xml:space="preserve">https://www.hnedirect.com/login/customersupport.aspx/ </t>
  </si>
  <si>
    <t xml:space="preserve">https://www.hnedirect.com/login/customersupport.aspx/admin </t>
  </si>
  <si>
    <t xml:space="preserve">https://www.hnedirect.com/login/customersupport.aspx/admin_bin/ </t>
  </si>
  <si>
    <t xml:space="preserve">https://www.hnedirect.com/login/customersupport.aspx/inc/admin </t>
  </si>
  <si>
    <t xml:space="preserve">https://www.hnedirect.com/login/customersupport.aspx/manager </t>
  </si>
  <si>
    <t xml:space="preserve">https://www.hnedirect.com/login/exit.aspx </t>
  </si>
  <si>
    <t xml:space="preserve">https://www.hnedirect.com/LOGIN/INDEX.ASPX </t>
  </si>
  <si>
    <t xml:space="preserve">https://www.hnedirect.com/login/index.aspx/ </t>
  </si>
  <si>
    <t xml:space="preserve">https://www.hnedirect.com/login/index.aspx/1000 </t>
  </si>
  <si>
    <t xml:space="preserve">https://www.hnedirect.com/login/index.aspx/requirements.aspx </t>
  </si>
  <si>
    <t xml:space="preserve">https://www.hnedirect.com/login/index.aspx/wp-login.php </t>
  </si>
  <si>
    <t xml:space="preserve">https://www.hnedirect.com/login/index.aspx/xmlrpc.php </t>
  </si>
  <si>
    <t xml:space="preserve">https://www.hnedirect.com/login/LoginIdHelp.aspx </t>
  </si>
  <si>
    <t xml:space="preserve">https://www.hnedirect.com/login/loginUpdate2.aspx </t>
  </si>
  <si>
    <t xml:space="preserve">https://www.hnedirect.com/login/memberotherinfo.aspx </t>
  </si>
  <si>
    <t xml:space="preserve">https://www.hnedirect.com/login/MemberUA.html </t>
  </si>
  <si>
    <t xml:space="preserve">https://www.hnedirect.com/login/passwordEdit.aspx </t>
  </si>
  <si>
    <t xml:space="preserve">https://www.hnedirect.com/login/passwordEditFromEmail.aspx </t>
  </si>
  <si>
    <t xml:space="preserve">https://www.hnedirect.com/login/passwordEditFromEmail.aspx/xmlrpc.php </t>
  </si>
  <si>
    <t xml:space="preserve">https://www.hnedirect.com/login/passwordUser.aspx </t>
  </si>
  <si>
    <t xml:space="preserve">https://www.hnedirect.com/login/passwordUser.aspx/1000 </t>
  </si>
  <si>
    <t xml:space="preserve">https://www.hnedirect.com/login/passwordUser.aspx/requirements.aspx </t>
  </si>
  <si>
    <t xml:space="preserve">https://www.hnedirect.com/login/PProfileHelp.htm </t>
  </si>
  <si>
    <t xml:space="preserve">https://www.hnedirect.com/login/ProviderUA.html </t>
  </si>
  <si>
    <t xml:space="preserve">https://www.hnedirect.com/login/reminderQHelp.htm </t>
  </si>
  <si>
    <t xml:space="preserve">https://www.hnedirect.com/login/requirements.aspx </t>
  </si>
  <si>
    <t xml:space="preserve">https://www.hnedirect.com/login/summaryandexitscreen.aspx </t>
  </si>
  <si>
    <t xml:space="preserve">https://www.hnedirect.com/login/timeout.aspx </t>
  </si>
  <si>
    <t xml:space="preserve">https://www.hnedirect.com/login/upAlias.aspx </t>
  </si>
  <si>
    <t xml:space="preserve">https://www.hnedirect.com/login/upCompany.aspx </t>
  </si>
  <si>
    <t xml:space="preserve">https://www.hnedirect.com/login/upEmail.aspx </t>
  </si>
  <si>
    <t xml:space="preserve">https://www.hnedirect.com/login/upMain.aspx </t>
  </si>
  <si>
    <t xml:space="preserve">https://www.hnedirect.com/login/upOfficeHours.aspx </t>
  </si>
  <si>
    <t xml:space="preserve">https://www.hnedirect.com/login/upStaff.aspx </t>
  </si>
  <si>
    <t xml:space="preserve">https://www.hnedirect.com/login/viewstafflogins.aspx </t>
  </si>
  <si>
    <t xml:space="preserve">https://www.hnedirect.com/oopeop/ </t>
  </si>
  <si>
    <t xml:space="preserve">https://www.hnedirect.com/oopeop/App_Themes/ </t>
  </si>
  <si>
    <t xml:space="preserve">https://www.hnedirect.com/oopeop/App_Themes/HNE/ </t>
  </si>
  <si>
    <t xml:space="preserve">https://www.hnedirect.com/OOPEOP/CypressDisplay.aspx </t>
  </si>
  <si>
    <t xml:space="preserve">https://www.hnedirect.com/OOpEOP/CypressPDFDisplay.aspx </t>
  </si>
  <si>
    <t xml:space="preserve">https://www.hnedirect.com/OOpEOP/default.aspx </t>
  </si>
  <si>
    <t xml:space="preserve">https://www.hnedirect.com/OOPEOP/default.aspx/ </t>
  </si>
  <si>
    <t xml:space="preserve">https://www.hnedirect.com/oopeop/default.aspx/CypressDisplay.aspx </t>
  </si>
  <si>
    <t xml:space="preserve">https://www.hnedirect.com/oopeop/default.aspx/default.aspx </t>
  </si>
  <si>
    <t xml:space="preserve">https://www.hnedirect.com/OOPEOP/EOP_ua.html </t>
  </si>
  <si>
    <t xml:space="preserve">https://www.hnedirect.com/oopeop/Styles/ </t>
  </si>
  <si>
    <t xml:space="preserve">https://www.hnedirect.com/provider/AuthDisplay.aspx </t>
  </si>
  <si>
    <t xml:space="preserve">https://www.hnedirect.com/Provider/authSearch.aspx </t>
  </si>
  <si>
    <t xml:space="preserve">https://www.hnedirect.com/provider/BenefitHistory.aspx </t>
  </si>
  <si>
    <t xml:space="preserve">https://www.hnedirect.com/Provider/CFT.aspx </t>
  </si>
  <si>
    <t xml:space="preserve">https://www.hnedirect.com/Provider/CFTSubmit.aspx </t>
  </si>
  <si>
    <t xml:space="preserve">https://www.hnedirect.com/provider/ClaimInformation.aspx </t>
  </si>
  <si>
    <t xml:space="preserve">https://www.hnedirect.com/provider/Claims_Description_Detal.aspx </t>
  </si>
  <si>
    <t xml:space="preserve">https://www.hnedirect.com/provider/ClaimsCheckNbr.aspx </t>
  </si>
  <si>
    <t xml:space="preserve">https://www.hnedirect.com/provider/ClaimsSearch.aspx </t>
  </si>
  <si>
    <t xml:space="preserve">https://www.hnedirect.com/Provider/ClaimsSearchResults.aspx </t>
  </si>
  <si>
    <t xml:space="preserve">https://www.hnedirect.com/provider/COBPDFDisplay.aspx </t>
  </si>
  <si>
    <t xml:space="preserve">https://www.hnedirect.com/provider/CypressDisplay.aspx </t>
  </si>
  <si>
    <t xml:space="preserve">https://www.hnedirect.com/provider/CypressPDFDisplay.aspx </t>
  </si>
  <si>
    <t xml:space="preserve">https://www.hnedirect.com/provider/DeductableInfo.aspx </t>
  </si>
  <si>
    <t xml:space="preserve">https://www.hnedirect.com/provider/Default.aspx </t>
  </si>
  <si>
    <t xml:space="preserve">https://www.hnedirect.com/provider/eClaimForm.aspx </t>
  </si>
  <si>
    <t xml:space="preserve">https://www.hnedirect.com/Provider/Eligibility.aspx </t>
  </si>
  <si>
    <t xml:space="preserve">https://www.hnedirect.com/Provider/EligibilityMemberResults.aspx </t>
  </si>
  <si>
    <t xml:space="preserve">https://www.hnedirect.com/provider/EligibilitySearch.aspx </t>
  </si>
  <si>
    <t xml:space="preserve">https://www.hnedirect.com/Provider/EligibilitySearch.aspx/ </t>
  </si>
  <si>
    <t xml:space="preserve">https://www.hnedirect.com/provider/EOPList.aspx </t>
  </si>
  <si>
    <t xml:space="preserve">https://www.hnedirect.com/Provider/EOPList.aspx/ </t>
  </si>
  <si>
    <t xml:space="preserve">https://www.hnedirect.com/Provider/ErrorHelp.aspx </t>
  </si>
  <si>
    <t xml:space="preserve">https://www.hnedirect.com/provider/ErrorSecurityLanding.aspx </t>
  </si>
  <si>
    <t xml:space="preserve">https://www.hnedirect.com/Provider/HNEDirectAELK.xls </t>
  </si>
  <si>
    <t xml:space="preserve">https://www.hnedirect.com/Provider/InfoPage.aspx </t>
  </si>
  <si>
    <t xml:space="preserve">https://www.hnedirect.com/Provider/InterQual.aspx </t>
  </si>
  <si>
    <t xml:space="preserve">https://www.hnedirect.com/Provider/MemberSearchForm.aspx </t>
  </si>
  <si>
    <t xml:space="preserve">https://www.hnedirect.com/Provider/MemberSearchResults.aspx </t>
  </si>
  <si>
    <t xml:space="preserve">https://www.hnedirect.com/provider/MHK.aspx </t>
  </si>
  <si>
    <t xml:space="preserve">https://www.hnedirect.com/Provider/PCPCapitationList.aspx </t>
  </si>
  <si>
    <t xml:space="preserve">https://www.hnedirect.com/provider/PCPDisplay.aspx </t>
  </si>
  <si>
    <t xml:space="preserve">https://www.hnedirect.com/provider/PCPPanelList.aspx </t>
  </si>
  <si>
    <t xml:space="preserve">https://www.hnedirect.com/Provider/providerChangeInfo.aspx </t>
  </si>
  <si>
    <t xml:space="preserve">https://www.hnedirect.com/Provider/SaveeClaim.aspx </t>
  </si>
  <si>
    <t xml:space="preserve">https://www.hnedirect.com/provider/SubmiteClaim.aspx </t>
  </si>
  <si>
    <t xml:space="preserve">https://www.hnedirect.com/Provider/TimeOut.aspx </t>
  </si>
  <si>
    <t xml:space="preserve">https://www.hnedirect.com/Provider/UserPrefJump.aspx </t>
  </si>
  <si>
    <t xml:space="preserve">https://www.hnedirect.com/Provider/viewCFTLog.aspx </t>
  </si>
  <si>
    <t xml:space="preserve">https://www.hnedirect.com/Provider/viewEClaimLog.aspx </t>
  </si>
  <si>
    <t xml:space="preserve">https://www.hnedirect.com/Provider_Lookup_Direct/AcceptingNewPatients.html </t>
  </si>
  <si>
    <t xml:space="preserve">https://www.hnedirect.com/Provider_Lookup_Direct/Error.aspx </t>
  </si>
  <si>
    <t xml:space="preserve">https://www.hnedirect.com/Provider_Lookup_Direct/Name.html </t>
  </si>
  <si>
    <t xml:space="preserve">https://www.hnedirect.com/Provider_Lookup_Direct/NetworkAffiliation.html </t>
  </si>
  <si>
    <t>https://www.hnedirect.com/Provider_Lookup_Direct/Specialty.html</t>
  </si>
  <si>
    <t>There is an incident response plan that includes step by step procedures for detecting, containing, and eradicating threats. There are simulations of cybersecurity incidents to ensure team readiness and familiarity with the response procedures.  There are annual reviews of BCPs  and annual drills to test the effectiveness of incident response plans, with adjustments made based on feedback and the evolving threat landscape</t>
  </si>
  <si>
    <t>There are Updated network diagrams that show all internal and external connections, with annotations for data flow directions and protocols used</t>
  </si>
  <si>
    <t>Ivanta is a database that keeps a of list that includes details about each piece of hardware within the organization and includes information such as device type, serial number, location, configuration details, and ownership. Policy ITSEC008POL HNE Asset Management Policy governs this control.</t>
  </si>
  <si>
    <t>Ivanta is a database that keeps a of list that includes details about each piece of software within the organization and includes information such as device type, serial number, location, configuration details, and ownership.  HNE Asset Management Policy governs this control.</t>
  </si>
  <si>
    <t>The IT-INFOSEC-005-SOP Software Managemetn Program states that HNE has established a vendor procurement committee that serves as a gateway to the establishment of a business relationship with outside vendors. A primary objective of the committee is to determine and control the risk of the vendor relationship. Risk areas of concern include Legal, Compliance, Regulatory, and Information Security. Since all new and renewable vendor relationships must go through this Committee, it will also be the gateway for the The business initiates the vendor relationship review through the submittal of a Third Party Vendor form for review
by the Vendor Procurement Committee. The Committee will determine if the vendor relationship involves the use of software by HNE as defined. Inventories are kept in ServiceNow (SNOW)</t>
  </si>
  <si>
    <r>
      <rPr>
        <b/>
        <sz val="12"/>
        <color indexed="8"/>
        <rFont val="Calibri"/>
        <family val="2"/>
      </rPr>
      <t>ID.AM-04</t>
    </r>
    <r>
      <rPr>
        <sz val="12"/>
        <color indexed="8"/>
        <rFont val="Calibri"/>
        <family val="2"/>
      </rPr>
      <t>: Inventories of services provided by 3rd Parties are maintained</t>
    </r>
  </si>
  <si>
    <t>There is an EOL policy: ITSEC008POL End-Of-life/Unsupported Software and Hardware. There is a lifecycle management policy that specifies guidelines for purchasing hardware, deploying software, regular maintenance schedules, and secure disposal practices for obsolete equipment. The purchasing of hardware and software is handled in the Software Management ProgramIT-INFOSEC-005-SOP. Ivanti is the asset management software that records acquisition dates, warranty periods, maintenance records, and decommissioning data for all hardware and software</t>
  </si>
  <si>
    <t xml:space="preserve">There is a ITSEC016POL Vulnerability Management policyHNE has a vulnerability management policy and Rapid 7 and Sentinel One to track vulnerabilities - Patching of vulnerabilities is a work in progress for some of the legacy systems as a parallel project in place to refresh old servers. </t>
  </si>
  <si>
    <t># of SubCategory Instances</t>
  </si>
  <si>
    <t>Q1</t>
  </si>
  <si>
    <t>Q2</t>
  </si>
  <si>
    <t>Q3</t>
  </si>
  <si>
    <t>Q4</t>
  </si>
  <si>
    <t>Total Possible Score</t>
  </si>
  <si>
    <t>Test Scores</t>
  </si>
  <si>
    <t>Q5</t>
  </si>
  <si>
    <t>Compliance Score</t>
  </si>
  <si>
    <t>Sum Answers / SubCategory</t>
  </si>
  <si>
    <t>NIST CSF 2.0 SubCategories</t>
  </si>
  <si>
    <t>Total Max Score for SubCategory</t>
  </si>
  <si>
    <t>% Compliant with SubCategory</t>
  </si>
  <si>
    <t>Costa, Jack</t>
  </si>
  <si>
    <t xml:space="preserve">New Hire onboarding throught HR. HR conduct backchecks in accordance with the CP013POL - Sanction Screening Policy and Procedure. The policy is located in PowerDMS. https://powerdms.com/docs/1655250?q=background
Sent Laura jenkins an email on 6/12/24 @ 11:47 am to verify that the background checks are being conductd. 
Response from Laura, "HR is conducting background checks (National criminal, CORI, employment, education) for both associates and temps/contractors/consultants (CORI only). Data Facts is our vendor for New Hire Background checks and that is the central repository. HR processes the CORIs for temps/contractors/consultants and those are kept in the HR S Drive."
</t>
  </si>
  <si>
    <t>Santaniello, Patty</t>
  </si>
  <si>
    <t xml:space="preserve">I ased Gary about this one in Teams at 10:18am on 6/17. We do not have specific role based training. For example, IT Admins do not get specific training on how to ensure security of their repective jobs. </t>
  </si>
  <si>
    <t>There should be targeted training for certain job roles that could impact security. For example, and IT Admin should be trainined on how to secure their systems or be able to identify anomalies</t>
  </si>
  <si>
    <t>Capture SOCs or HITRUST certs for third parties</t>
  </si>
  <si>
    <t xml:space="preserve">A copy of the badge policy is in PowerDMS - https://powerdms.com/docs/1503360?q=badge%20policy.
Tim Peltier answeed the following questions: 
1. Is there a comprehensive guide that details security measures and procedures for managing access to various facilities based on the sensitivity and risk associated with those areas? E.g., building security, data center security (if we own it), etc. link to policy included above
2. Are there electronic or paper logs from security systems that record all individual access events to sensitive areas, showing date, time, and entry/exit points? Yes, the system keeps a record of badge swipes.
3. Are there service and maintenance records for security equipment like alarms, locks, and surveillance cameras, showing dates of service and any repairs or upgrades made? Yes, if there are repairs made we receive detailed invoices of the repairs made.
4. Are there detailed reports of any physical security breaches or attempts, outlining the circumstances, how the breach was handled, and any subsequent changes made to security protocols? We have not had any attempts or breaches that I am aware of.
5. Are there summaries or full reports from internal or external audits assessing the physical access controls and their alignment with organizational security requirements? Our controls are part of the SOC1 Audit run by Deloitte and are included in our annual audit. 
</t>
  </si>
  <si>
    <t xml:space="preserve">Amisys has PHI and there are only two roles in amisys. A user role and an admin role. PHI is not restricted to users that have a need-to-know basis. </t>
  </si>
  <si>
    <t>Amisys has PHI and there are only two roles in amisys. A user role and an admin role. PHI is not restricted to users that have a need-to-know basis. The CP038POL Confidentiality of System Security Information states, "It is HNE’s policy to limit access to and disclosure of HNE’s System Security Information to those who have a legitimate need to know the information in order to perform the specific functions of their jobs"</t>
  </si>
  <si>
    <t>Through a convestation with Gary K, backups are being captured in an automated fashion. In addtion, ITSEC003POL Information Access Management and Security states under Section E, "HNE Information Systems that maintain electronic PHI have the capability and are set to protect electronic PHI from improper alteration or destruction through automated backups to electronic storage devices"</t>
  </si>
  <si>
    <t>I asked Ranga this question in an email sent 6/17/2024 @ 4:42</t>
  </si>
  <si>
    <t>Patch and Vulnerability Management Program - ITSEC004SOP
IT Change Management Policy - ITSEC011POL
Emergency changes follow the IT Change Control process</t>
  </si>
  <si>
    <t xml:space="preserve">Zero trust is being implemented yet. Logging to SIEM has been implemented. </t>
  </si>
  <si>
    <t>Govern</t>
  </si>
  <si>
    <t>Identify</t>
  </si>
  <si>
    <t>Protect</t>
  </si>
  <si>
    <t>Respond</t>
  </si>
  <si>
    <t>Recover</t>
  </si>
  <si>
    <t>Recommendation</t>
  </si>
  <si>
    <t>Threats</t>
  </si>
  <si>
    <t>Vulnerabiliites</t>
  </si>
  <si>
    <t>Mitigation Strategies</t>
  </si>
  <si>
    <t>Threat Score</t>
  </si>
  <si>
    <t>Vulnerability Score</t>
  </si>
  <si>
    <t>CSF 2.0</t>
  </si>
  <si>
    <t>HIPAA Security Rule</t>
  </si>
  <si>
    <t>GV.OC-01: Organizational mission informs cybersecurity risk management</t>
  </si>
  <si>
    <t>§164.306(a)(2): Protect against any reasonably anticipated threats or hazards</t>
  </si>
  <si>
    <t>GV.RM-01: Risk management strategy defined and implemented</t>
  </si>
  <si>
    <t>§164.308(a)(1)(ii)(B): Implement security measures sufficient to reduce risks</t>
  </si>
  <si>
    <t>GV.RR-01: Roles and responsibilities defined</t>
  </si>
  <si>
    <t>§164.308(a)(2): Identify the security official responsible for the development of security policies</t>
  </si>
  <si>
    <t>GV.PO-01: Policy established and communicated</t>
  </si>
  <si>
    <t>§164.316(a): Implement reasonable and appropriate policies and procedures</t>
  </si>
  <si>
    <t>GV.OV-01: Oversight of cybersecurity risk management activities</t>
  </si>
  <si>
    <t>§164.308(a)(1)(ii)(D): Regularly review records of information system activity</t>
  </si>
  <si>
    <t>GV.SC-01: Cybersecurity supply chain risk management processes established</t>
  </si>
  <si>
    <t>§164.308(b)(1): Ensure that all business associates comply with the security rule</t>
  </si>
  <si>
    <t>ID.AM-01: Physical devices and systems within the organization are inventoried</t>
  </si>
  <si>
    <t>§164.310(d)(2)(iii): Maintain an inventory of hardware</t>
  </si>
  <si>
    <t>ID.RA-01: Asset vulnerabilities identified and documented</t>
  </si>
  <si>
    <t>§164.308(a)(1)(ii)(A): Conduct an accurate and thorough assessment of risks</t>
  </si>
  <si>
    <t>ID.IM-01: Continuous improvement through lessons learned</t>
  </si>
  <si>
    <t>§164.308(a)(8): Perform a periodic technical and non-technical evaluation</t>
  </si>
  <si>
    <t>PR.AA-01: Identities and credentials are issued, managed, verified, and revoked</t>
  </si>
  <si>
    <t>§164.312(a)(1): Implement technical policies and procedures for access control</t>
  </si>
  <si>
    <t>PR.AT-01: Awareness and training programs conducted</t>
  </si>
  <si>
    <t>§164.308(a)(5)(i): Implement a security awareness and training program</t>
  </si>
  <si>
    <t>PR.DS-01: Data at rest is protected</t>
  </si>
  <si>
    <t>§164.312(e)(1): Implement technical security measures to guard against unauthorized access to data</t>
  </si>
  <si>
    <t>PR.PS-01: Security of software platforms and applications is managed</t>
  </si>
  <si>
    <t>§164.310(b): Implement policies and procedures regarding workstation use</t>
  </si>
  <si>
    <t>PR.IR-01: Technology infrastructure is resilient</t>
  </si>
  <si>
    <t>§164.308(a)(7)(ii)(B): Establish (and implement as needed) procedures to restore lost data</t>
  </si>
  <si>
    <t>DE.CM-01: Networks are monitored to detect potential cybersecurity events</t>
  </si>
  <si>
    <t>§164.312(b): Implement hardware, software, and/or procedural mechanisms that record and examine activity in systems</t>
  </si>
  <si>
    <t>DE.AE-01: Adverse events are analyzed to understand their impact</t>
  </si>
  <si>
    <t>§164.308(a)(6)(ii): Identify and respond to suspected or known security incidents</t>
  </si>
  <si>
    <t>RS.MA-01: Incidents are managed to minimize impact</t>
  </si>
  <si>
    <t>RS.AN-01: Incidents are analyzed to determine their effect on the organization</t>
  </si>
  <si>
    <t>§164.308(a)(6)(ii): Mitigate, to the extent practicable, harmful effects of security incidents</t>
  </si>
  <si>
    <t>RS.CO-01: Reporting processes are established</t>
  </si>
  <si>
    <t>§164.308(a)(6)(ii): Document security incidents and their outcomes</t>
  </si>
  <si>
    <t>RS.MI-01: Corrective actions are identified and implemented</t>
  </si>
  <si>
    <t>§164.308(a)(7)(ii)(C): Implement procedures for data backup and recovery</t>
  </si>
  <si>
    <t>RC.RP-01: Recovery plans are executed to restore systems</t>
  </si>
  <si>
    <t>RC.CO-01: Recovery activities are communicated to internal stakeholders</t>
  </si>
  <si>
    <t>§164.308(a)(7)(ii)(D): Conduct periodic testing and revision of contingency plans</t>
  </si>
  <si>
    <t>Credential Theft, Brute Force Attack, Insider Threats, Man-in-the-Middle (MITM) Attacks, Phishing Attacks, Exploitation of Weak Authentication Protocols</t>
  </si>
  <si>
    <t>Weak password policies, single factor authentication, unpatached software, Lack of MFA, inadequate user education, insecure storage credentials, lack of monitoring and logging</t>
  </si>
  <si>
    <t>Implement strong password policies, implement MFA, patch regularly, user training, monitoring and logging, secure storage of credentials (e.g., password manager), user of strong authentication protocols</t>
  </si>
  <si>
    <t>Credential theft, unauthorized access, insider threats, brute force attacks, phishing attacks, man-in-the-middle attacks, social engineering attacks</t>
  </si>
  <si>
    <t>Weak password policies, inadequate credential management systems, insufficient access controls, lack of multi-factor authentication, outdated identity management protocols, unpatched software vulnerabilities, poor user training</t>
  </si>
  <si>
    <t>Implement strong password policies, utilize multi-factor authentication, regularly update and patch identity management systems, enforce strict access controls, conduct user training programs, implement robust credential management practices, monitor and audit access regularly</t>
  </si>
  <si>
    <t>Identity spoofing, unauthorized access, phishing attacks, social engineering attacks, credential stuffing, man-in-the-middle attacks, insider threats</t>
  </si>
  <si>
    <t>Inadequate identity proofing processes, weak binding protocols, insufficient context verification, outdated proofing technologies, lack of continuous monitoring, poor user awareness, insufficient training on identity verification</t>
  </si>
  <si>
    <t>Interception of identity assertions, replay attacks, man-in-the-middle attacks, forgery of identity assertions, credential stuffing, session hijacking, exploitation of weak verification protocols</t>
  </si>
  <si>
    <t>Unencrypted transmission, lack of token expiry, weak encryption algorithms, insufficient validation checks, insecure storage, inadequate monitoring, poor session management</t>
  </si>
  <si>
    <t>Encrypt transmissions, implement token expiry, use strong encryption algorithms, conduct robust validation checks, securely store identity assertions, monitor assertion usage, enforce strong session management practices</t>
  </si>
  <si>
    <t>Unauthorized access, privilege escalation, insider threats, access control policy violations, weak separation of duties, exploitation of excessive privileges</t>
  </si>
  <si>
    <t>Outdated access control policies, improperly configured access controls, lack of audit and review, inadequate role-based access control, failure to implement least privilege, insufficient user training.</t>
  </si>
  <si>
    <t>Regularly review and update policies, enforce access controls consistently, implement robust auditing and monitoring, define and implement role-based access control, adhere to the principle of least privilege, provide user training, use automated tools for managing access</t>
  </si>
  <si>
    <t>Unauthorized physical access, tailgating, insider threats, theft of assets, physical tampering, environmental threats, loss or theft of access credentials</t>
  </si>
  <si>
    <t>Weak physical security controls, lack of surveillance, insufficient access logging, inadequate incident response, poorly managed credentials, unsecured areas, outdated security policies</t>
  </si>
  <si>
    <t>Implement strong physical access controls, use surveillance systems, regularly review access logs, train staff on physical security, use multi-factor authentication for access, conduct security assessments, enforce comprehensive security policies</t>
  </si>
  <si>
    <t>Social engineering attacks, phishing attacks, insider threats, lack of awareness, credential theft, human error, spear phishing</t>
  </si>
  <si>
    <t>Insufficient training programs, outdated training materials, lack of engagement, infrequent training, lack of role-specific training, poorly defined objectives, ineffective delivery methods</t>
  </si>
  <si>
    <t>Develop comprehensive training programs, update materials, use engaging methods, conduct frequent sessions, provide role-specific training, define clear objectives, use multiple delivery methods.</t>
  </si>
  <si>
    <t>Specialized phishing attacks, insider threats, social engineering attacks, lack of awareness, targeted malware, inadequate incident response, exploitation of role-specific vulnerabilities</t>
  </si>
  <si>
    <t>Inadequate role-specific training, outdated content, lack of continuous updates, insufficient threat awareness, poor understanding of policies, limited access to resources, weak collaboration.</t>
  </si>
  <si>
    <t>Develop role-specific training, update materials, implement continuous learning, emphasize threat awareness, ensure policy understanding, provide access to resources, foster collaboration.</t>
  </si>
  <si>
    <t>Data breaches, unauthorized access, malware attacks, insider threats, physical theft, ransomware, data tampering</t>
  </si>
  <si>
    <t>Weak encryption, improper access controls, outdated storage solutions, lack of monitoring, inadequate backup, poor data management policies, insufficient incident response</t>
  </si>
  <si>
    <t>Use strong encryption, enforce access controls, update storage solutions, monitor data access, implement backups, develop data management policies, prepare incident response plans</t>
  </si>
  <si>
    <t>Unencrypted transmission, weak encryption protocols, lack of authentication, poor network security, insufficient monitoring, outdated communication channels, inadequate user training</t>
  </si>
  <si>
    <t>Encrypt data in transit, use strong encryption protocols, implement authentication, secure networks, monitor communications, update channels, provide user training</t>
  </si>
  <si>
    <t>Insecure processing environments, lack of monitoring, insufficient access controls, outdated systems, weak application security, poor data handling practices, inadequate encryption</t>
  </si>
  <si>
    <t>Secure processing environments, monitor data usage, enforce access controls, update systems, improve application security, implement data handling best practices, use encryption</t>
  </si>
  <si>
    <t>Data loss, ransomware, physical damage, accidental deletion, corruption, unauthorized access, environmental threats</t>
  </si>
  <si>
    <t>Lack of backup strategy, insufficient testing, poor storage solutions, inadequate access controls, outdated backups, lack of redundancy, insufficient monitoring</t>
  </si>
  <si>
    <t>Develop backup strategies, regularly test backups, use secure storage, enforce access controls, update backups, implement redundancy, monitor backup processes</t>
  </si>
  <si>
    <t>Unauthorized changes, misconfigurations, malware, insider threats, system failures, exploitation of vulnerabilities, data breaches</t>
  </si>
  <si>
    <t>Lack of configuration policies, inadequate change management, insufficient monitoring, outdated systems, poor documentation, lack of training, weak access controls</t>
  </si>
  <si>
    <t>Establish configuration policies, manage changes, monitor systems, update systems, document configurations, provide training, enforce access controls</t>
  </si>
  <si>
    <t>Vulnerability exploitation, outdated software, malware, unauthorized access, insider threats, system failures, data breaches</t>
  </si>
  <si>
    <t>Lack of update policies, inadequate patch management, insufficient monitoring, outdated software, poor inventory management, lack of testing, weak access controls</t>
  </si>
  <si>
    <t>Develop update policies, manage patches, monitor software, update software, maintain inventory, test updates, enforce access controls</t>
  </si>
  <si>
    <t>Hardware failures, unauthorized access, physical damage, insider threats, environmental threats, outdated hardware, data breaches</t>
  </si>
  <si>
    <t>Lack of maintenance policies, inadequate monitoring, insufficient inventory, outdated hardware, poor documentation, weak access controls, inadequate disposal procedures</t>
  </si>
  <si>
    <t>Develop maintenance policies, monitor hardware, maintain inventory, update hardware, document processes, enforce access controls, implement disposal procedures</t>
  </si>
  <si>
    <t>Insider threats, unauthorized access, data breaches, malware, system failures, compliance violations, misconfigurations.</t>
  </si>
  <si>
    <t>Lack of logging policies, insufficient monitoring, inadequate storage, poor analysis capabilities, outdated systems, weak access controls, lack of training</t>
  </si>
  <si>
    <t>Develop logging policies, monitor logs, ensure adequate storage, improve analysis, update systems, enforce access controls, provide training</t>
  </si>
  <si>
    <t>Malware, unauthorized access, insider threats, system failures, data breaches, compliance violations, exploitation of vulnerabilities</t>
  </si>
  <si>
    <t>Lack of software policies, inadequate monitoring, insufficient access controls, outdated systems, poor inventory management, weak application security, lack of training</t>
  </si>
  <si>
    <t>Develop software policies, monitor installations, enforce access controls, update systems, maintain inventory, improve application security, provide training</t>
  </si>
  <si>
    <t>Misalignment of cybersecurity strategies, conflicting organizational objectives, insufficient prioritization of cybersecurity</t>
  </si>
  <si>
    <t>Lack of clear mission understanding, inadequate communication of mission objectives, insufficient integration of cybersecurity with organizational goals</t>
  </si>
  <si>
    <t>Conduct regular mission reviews, align cybersecurity strategies with organizational objectives, improve communication of mission and cybersecurity goals</t>
  </si>
  <si>
    <t>Internal and external stakeholders are understood, and their needs and expectations regarding cybersecurity risk management are understood and considered</t>
  </si>
  <si>
    <t>Poor stakeholder engagement, inadequate understanding of stakeholder needs, lack of regular stakeholder communication</t>
  </si>
  <si>
    <t>Engage stakeholders regularly, conduct surveys to understand needs, establish clear communication channels</t>
  </si>
  <si>
    <t>Non-compliance with laws, regulatory penalties, legal disputes</t>
  </si>
  <si>
    <t>Lack of awareness of legal requirements, insufficient regulatory compliance processes, inadequate contractual management</t>
  </si>
  <si>
    <t>Regularly review legal requirements, implement compliance monitoring processes, ensure contractual obligations are met</t>
  </si>
  <si>
    <t>Service disruptions, loss of stakeholder trust, unmet stakeholder expectations</t>
  </si>
  <si>
    <t>Inadequate understanding of critical services, poor communication of capabilities, insufficient service continuity planning</t>
  </si>
  <si>
    <t>Identify critical services, communicate capabilities to stakeholders, develop robust continuity plans</t>
  </si>
  <si>
    <t>Operational disruptions, unmet organizational needs, dependency failures</t>
  </si>
  <si>
    <t>Lack of clarity on dependencies, poor internal communication, inadequate dependency management</t>
  </si>
  <si>
    <t>Map organizational dependencies, improve internal communication, implement dependency management strategies</t>
  </si>
  <si>
    <t>Misalignment of risk management efforts, stakeholder conflicts, ineffective risk mitigation</t>
  </si>
  <si>
    <t>Lack of stakeholder agreement, unclear risk management objectives, insufficient stakeholder involvement</t>
  </si>
  <si>
    <t>Establish clear risk management objectives, involve stakeholders in planning, ensure alignment with organizational goals</t>
  </si>
  <si>
    <t>Inconsistent risk management practices, unmanaged risks, stakeholder dissatisfaction</t>
  </si>
  <si>
    <t>Undefined risk appetite, poor communication of risk tolerance, lack of regular updates.</t>
  </si>
  <si>
    <t>Define risk appetite and tolerance, communicate to stakeholders, regularly review and update statements</t>
  </si>
  <si>
    <t>Fragmented risk management, unaddressed cybersecurity risks, misaligned risk strategies</t>
  </si>
  <si>
    <t>Siloed risk management processes, lack of integration with enterprise risk management, insufficient visibility of cybersecurity risks</t>
  </si>
  <si>
    <t>Integrate cybersecurity with enterprise risk management, ensure comprehensive risk visibility, align risk management strategies</t>
  </si>
  <si>
    <t>Ineffective risk responses, strategic misalignment, unmanaged risks</t>
  </si>
  <si>
    <t>Establish clear risk response strategies, communicate to all relevant parties, ensure alignment with organizational goals</t>
  </si>
  <si>
    <t>Lack of clear strategic direction, poor communication of risk responses, inadequate response planning</t>
  </si>
  <si>
    <t>Communication breakdowns, unmanaged third-party risks, misaligned risk management efforts</t>
  </si>
  <si>
    <t>Inadequate communication channels, lack of third-party risk visibility, insufficient stakeholder engagement</t>
  </si>
  <si>
    <t>Establish robust communication channels, engage third parties in risk discussions, ensure comprehensive risk visibility</t>
  </si>
  <si>
    <t>Missed opportunities, unmanaged positive risks, strategic misalignment</t>
  </si>
  <si>
    <t>Inconsistent risk assessments, unmanaged risks, stakeholder confusion</t>
  </si>
  <si>
    <t>Lack of standardized risk methodologies, poor documentation practices, inadequate risk prioritization</t>
  </si>
  <si>
    <t>Develop standardized risk methodologies, ensure thorough documentation, prioritize risks effectively</t>
  </si>
  <si>
    <t>Lack of focus on positive risks, inadequate risk discussions, insufficient stakeholder engagement</t>
  </si>
  <si>
    <t>Identify and characterize positive risks, include in risk discussions, engage stakeholders in strategic opportunities</t>
  </si>
  <si>
    <t>Lack of accountability, poor risk culture, ethical lapses</t>
  </si>
  <si>
    <t>Insufficient leadership involvement, inadequate risk awareness, lack of continuous improvement</t>
  </si>
  <si>
    <t>Promote leadership accountability, foster a risk-aware culture, encourage continuous improvement</t>
  </si>
  <si>
    <t>Role confusion, unmanaged risks, lack of accountability</t>
  </si>
  <si>
    <t>Undefined roles and responsibilities, poor communication, inadequate enforcement</t>
  </si>
  <si>
    <t>Define and communicate roles, ensure understanding, enforce responsibilities</t>
  </si>
  <si>
    <t>Inadequate resource allocation, insufficient budget planning, poor alignment with risk strategy</t>
  </si>
  <si>
    <t xml:space="preserve"> Allocate resources effectively, plan budgets carefully, align resources with risk strategy</t>
  </si>
  <si>
    <t>Untrained staff, poor cybersecurity practices, increased risk exposure</t>
  </si>
  <si>
    <t>Lack of cybersecurity training, insufficient HR involvement, inadequate cybersecurity policies</t>
  </si>
  <si>
    <t>Include cybersecurity in HR practices, provide regular training, develop robust cybersecurity policies</t>
  </si>
  <si>
    <t>Non-compliance, unmanaged risks, policy violations</t>
  </si>
  <si>
    <t>Lack of clear policies, poor communication, inadequate enforcement</t>
  </si>
  <si>
    <t>Establish clear policies, communicate effectively, enforce rigorously</t>
  </si>
  <si>
    <t>Outdated policies, non-compliance, unmanaged risks</t>
  </si>
  <si>
    <t>Infrequent policy reviews, poor communication, inadequate enforcement</t>
  </si>
  <si>
    <t>Regularly review and update policies, communicate changes, enforce policies effectively</t>
  </si>
  <si>
    <t>Strategic misalignment, unmanaged risks, ineffective risk management</t>
  </si>
  <si>
    <t>Lack of regular reviews, poor strategic adjustments, inadequate stakeholder engagement</t>
  </si>
  <si>
    <t>Conduct regular strategy reviews, adjust direction as needed, engage stakeholders</t>
  </si>
  <si>
    <t>Strategic gaps, unmanaged risks, misaligned objectives</t>
  </si>
  <si>
    <t>Infrequent strategy reviews, inadequate adjustments, poor risk coverage</t>
  </si>
  <si>
    <t>Regularly review and adjust strategy, ensure comprehensive risk coverage, align objectives with organizational needs</t>
  </si>
  <si>
    <t xml:space="preserve"> Poor performance, unmanaged risks, ineffective risk management</t>
  </si>
  <si>
    <t>Lack of performance evaluations, inadequate reviews, insufficient adjustments</t>
  </si>
  <si>
    <t>Evaluate performance regularly, review and adjust as needed, ensure effective risk management</t>
  </si>
  <si>
    <t>Supply chain disruptions, unmanaged risks, stakeholder conflicts</t>
  </si>
  <si>
    <t>Lack of supply chain risk management program, poor strategy alignment, inadequate stakeholder agreement</t>
  </si>
  <si>
    <t>Establish a supply chain risk management program, align strategy with organizational objectives, engage stakeholders</t>
  </si>
  <si>
    <t>Role confusion, unmanaged supply chain risks, communication breakdowns</t>
  </si>
  <si>
    <t>Undefined roles and responsibilities, poor communication, inadequate coordination</t>
  </si>
  <si>
    <t>Define and communicate roles, ensure coordination, engage suppliers, customers, and partners</t>
  </si>
  <si>
    <t>Fragmented risk management, unmanaged supply chain risks, misaligned risk strategies</t>
  </si>
  <si>
    <t>Lack of integration with risk management, poor risk assessments, inadequate improvement processes</t>
  </si>
  <si>
    <t>Integrate supply chain risk management, conduct thorough risk assessments, implement improvement processes</t>
  </si>
  <si>
    <t>Unmanaged supply chain risks, operational disruptions, supplier failures</t>
  </si>
  <si>
    <t>Poor supplier knowledge, inadequate prioritization, insufficient risk management</t>
  </si>
  <si>
    <t>Identify and prioritize suppliers, ensure comprehensive risk management, engage critical suppliers</t>
  </si>
  <si>
    <r>
      <rPr>
        <b/>
        <sz val="12"/>
        <color indexed="8"/>
        <rFont val="Calibri"/>
        <family val="2"/>
      </rPr>
      <t>GV.SC-05</t>
    </r>
    <r>
      <rPr>
        <sz val="12"/>
        <color indexed="8"/>
        <rFont val="Calibri"/>
        <family val="2"/>
      </rPr>
      <t>: Requirements to address cybersecurity risks in 3rd Partys are established, prioritized, and integrated into contracts and other types of agreements with 3rd Parties and other relevant third parties</t>
    </r>
  </si>
  <si>
    <r>
      <rPr>
        <b/>
        <sz val="12"/>
        <color indexed="8"/>
        <rFont val="Calibri"/>
        <family val="2"/>
      </rPr>
      <t>GV.SC-04:</t>
    </r>
    <r>
      <rPr>
        <sz val="12"/>
        <color indexed="8"/>
        <rFont val="Calibri"/>
        <family val="2"/>
      </rPr>
      <t xml:space="preserve"> 3rd Parties are known and prioritized by criticality</t>
    </r>
  </si>
  <si>
    <r>
      <rPr>
        <b/>
        <sz val="12"/>
        <color indexed="8"/>
        <rFont val="Calibri"/>
        <family val="2"/>
      </rPr>
      <t>GV.SC-03:</t>
    </r>
    <r>
      <rPr>
        <sz val="12"/>
        <color indexed="8"/>
        <rFont val="Calibri"/>
        <family val="2"/>
      </rPr>
      <t xml:space="preserve"> Cybersecurity 3rd Party information security is integrated into cybersecurity and enterprise information security, risk assessment, and improvement processes</t>
    </r>
  </si>
  <si>
    <r>
      <rPr>
        <b/>
        <sz val="12"/>
        <color indexed="8"/>
        <rFont val="Calibri"/>
        <family val="2"/>
      </rPr>
      <t>GV.SC-09</t>
    </r>
    <r>
      <rPr>
        <sz val="12"/>
        <color indexed="8"/>
        <rFont val="Calibri"/>
        <family val="2"/>
      </rPr>
      <t>: 3rd Party security practices are integrated into cybersecurity and enterprise information security programs, and their performance is monitored throughout the technology product and service life cycle</t>
    </r>
  </si>
  <si>
    <r>
      <rPr>
        <b/>
        <sz val="12"/>
        <color indexed="8"/>
        <rFont val="Calibri"/>
        <family val="2"/>
      </rPr>
      <t>GV.SC-10</t>
    </r>
    <r>
      <rPr>
        <sz val="12"/>
        <color indexed="8"/>
        <rFont val="Calibri"/>
        <family val="2"/>
      </rPr>
      <t>: Cybersecurity 3rd Party information security plans include provisions for activities that occur after the conclusion of a partnership or service agreement</t>
    </r>
  </si>
  <si>
    <t>Unauthorized device access, hardware theft, insider threats, hardware tampering, eavesdropping, physical damage, data breaches</t>
  </si>
  <si>
    <t>Outdated hardware inventory, insufficient access controls, lack of encryption, poor asset tracking, inadequate monitoring, weak physical security, unpatched hardware</t>
  </si>
  <si>
    <t>Maintain updated inventories, implement strict access controls, encrypt sensitive data, track assets, monitor hardware activity, improve physical security, regularly update and patch hardware</t>
  </si>
  <si>
    <t>Software vulnerabilities, unauthorized access, malware, insider threats, data breaches, software tampering, unlicensed software</t>
  </si>
  <si>
    <t>Outdated software inventory, lack of monitoring, insufficient access controls, poor patch management, inadequate licensing compliance, weak software security, lack of encryption</t>
  </si>
  <si>
    <t>Keep software inventories updated, monitor software usage, enforce access controls, implement patch management, ensure licensing compliance, strengthen software security, encrypt sensitive data</t>
  </si>
  <si>
    <t>Network attacks, unauthorized access, data interception, man-in-the-middle attacks, malware, insider threats, data breaches</t>
  </si>
  <si>
    <t>Incomplete network maps, weak network monitoring, insufficient encryption, poor access controls, outdated network configurations, inadequate network segmentation, lack of incident response plans</t>
  </si>
  <si>
    <t>Maintain detailed network maps, monitor network traffic, encrypt network data, enforce access controls, regularly update network configurations, segment networks, develop incident response plans</t>
  </si>
  <si>
    <t>Third-party risks, supply chain attacks, unauthorized access, data breaches, service disruptions, insider threats, compliance violations</t>
  </si>
  <si>
    <t>Incomplete supplier inventory, insufficient monitoring, poor contract management, inadequate third-party risk assessments, weak access controls, lack of incident response plans, poor compliance tracking</t>
  </si>
  <si>
    <t>Maintain comprehensive supplier inventories, monitor third-party services, manage contracts effectively, conduct risk assessments, enforce access controls, develop incident response plans, track compliance</t>
  </si>
  <si>
    <t>Unauthorized access, data breaches, insider threats, malware, service disruptions, physical damage, data loss</t>
  </si>
  <si>
    <t>Poor asset classification, inadequate risk assessments, insufficient access controls, weak monitoring, lack of incident response plans, inadequate backup solutions, outdated asset management policies</t>
  </si>
  <si>
    <t>Classify assets accurately, conduct thorough risk assessments, enforce access controls, monitor asset activity, develop incident response plans, implement backup solutions, update asset management policies</t>
  </si>
  <si>
    <t>Data breaches, unauthorized access, data tampering, insider threats, malware, data loss, compliance violations</t>
  </si>
  <si>
    <t>Incomplete data inventories, insufficient metadata management, poor access controls, inadequate encryption, weak monitoring, lack of data classification, outdated data management policies</t>
  </si>
  <si>
    <t>Maintain detailed data inventories, manage metadata effectively, enforce access controls, encrypt sensitive data, monitor data activity, classify data accurately, update data management policies</t>
  </si>
  <si>
    <t>Unauthorized access, data breaches, malware, insider threats, hardware failures, software vulnerabilities, service disruptions</t>
  </si>
  <si>
    <t>Poor lifecycle management, inadequate monitoring, insufficient access controls, weak patch management, outdated hardware and software, lack of incident response plans, inadequate decommissioning processes</t>
  </si>
  <si>
    <t>Implement lifecycle management practices, monitor assets continuously, enforce access controls, manage patches effectively, update hardware and software regularly, develop incident response plans, ensure proper decommissioning</t>
  </si>
  <si>
    <t>Exploited vulnerabilities, unauthorized access, data breaches, malware, insider threats, service disruptions, compliance violations</t>
  </si>
  <si>
    <t>Poor vulnerability management, inadequate monitoring, insufficient validation processes, weak access controls, lack of incident response plans, outdated asset inventories, inadequate patch management</t>
  </si>
  <si>
    <t>Implement vulnerability management practices, monitor assets continuously, validate vulnerabilities thoroughly, enforce access controls, develop incident response plans, maintain updated asset inventories, manage patches effectively</t>
  </si>
  <si>
    <t>Emerging threats, sophisticated cyber attacks, insider threats, data breaches, service disruptions, malware, unauthorized access</t>
  </si>
  <si>
    <t>Lack of threat intelligence sources, inadequate information sharing, insufficient monitoring, poor access controls, outdated threat management processes, weak incident response plans, inadequate training</t>
  </si>
  <si>
    <t>Subscribe to threat intelligence sources, share information with relevant parties, monitor threats continuously, enforce access controls, update threat management processes, develop incident response plans, provide regular training</t>
  </si>
  <si>
    <t>Unauthorized access, data breaches, malware, insider threats, service disruptions, sophisticated cyber attacks, data loss</t>
  </si>
  <si>
    <t>Poor threat identification processes, inadequate monitoring, insufficient threat recording, weak access controls, lack of incident response plans, outdated threat management policies, inadequate training</t>
  </si>
  <si>
    <t>Implement threat identification processes, monitor threats continuously, record threats accurately, enforce access controls, develop incident response plans, update threat management policies, provide regular training</t>
  </si>
  <si>
    <t>Poor impact and likelihood assessments, inadequate monitoring, insufficient threat recording, weak access controls, lack of incident response plans, outdated threat management policies, inadequate training</t>
  </si>
  <si>
    <t>Conduct impact and likelihood assessments, monitor threats continuously, record threats accurately, enforce access controls, develop incident response plans, update threat management policies, provide regular training</t>
  </si>
  <si>
    <t>Poor risk assessments, inadequate monitoring, insufficient threat recording, weak access controls, lack of incident response plans, outdated risk management policies, inadequate training</t>
  </si>
  <si>
    <t>Conduct comprehensive risk assessments, monitor risks continuously, record risks accurately, enforce access controls, develop incident response plans, update risk management policies, provide regular training</t>
  </si>
  <si>
    <t>Poor risk response planning, inadequate monitoring, insufficient risk tracking, weak communication channels, lack of incident response plans, outdated risk management policies, inadequate training</t>
  </si>
  <si>
    <t>Plan and prioritize risk responses, monitor risk responses continuously, track risks accurately, improve communication channels, develop incident response plans, update risk management policies, provide regular training</t>
  </si>
  <si>
    <t>Poor change and exception management, inadequate risk impact assessments, insufficient recording and tracking, weak access controls, lack of incident response plans, outdated risk management policies, inadequate training</t>
  </si>
  <si>
    <t>Implement change and exception management practices, assess risk impacts, record and track changes accurately, enforce access controls, develop incident response plans, update risk management policies, provide regular training</t>
  </si>
  <si>
    <t>Poor vulnerability disclosure processes, inadequate monitoring, insufficient analysis and response, weak access controls, lack of incident response plans, outdated vulnerability management policies, inadequate training</t>
  </si>
  <si>
    <t>Establish vulnerability disclosure processes, monitor vulnerabilities continuously, analyze and respond promptly, enforce access controls, develop incident response plans, update vulnerability management policies, provide regular training</t>
  </si>
  <si>
    <t>Counterfeit hardware and software, unauthorized access, data breaches, malware, insider threats, service disruptions, compliance violations</t>
  </si>
  <si>
    <t>Poor authenticity and integrity assessments, inadequate monitoring, insufficient verification processes, weak access controls, lack of incident response plans, outdated procurement policies, inadequate training</t>
  </si>
  <si>
    <t>Assess authenticity and integrity thoroughly, monitor hardware and software continuously, verify authenticity and integrity, enforce access controls, develop incident response plans, update procurement policies, provide regular training</t>
  </si>
  <si>
    <t>Supply chain attacks, unauthorized access, data breaches, service disruptions, counterfeit products, insider threats, compliance violations</t>
  </si>
  <si>
    <t>Poor supplier assessments, inadequate monitoring, insufficient verification processes, weak access controls, lack of incident response plans, outdated procurement policies, inadequate training</t>
  </si>
  <si>
    <t>Assess critical suppliers thoroughly, monitor supplier activities, verify supplier credentials, enforce access controls, develop incident response plans, update procurement policies, provide regular training</t>
  </si>
  <si>
    <t>Evaluation gaps, outdated evaluation methods, ignored recommendations, lack of follow-up, stakeholder disengagement, resource constraints, evaluation bias</t>
  </si>
  <si>
    <t>Inadequate evaluation processes, insufficient documentation, poor follow-up mechanisms, lack of standardized methods, weak stakeholder involvement, insufficient resources, bias in evaluations</t>
  </si>
  <si>
    <t>Implement robust evaluation processes, document evaluations thoroughly, establish follow-up mechanisms, standardize evaluation methods, engage stakeholders, allocate sufficient resources, reduce bias in evaluations</t>
  </si>
  <si>
    <r>
      <rPr>
        <b/>
        <sz val="12"/>
        <color indexed="8"/>
        <rFont val="Calibri"/>
        <family val="2"/>
      </rPr>
      <t>ID.RA-10</t>
    </r>
    <r>
      <rPr>
        <sz val="12"/>
        <color indexed="8"/>
        <rFont val="Calibri"/>
        <family val="2"/>
      </rPr>
      <t>: Critical 3rd Parties are assessed prior to acquisition</t>
    </r>
  </si>
  <si>
    <r>
      <rPr>
        <b/>
        <sz val="12"/>
        <color indexed="8"/>
        <rFont val="Calibri"/>
        <family val="2"/>
      </rPr>
      <t>ID.IM-02</t>
    </r>
    <r>
      <rPr>
        <sz val="12"/>
        <color indexed="8"/>
        <rFont val="Calibri"/>
        <family val="2"/>
      </rPr>
      <t>: Improvements are identified from security tests and exercises, including those done in coordination with 3rd Parties and relevant third parties</t>
    </r>
  </si>
  <si>
    <t>Inadequate testing, uncoordinated exercises, supplier non-compliance, incomplete test coverage, test result misinterpretation, stakeholder disengagement, lack of continuous improvement</t>
  </si>
  <si>
    <t>Poor testing methodologies, insufficient exercise coordination, non-compliance by suppliers, incomplete coverage of security aspects, misinterpretation of results, weak stakeholder involvement, lack of improvement mechanisms</t>
  </si>
  <si>
    <t>Develop comprehensive testing methodologies, coordinate exercises with all stakeholders, ensure supplier compliance, cover all security aspects in tests, correctly interpret test results, engage stakeholders, establish continuous improvement mechanisms</t>
  </si>
  <si>
    <t>Operational inefficiencies, process bottlenecks, procedural non-compliance, activity disruptions, insufficient monitoring, outdated processes, lack of stakeholder feedback</t>
  </si>
  <si>
    <t>Inefficient operational processes, procedural gaps, non-compliance with procedures, activity interruptions, weak monitoring systems, outdated operational methods, lack of feedback mechanisms</t>
  </si>
  <si>
    <t>Streamline operational processes, identify and resolve bottlenecks, ensure procedural compliance, minimize activity disruptions, implement effective monitoring, update processes regularly, establish feedback mechanisms</t>
  </si>
  <si>
    <t>Unestablished incident response plans, poor communication, lack of maintenance, insufficient improvements, plan obsolescence, stakeholder disengagement, resource constraints</t>
  </si>
  <si>
    <t>Absence of incident response plans, weak communication channels, poor plan maintenance, lack of improvement initiatives, outdated plans, weak stakeholder involvement, insufficient resources</t>
  </si>
  <si>
    <t>Strategies: Establish incident response plans, ensure clear communication, maintain plans regularly, implement improvement initiatives, update plans as needed, engage stakeholders, allocate sufficient resources</t>
  </si>
  <si>
    <t>Unauthorized access, network attacks, malware, insider threats, data breaches, DDoS attacks, man-in-the-middle attacks</t>
  </si>
  <si>
    <t>Inadequate monitoring tools, poor network visibility, lack of real-time monitoring, weak access controls, outdated security protocols, insufficient logging, lack of trained personnel</t>
  </si>
  <si>
    <t>Implement advanced monitoring tools, enhance network visibility, conduct real-time monitoring, enforce access controls, update security protocols, maintain comprehensive logs, train personnel on network security</t>
  </si>
  <si>
    <t>Unauthorized physical access, environmental hazards, insider threats, tampering, theft, natural disasters, equipment failure</t>
  </si>
  <si>
    <t>Lack of physical security measures, inadequate environmental monitoring, insufficient access controls, outdated physical security protocols, poor incident response plans, insufficient surveillance, lack of training</t>
  </si>
  <si>
    <t>Enhance physical security measures, implement environmental monitoring systems, enforce access controls, update security protocols, develop incident response plans, maintain surveillance systems, train personnel on physical security</t>
  </si>
  <si>
    <t>Insider threats, unauthorized access, data exfiltration, misuse of resources, malware, social engineering, credential theft</t>
  </si>
  <si>
    <t>Insufficient activity monitoring, lack of access controls, inadequate user training, outdated monitoring tools, poor incident response, lack of user awareness, insufficient logging</t>
  </si>
  <si>
    <t xml:space="preserve">Implement comprehensive activity monitoring, enforce strict access controls, provide user training, update monitoring tools, develop incident response plans, raise user awareness, maintain detailed logs </t>
  </si>
  <si>
    <t>Third-party risks, supply chain attacks, unauthorized access, data breaches, service disruptions, malware, insider threats</t>
  </si>
  <si>
    <t>Inadequate third-party monitoring, lack of access controls, insufficient service level agreements, poor incident response, outdated security protocols, weak third-party risk assessments, insufficient oversight</t>
  </si>
  <si>
    <t>Enhance third-party monitoring, enforce access controls, establish robust service level agreements, develop incident response plans, update security protocols, conduct thorough risk assessments, maintain oversight of external providers</t>
  </si>
  <si>
    <t>Malware, unauthorized access, data breaches, insider threats, hardware failures, software vulnerabilities, exploitation of runtime environments</t>
  </si>
  <si>
    <t>Inadequate monitoring tools, insufficient access controls, poor patch management, outdated hardware and software, lack of real-time monitoring, insufficient logging, inadequate incident response</t>
  </si>
  <si>
    <t>Implement advanced monitoring tools, enforce access controls, manage patches effectively, update hardware and software regularly, conduct real-time monitoring, maintain comprehensive logs, develop incident response plans</t>
  </si>
  <si>
    <t>Cyber attacks, data breaches, malware, insider threats, service disruptions, supply chain attacks, unauthorized access</t>
  </si>
  <si>
    <t>Poor incident response planning, lack of coordination with third parties, insufficient communication channels, inadequate incident documentation, weak access controls, outdated response protocols, insufficient resources</t>
  </si>
  <si>
    <t>Develop comprehensive incident response plans, coordinate with third parties, establish communication channels, document incidents thoroughly, enforce access controls, update response protocols, allocate sufficient resources</t>
  </si>
  <si>
    <t>False positives, undetected incidents, delayed responses, data breaches, malware, insider threats, unauthorized access</t>
  </si>
  <si>
    <t>Inadequate triage processes, insufficient validation tools, poor incident documentation, lack of real-time monitoring, weak access controls, outdated incident response protocols, insufficient training</t>
  </si>
  <si>
    <t>Implement robust triage processes, use advanced validation tools, document incidents thoroughly, conduct real-time monitoring, enforce access controls, update response protocols, train personnel on incident response</t>
  </si>
  <si>
    <t>Service disruptions, data breaches, malware, insider threats, unauthorized access, supply chain attacks, cyber attacks</t>
  </si>
  <si>
    <t>Poor incident categorization, inadequate prioritization methods, insufficient documentation, lack of incident response plans, weak access controls, outdated protocols, insufficient resources</t>
  </si>
  <si>
    <t>Develop incident categorization methods, implement prioritization processes, document incidents thoroughly, establish response plans, enforce access controls, update protocols, allocate sufficient resources</t>
  </si>
  <si>
    <t>Delayed responses, undetected incidents, data breaches, malware, insider threats, unauthorized access, service disruptions</t>
  </si>
  <si>
    <t>Inadequate escalation processes, insufficient monitoring, poor communication channels, lack of incident documentation, weak access controls, outdated response protocols, insufficient training</t>
  </si>
  <si>
    <t>Implement escalation processes, conduct continuous monitoring, establish communication channels, document incidents thoroughly, enforce access controls, update response protocols, train personnel on incident response</t>
  </si>
  <si>
    <t xml:space="preserve"> Data loss, service disruptions, malware, insider threats, unauthorized access, system failures, supply chain attacks</t>
  </si>
  <si>
    <t>Poor incident recovery criteria, inadequate documentation, insufficient monitoring, lack of response plans, weak access controls, outdated recovery protocols, insufficient training</t>
  </si>
  <si>
    <t>Establish incident recovery criteria, document incidents thoroughly, conduct continuous monitoring, develop response plans, enforce access controls, update recovery protocols, train personnel on incident recovery</t>
  </si>
  <si>
    <t>Data loss, service disruptions, malware, insider threats, unauthorized access, system failures, supply chain attacks</t>
  </si>
  <si>
    <t>Inadequate recovery plans, insufficient monitoring, poor documentation, lack of access controls, weak response protocols, outdated recovery methods, insufficient training</t>
  </si>
  <si>
    <t>Develop comprehensive recovery plans, conduct continuous monitoring, document recovery processes, enforce access controls, update response protocols, implement effective recovery methods, train personnel on incident recovery</t>
  </si>
  <si>
    <t>Poor recovery action selection, inadequate prioritization, insufficient documentation, lack of monitoring, weak access controls, outdated response protocols, insufficient resources</t>
  </si>
  <si>
    <t>Establish recovery action selection processes, prioritize recovery actions, document recovery thoroughly, conduct continuous monitoring, enforce access controls, update response protocols, allocate sufficient resources</t>
  </si>
  <si>
    <t>Data loss, corrupted backups, malware, insider threats, unauthorized access, system failures, supply chain attacks</t>
  </si>
  <si>
    <t>Inadequate backup verification processes, insufficient monitoring, poor documentation, lack of access controls, weak response protocols, outdated recovery methods, insufficient training</t>
  </si>
  <si>
    <t>Implement backup verification processes, conduct continuous monitoring, document recovery thoroughly, enforce access controls, update response protocols, implement effective recovery methods, train personnel on backup verification</t>
  </si>
  <si>
    <r>
      <rPr>
        <b/>
        <sz val="12"/>
        <color indexed="8"/>
        <rFont val="Calibri"/>
        <family val="2"/>
      </rPr>
      <t>RC.RP-04</t>
    </r>
    <r>
      <rPr>
        <sz val="12"/>
        <color indexed="8"/>
        <rFont val="Calibri"/>
        <family val="2"/>
      </rPr>
      <t>: Critical mission functions and cybersecurity information security are considered to establish post-incident operational norms</t>
    </r>
  </si>
  <si>
    <t>Service disruptions, data breaches, malware, insider threats, unauthorized access, system failures, supply chain attacks</t>
  </si>
  <si>
    <t>Poor post-incident planning, inadequate monitoring, insufficient documentation, lack of access controls, weak response protocols, outdated recovery methods, insufficient training</t>
  </si>
  <si>
    <t>Develop post-incident operational norms, conduct continuous monitoring, document recovery thoroughly, enforce access controls, update response protocols, implement effective recovery methods, train personnel on post-incident operations</t>
  </si>
  <si>
    <t>Data loss, corrupted assets, malware, insider threats, unauthorized access, system failures, supply chain attacks</t>
  </si>
  <si>
    <t>Inadequate asset verification processes, insufficient monitoring, poor documentation, lack of access controls, weak response protocols, outdated recovery methods, insufficient training</t>
  </si>
  <si>
    <t>Implement asset verification processes, conduct continuous monitoring, document recovery thoroughly, enforce access controls, update response protocols, implement effective recovery methods, train personnel on asset verification</t>
  </si>
  <si>
    <t>Inadequate recovery completion criteria, insufficient monitoring, poor documentation, lack of access controls, weak response protocols, outdated recovery methods, insufficient training</t>
  </si>
  <si>
    <t>Establish recovery completion criteria, conduct continuous monitoring, document recovery thoroughly, enforce access controls, update response protocols, implement effective recovery methods, train personnel on recovery completion</t>
  </si>
  <si>
    <t>Software vulnerabilities, unauthorized access, malware, code injection attacks, insider threats, supply chain attacks, software tampering</t>
  </si>
  <si>
    <t>Inadequate secure development practices, insufficient code review, lack of security testing, poor version control, inadequate developer training, weak access controls, outdated development tools</t>
  </si>
  <si>
    <t>Implement secure development practices, conduct regular code reviews, perform comprehensive security testing, use robust version control systems, train developers on security, enforce strict access controls, update development tools regularly</t>
  </si>
  <si>
    <t>Unauthorized access, data breaches, malware, insider threats, network attacks, system compromise, exploitation of vulnerabilities</t>
  </si>
  <si>
    <t>Weak access controls, insufficient network segmentation, poor monitoring, outdated security protocols, inadequate logging, lack of multi-factor authentication, insufficient training</t>
  </si>
  <si>
    <t>Strengthen access controls, segment networks, implement continuous monitoring, update security protocols, maintain comprehensive logs, use multi-factor authentication, provide regular training</t>
  </si>
  <si>
    <t>Natural disasters, fire, flooding, power outages, physical tampering, equipment failure, environmental hazards</t>
  </si>
  <si>
    <t>Inadequate physical security, poor environmental monitoring, insufficient backup power, lack of disaster recovery plans, outdated equipment, poor maintenance, insufficient training</t>
  </si>
  <si>
    <t>Enhance physical security, implement environmental monitoring, ensure backup power, develop disaster recovery plans, update and maintain equipment, conduct regular maintenance, provide training on environmental risk management</t>
  </si>
  <si>
    <t>System failures, cyber attacks, natural disasters, power outages, hardware failures, software vulnerabilities, data breaches</t>
  </si>
  <si>
    <t>Lack of resilience mechanisms, inadequate redundancy, poor disaster recovery planning, insufficient monitoring, outdated systems, weak incident response, insufficient training</t>
  </si>
  <si>
    <t>Implement resilience mechanisms, ensure redundancy, develop disaster recovery plans, conduct continuous monitoring, update systems regularly, strengthen incident response, provide resilience training</t>
  </si>
  <si>
    <t>Resource exhaustion, DDoS attacks, system overloads, hardware failures, software bottlenecks, unexpected demand spikes, supply chain disruptions</t>
  </si>
  <si>
    <t>Inadequate resource planning, insufficient monitoring, poor capacity management, outdated infrastructure, lack of scalability, weak supply chain management, insufficient training</t>
  </si>
  <si>
    <t>Plan resource capacity effectively, monitor resources continuously, manage capacity proactively, update infrastructure, ensure scalability, strengthen supply chain management, provide training on capacity management</t>
  </si>
  <si>
    <t>Supply chain attacks, unauthorized access, data breaches, counterfeit products, service disruptions, insider threats, third-party vulnerabilities</t>
  </si>
  <si>
    <t>Inadequate contractual agreements, poor supplier management, insufficient risk assessment, lack of security requirements, weak monitoring, inadequate incident response, insufficient training</t>
  </si>
  <si>
    <t>Establish and prioritize cybersecurity requirements, integrate requirements into contracts, manage suppliers effectively, conduct thorough risk assessments, enforce security requirements, monitor supplier activities, develop incident response plans, provide regular training</t>
  </si>
  <si>
    <t>Supply chain attacks, unauthorized access, data breaches, service disruptions, counterfeit products, insider threats, third-party vulnerabilities</t>
  </si>
  <si>
    <t>Poor planning, inadequate due diligence, insufficient risk assessment, lack of supplier vetting, weak contractual agreements, inadequate monitoring, insufficient incident response</t>
  </si>
  <si>
    <t>Conduct thorough planning, perform due diligence, assess risks comprehensively, vet suppliers carefully, establish robust contractual agreements, monitor supplier activities, develop incident response plans</t>
  </si>
  <si>
    <t>Inadequate risk assessment, poor documentation, insufficient monitoring, lack of prioritization, weak incident response, inadequate supplier management, insufficient training</t>
  </si>
  <si>
    <t>Conduct comprehensive risk assessments, document risks thoroughly, monitor supplier activities, prioritize risks effectively, develop incident response plans, manage suppliers continuously, provide regular training</t>
  </si>
  <si>
    <t>Poor incident planning, lack of supplier involvement, inadequate response plans, insufficient communication, weak recovery strategies, inadequate training, insufficient resources</t>
  </si>
  <si>
    <t>Include suppliers in incident planning, develop comprehensive response plans, ensure effective communication, establish robust recovery strategies, provide training, allocate sufficient resources</t>
  </si>
  <si>
    <t>Lack of integration with risk management, insufficient monitoring, poor security practices, inadequate incident response, weak lifecycle management, insufficient training, inadequate resources</t>
  </si>
  <si>
    <t>Integrate supply chain security practices with risk management, monitor performance continuously, enforce robust security practices, develop incident response plans, manage lifecycle effectively, provide training, allocate sufficient resources</t>
  </si>
  <si>
    <t>Residual vulnerabilities, unauthorized access, data breaches, service disruptions, counterfeit products, insider threats, third-party vulnerabilities</t>
  </si>
  <si>
    <t>Poor post-agreement planning, inadequate risk assessment, insufficient monitoring, lack of communication, weak incident response, inadequate resource allocation, insufficient training</t>
  </si>
  <si>
    <t>Develop post-agreement risk management plans, assess risks thoroughly, monitor activities continuously, ensure effective communication, establish robust incident response plans, allocate sufficient resources, provide training</t>
  </si>
  <si>
    <t>Unauthorized access, malware, insider threats, data breaches, DDoS attacks, network intrusions, system compromise</t>
  </si>
  <si>
    <t>Insufficient analysis tools, poor monitoring capabilities, inadequate logging, weak access controls, outdated threat intelligence, insufficient training, lack of incident response plans</t>
  </si>
  <si>
    <t>Implement advanced analysis tools, enhance monitoring capabilities, maintain comprehensive logs, enforce strict access controls, update threat intelligence regularly, provide ongoing training, develop robust incident response plans</t>
  </si>
  <si>
    <t>Data breaches, unauthorized access, insider threats, malware, network intrusions, system compromise, DDoS attacks</t>
  </si>
  <si>
    <t>Poor correlation mechanisms, insufficient data sources, inadequate monitoring, weak access controls, outdated analysis tools, lack of threat intelligence, insufficient training</t>
  </si>
  <si>
    <t>Implement effective correlation mechanisms, use diverse data sources, enhance monitoring capabilities, enforce strict access controls, update analysis tools regularly, integrate threat intelligence, provide ongoing training</t>
  </si>
  <si>
    <t>Unauthorized access, data breaches, malware, insider threats, DDoS attacks, network intrusions, system compromise</t>
  </si>
  <si>
    <t>Insufficient impact assessment tools, inadequate monitoring, poor data correlation, weak access controls, outdated threat intelligence, lack of training, insufficient incident response plans</t>
  </si>
  <si>
    <t>Use advanced impact assessment tools, enhance monitoring capabilities, improve data correlation, enforce strict access controls, update threat intelligence regularly, provide ongoing training, develop robust incident response plans</t>
  </si>
  <si>
    <t>Poor information sharing mechanisms, inadequate access controls, insufficient monitoring, outdated communication tools, lack of incident response plans, weak logging practices, insufficient training</t>
  </si>
  <si>
    <t>Implement effective information sharing mechanisms, enforce strict access controls, enhance monitoring capabilities, update communication tools regularly, develop robust incident response plans, maintain comprehensive logs, provide ongoing training</t>
  </si>
  <si>
    <t>Insufficient threat intelligence, poor integration mechanisms, inadequate monitoring, weak access controls, outdated analysis tools, lack of training, insufficient incident response plans</t>
  </si>
  <si>
    <t>Acquire comprehensive threat intelligence, implement effective integration mechanisms, enhance monitoring capabilities, enforce strict access controls, update analysis tools regularly, provide ongoing training, develop robust incident response plans</t>
  </si>
  <si>
    <t>Inadequate incident criteria, poor monitoring capabilities, insufficient logging, weak access controls, outdated incident response plans, lack of training, insufficient communication channels</t>
  </si>
  <si>
    <t>Define clear incident criteria, enhance monitoring capabilities, maintain comprehensive logs, enforce strict access controls, update incident response plans regularly, provide ongoing training, establish effective communication channels</t>
  </si>
  <si>
    <t>Cyber attacks, data breaches, insider threats, malware infections, system compromises, unauthorized access, persistent threats</t>
  </si>
  <si>
    <t>Inadequate forensic tools, insufficient logging, poor incident documentation, lack of root cause analysis, weak incident response plans, inadequate training, outdated threat intelligence</t>
  </si>
  <si>
    <t>Utilize robust forensic tools, maintain comprehensive logs, document incidents thoroughly, conduct detailed root cause analyses, develop and update incident response plans, provide regular training, integrate current threat intelligence</t>
  </si>
  <si>
    <t>Data manipulation, unauthorized access, insider threats, evidence tampering, incomplete investigations, legal non-compliance, inadequate documentation</t>
  </si>
  <si>
    <t>Poor record-keeping practices, lack of access controls, inadequate monitoring, weak forensic procedures, insufficient training, outdated documentation protocols, lack of incident response plans</t>
  </si>
  <si>
    <t>Implement strict record-keeping protocols, enforce access controls, monitor investigation activities, follow robust forensic procedures, provide regular training, update documentation protocols, develop comprehensive incident response plans</t>
  </si>
  <si>
    <t>Data breaches, unauthorized access, evidence tampering, insider threats, legal non-compliance, incomplete investigations, cyber attacks</t>
  </si>
  <si>
    <t>Inadequate data collection methods, insufficient access controls, poor monitoring, weak forensic procedures, lack of training, outdated data handling protocols, inadequate incident response plans</t>
  </si>
  <si>
    <t>Use effective data collection methods, enforce access controls, monitor data collection activities, follow robust forensic procedures, provide regular training, update data handling protocols, develop comprehensive incident response plans</t>
  </si>
  <si>
    <t>Underestimated incidents, inadequate responses, data breaches, system compromises, unauthorized access, insider threats, persistent threats</t>
  </si>
  <si>
    <t>Poor impact assessment tools, insufficient monitoring, inadequate logging, weak incident response plans, lack of training, outdated threat intelligence, insufficient documentation</t>
  </si>
  <si>
    <t>Use advanced impact assessment tools, enhance monitoring capabilities, maintain comprehensive logs, develop and update incident response plans, provide regular training, integrate current threat intelligence, document incidents thoroughly</t>
  </si>
  <si>
    <t>Delayed incident responses, data breaches, loss of stakeholder trust, legal non-compliance, reputational damage, insider threats, unauthorized access</t>
  </si>
  <si>
    <t>Poor communication channels, inadequate incident notification procedures, insufficient stakeholder engagement, lack of training, outdated communication protocols, weak incident response plans, insufficient monitoring</t>
  </si>
  <si>
    <t>Establish effective communication channels, develop robust incident notification procedures, engage stakeholders regularly, provide training, update communication protocols, develop comprehensive incident response plans, monitor communication activities</t>
  </si>
  <si>
    <t>Information leaks, unauthorized access, insider threats, delayed responses, legal non-compliance, reputational damage, data breaches</t>
  </si>
  <si>
    <t>Poor information sharing mechanisms, inadequate access controls, insufficient monitoring, weak communication channels, lack of training, outdated information handling protocols, inadequate incident response plans</t>
  </si>
  <si>
    <t>Implement effective information sharing mechanisms, enforce access controls, monitor information sharing activities, establish robust communication channels, provide regular training, update information handling protocols, develop comprehensive incident response plans</t>
  </si>
  <si>
    <t>Spread of malware, data breaches, system compromises, insider threats, unauthorized access, persistent threats, service disruptions</t>
  </si>
  <si>
    <t>Inadequate containment measures, insufficient monitoring, weak access controls, poor incident response plans, lack of training, outdated containment protocols, insufficient logging</t>
  </si>
  <si>
    <t>Implement robust containment measures, enhance monitoring capabilities, enforce access controls, develop and update incident response plans, provide regular training, update containment protocols, maintain comprehensive logs</t>
  </si>
  <si>
    <t>Residual malware, data breaches, system compromises, insider threats, unauthorized access, persistent threats, service disruptions</t>
  </si>
  <si>
    <t>Inadequate eradication measures, insufficient monitoring, weak access controls, poor incident response plans, lack of training, outdated eradication protocols, insufficient logging</t>
  </si>
  <si>
    <t>Implement effective eradication measures, enhance monitoring capabilities, enforce access controls, develop and update incident response plans, provide regular training, update eradication protocols, maintain comprehensive logs</t>
  </si>
  <si>
    <t>Misinformation, loss of public trust, legal non-compliance, reputational damage, unauthorized access, insider threats, data breaches</t>
  </si>
  <si>
    <t>Inadequate public communication strategies, poor incident recovery procedures, insufficient monitoring, lack of approved messaging methods, weak access controls, outdated recovery plans, insufficient training</t>
  </si>
  <si>
    <t>Develop public communication strategies, implement effective incident recovery procedures, monitor recovery activities, use approved messaging methods, enforce access controls, update recovery plans regularly, provide training on public communication</t>
  </si>
  <si>
    <t>Misinformation, delayed communication, unauthorized access, data breaches, insider threats, legal non-compliance, reputational damage</t>
  </si>
  <si>
    <t>Poor communication strategies, inadequate access controls, insufficient monitoring, weak incident response plans, outdated communication protocols, lack of training, insufficient documentation</t>
  </si>
  <si>
    <t>Develop effective communication strategies, enforce access controls, monitor communication activities, update incident response plans regularly, establish robust communication protocols, provide ongoing training, document recovery processes thoroughly</t>
  </si>
  <si>
    <t>Vendor Management</t>
  </si>
  <si>
    <t>Net Admin</t>
  </si>
  <si>
    <t>There is not a  comprehensive guide provided to all developers that outlines required security practices, such as input validation, encryption of sensitive data, and error handling. There needs to be developer training on creating secure code. There is no DAST or SAST.</t>
  </si>
  <si>
    <t>NIST CSF HIPAA Crosswalk</t>
  </si>
  <si>
    <t>Production data in test</t>
  </si>
  <si>
    <t>Amisys has PHI and there are only two roles in amisys. A user role and an admin role. PHI is not restricted to users that have a need-to-know basis. The CP038POL Confidentiality of System Security Information states, "It is HNE’s policy to limit access to and disclosure of HNE’s System Security Information to those who have a legitimate need to know the information in order to perform the specific functions of their jobs" In addition, there is prod data in test</t>
  </si>
  <si>
    <t>Strength of Compensating Control</t>
  </si>
  <si>
    <t>RR Score</t>
  </si>
  <si>
    <t>Calculating Residual Risk</t>
  </si>
  <si>
    <t>Example</t>
  </si>
  <si>
    <t>IR</t>
  </si>
  <si>
    <t>E</t>
  </si>
  <si>
    <t>Effectiveness Score</t>
  </si>
  <si>
    <t>AL</t>
  </si>
  <si>
    <r>
      <rPr>
        <i/>
        <sz val="12"/>
        <color theme="1"/>
        <rFont val="Times New Roman"/>
        <family val="1"/>
      </rPr>
      <t>AL</t>
    </r>
    <r>
      <rPr>
        <i/>
        <vertAlign val="superscript"/>
        <sz val="12"/>
        <color theme="1"/>
        <rFont val="Times New Roman"/>
        <family val="1"/>
      </rPr>
      <t>!</t>
    </r>
    <r>
      <rPr>
        <sz val="12"/>
        <color theme="1"/>
        <rFont val="Aptos Narrow"/>
        <scheme val="minor"/>
      </rPr>
      <t xml:space="preserve"> = </t>
    </r>
    <r>
      <rPr>
        <i/>
        <sz val="12"/>
        <color theme="1"/>
        <rFont val="Times New Roman"/>
        <family val="1"/>
      </rPr>
      <t>L</t>
    </r>
    <r>
      <rPr>
        <sz val="12"/>
        <color theme="1"/>
        <rFont val="Aptos Narrow"/>
        <scheme val="minor"/>
      </rPr>
      <t xml:space="preserve"> x (1 - </t>
    </r>
    <r>
      <rPr>
        <i/>
        <sz val="12"/>
        <color theme="1"/>
        <rFont val="Times New Roman"/>
        <family val="1"/>
      </rPr>
      <t>E</t>
    </r>
    <r>
      <rPr>
        <sz val="12"/>
        <color theme="1"/>
        <rFont val="Aptos Narrow"/>
        <scheme val="minor"/>
      </rPr>
      <t xml:space="preserve">) = </t>
    </r>
    <r>
      <rPr>
        <i/>
        <sz val="12"/>
        <color theme="1"/>
        <rFont val="Times New Roman"/>
        <family val="1"/>
      </rPr>
      <t>L</t>
    </r>
    <r>
      <rPr>
        <sz val="12"/>
        <color theme="1"/>
        <rFont val="Aptos Narrow"/>
        <scheme val="minor"/>
      </rPr>
      <t xml:space="preserve"> x </t>
    </r>
    <r>
      <rPr>
        <i/>
        <sz val="12"/>
        <color theme="1"/>
        <rFont val="Times New Roman"/>
        <family val="1"/>
      </rPr>
      <t>E</t>
    </r>
    <r>
      <rPr>
        <sz val="12"/>
        <color theme="1"/>
        <rFont val="Aptos Narrow"/>
        <scheme val="minor"/>
      </rPr>
      <t xml:space="preserve">  </t>
    </r>
    <r>
      <rPr>
        <i/>
        <sz val="12"/>
        <color theme="1"/>
        <rFont val="Times New Roman"/>
        <family val="1"/>
      </rPr>
      <t>= Adjusted Likelihood Score</t>
    </r>
  </si>
  <si>
    <r>
      <rPr>
        <i/>
        <sz val="12"/>
        <color theme="1"/>
        <rFont val="Times New Roman"/>
        <family val="1"/>
      </rPr>
      <t>AI</t>
    </r>
    <r>
      <rPr>
        <i/>
        <vertAlign val="superscript"/>
        <sz val="12"/>
        <color theme="1"/>
        <rFont val="Times New Roman"/>
        <family val="1"/>
      </rPr>
      <t>!</t>
    </r>
    <r>
      <rPr>
        <sz val="12"/>
        <color theme="1"/>
        <rFont val="Aptos Narrow"/>
        <scheme val="minor"/>
      </rPr>
      <t xml:space="preserve"> = </t>
    </r>
    <r>
      <rPr>
        <i/>
        <sz val="12"/>
        <color theme="1"/>
        <rFont val="Times New Roman"/>
        <family val="1"/>
      </rPr>
      <t>I</t>
    </r>
    <r>
      <rPr>
        <sz val="12"/>
        <color theme="1"/>
        <rFont val="Aptos Narrow"/>
        <scheme val="minor"/>
      </rPr>
      <t xml:space="preserve"> x (1 - </t>
    </r>
    <r>
      <rPr>
        <i/>
        <sz val="12"/>
        <color theme="1"/>
        <rFont val="Times New Roman"/>
        <family val="1"/>
      </rPr>
      <t>E</t>
    </r>
    <r>
      <rPr>
        <sz val="12"/>
        <color theme="1"/>
        <rFont val="Aptos Narrow"/>
        <scheme val="minor"/>
      </rPr>
      <t xml:space="preserve">) = </t>
    </r>
    <r>
      <rPr>
        <i/>
        <sz val="12"/>
        <color theme="1"/>
        <rFont val="Times New Roman"/>
        <family val="1"/>
      </rPr>
      <t>I</t>
    </r>
    <r>
      <rPr>
        <sz val="12"/>
        <color theme="1"/>
        <rFont val="Aptos Narrow"/>
        <scheme val="minor"/>
      </rPr>
      <t xml:space="preserve"> x </t>
    </r>
    <r>
      <rPr>
        <i/>
        <sz val="12"/>
        <color theme="1"/>
        <rFont val="Times New Roman"/>
        <family val="1"/>
      </rPr>
      <t>E = Adjusted Impact Score</t>
    </r>
  </si>
  <si>
    <t>AI</t>
  </si>
  <si>
    <t>RR</t>
  </si>
  <si>
    <r>
      <rPr>
        <i/>
        <sz val="12"/>
        <color theme="1"/>
        <rFont val="Times New Roman"/>
        <family val="1"/>
      </rPr>
      <t>AL</t>
    </r>
    <r>
      <rPr>
        <sz val="12"/>
        <color theme="1"/>
        <rFont val="Aptos Narrow"/>
        <scheme val="minor"/>
      </rPr>
      <t xml:space="preserve"> = 3 x (1 - .25) = 3 x .75 = 2.25</t>
    </r>
  </si>
  <si>
    <r>
      <rPr>
        <i/>
        <sz val="12"/>
        <color theme="1"/>
        <rFont val="Times New Roman"/>
        <family val="1"/>
      </rPr>
      <t>AI</t>
    </r>
    <r>
      <rPr>
        <sz val="12"/>
        <color theme="1"/>
        <rFont val="Aptos Narrow"/>
        <scheme val="minor"/>
      </rPr>
      <t xml:space="preserve"> = 4 x (1 - .25) = 4 x .75 = 3</t>
    </r>
  </si>
  <si>
    <r>
      <rPr>
        <i/>
        <sz val="12"/>
        <color theme="1"/>
        <rFont val="Times New Roman"/>
        <family val="1"/>
      </rPr>
      <t>RR</t>
    </r>
    <r>
      <rPr>
        <sz val="12"/>
        <color theme="1"/>
        <rFont val="Aptos Narrow"/>
        <scheme val="minor"/>
      </rPr>
      <t xml:space="preserve"> = 2.25 x 3 = 6.75</t>
    </r>
  </si>
  <si>
    <r>
      <rPr>
        <i/>
        <sz val="12"/>
        <color theme="1"/>
        <rFont val="Times New Roman"/>
        <family val="1"/>
      </rPr>
      <t>IR</t>
    </r>
    <r>
      <rPr>
        <sz val="12"/>
        <color theme="1"/>
        <rFont val="Aptos Narrow"/>
        <scheme val="minor"/>
      </rPr>
      <t xml:space="preserve"> = 3 x 4 = 12</t>
    </r>
  </si>
  <si>
    <r>
      <rPr>
        <i/>
        <sz val="12"/>
        <color theme="1"/>
        <rFont val="Times New Roman"/>
        <family val="1"/>
      </rPr>
      <t>IR</t>
    </r>
    <r>
      <rPr>
        <sz val="12"/>
        <color theme="1"/>
        <rFont val="Aptos Narrow"/>
        <scheme val="minor"/>
      </rPr>
      <t xml:space="preserve"> =</t>
    </r>
    <r>
      <rPr>
        <i/>
        <sz val="12"/>
        <color theme="1"/>
        <rFont val="Times New Roman"/>
        <family val="1"/>
      </rPr>
      <t xml:space="preserve"> L x I</t>
    </r>
  </si>
  <si>
    <t>Tier 0 - Inadequate</t>
  </si>
  <si>
    <r>
      <t>Effectiveness [</t>
    </r>
    <r>
      <rPr>
        <b/>
        <i/>
        <sz val="12"/>
        <color theme="1"/>
        <rFont val="Times New Roman"/>
        <family val="1"/>
      </rPr>
      <t>E</t>
    </r>
    <r>
      <rPr>
        <b/>
        <sz val="12"/>
        <color theme="1"/>
        <rFont val="Aptos Narrow"/>
        <scheme val="minor"/>
      </rPr>
      <t>] of Compensating Control</t>
    </r>
  </si>
  <si>
    <t>No controls in place</t>
  </si>
  <si>
    <t>Implement rigorous identity proofing processes, utilize context-aware verification technologies, regularly update proofing protocols, conduct continuous monitoring, provide user training on identity verification, use advanced binding technologies, enforce strict proofing policies</t>
  </si>
  <si>
    <t>Man-in-the-middle attacks, eavesdropping, data interception, unauthorized access, replay attacks, data tampering, session hijacking</t>
  </si>
  <si>
    <t>Insider threats, unauthorized access, malware, data tampering, process hijacking, data leaks, exploitation of vulnerabilities</t>
  </si>
  <si>
    <t>Likelihood of Threat or Vulnerability Attack Vector</t>
  </si>
  <si>
    <t>Impact of Threat or Vulnerability Attack Vector</t>
  </si>
  <si>
    <t>Inherent Risk [IR] Score</t>
  </si>
  <si>
    <t>Adjusted Likelihood [L] Score</t>
  </si>
  <si>
    <t>Adjusted Impact [I] Score</t>
  </si>
  <si>
    <t>Enrollment HUB</t>
  </si>
  <si>
    <r>
      <rPr>
        <sz val="7"/>
        <color indexed="8"/>
        <rFont val="Times New Roman"/>
        <family val="1"/>
      </rPr>
      <t xml:space="preserve"> </t>
    </r>
    <r>
      <rPr>
        <sz val="11"/>
        <color indexed="8"/>
        <rFont val="Arial"/>
        <family val="2"/>
      </rPr>
      <t>HNEDirect</t>
    </r>
  </si>
  <si>
    <t>Claims Xten</t>
  </si>
  <si>
    <t>Cypress</t>
  </si>
  <si>
    <t>ComCom</t>
  </si>
  <si>
    <r>
      <rPr>
        <sz val="7"/>
        <color indexed="8"/>
        <rFont val="Times New Roman"/>
        <family val="1"/>
      </rPr>
      <t xml:space="preserve"> </t>
    </r>
    <r>
      <rPr>
        <sz val="11"/>
        <color indexed="8"/>
        <rFont val="Arial"/>
        <family val="2"/>
      </rPr>
      <t>Edifecs</t>
    </r>
  </si>
  <si>
    <t>CARE</t>
  </si>
  <si>
    <t>MFA Enabled</t>
  </si>
  <si>
    <t>Amazon Web Services</t>
  </si>
  <si>
    <t>There is limited logging and monitoring on key ePHI systems. For example, Amisys, Edifecs, HNEDirect, CARE, Claims Xten, ComCom, Cypress, Docustream, Enrollment HUB are not sending logs to Exabeam</t>
  </si>
  <si>
    <t xml:space="preserve">From corrobartion with Rob, Gary, and Ranga, there is not 3rd party monitoring for adverse events. </t>
  </si>
  <si>
    <r>
      <rPr>
        <b/>
        <sz val="12"/>
        <color indexed="8"/>
        <rFont val="Calibri"/>
        <family val="2"/>
      </rPr>
      <t>PR.DS-06</t>
    </r>
    <r>
      <rPr>
        <sz val="12"/>
        <color indexed="8"/>
        <rFont val="Calibri"/>
        <family val="2"/>
      </rPr>
      <t xml:space="preserve">: Sesitive data is de-identified or masked as appropriate to protect its confidentiality and prevent unauthorized access or exposure. </t>
    </r>
  </si>
  <si>
    <t>Data is not de-identified in the test environment. This leaves ePHI exposed to unauthorized access</t>
  </si>
  <si>
    <r>
      <t xml:space="preserve">1. Is there a 3rd Party/third party management policy that includes methodologies for vendor risk assessments, ongoing monitoring strategies, and protocols for handling breaches or incidents related to third-party services? </t>
    </r>
    <r>
      <rPr>
        <sz val="12"/>
        <color rgb="FFFF0000"/>
        <rFont val="Calibri"/>
        <family val="2"/>
      </rPr>
      <t xml:space="preserve">We have IT assessment forms that are completed during the onboarding process. Monitoring is done for vendors who are Tier 1 vendors (critical to HNE’s operations). The monitoring is done the  business owners with compliance oversight. All privacy incidents including breaches are managed by Compliance. These process roll up in various Compliance, Privacy and IT polices. </t>
    </r>
    <r>
      <rPr>
        <sz val="12"/>
        <color indexed="8"/>
        <rFont val="Calibri"/>
        <family val="2"/>
      </rPr>
      <t xml:space="preserve">
2. Do we have minutes from meetings where 3rd Party/third party strategy was discussed and approved by senior management, along with records of approvals or endorsements from the board? </t>
    </r>
    <r>
      <rPr>
        <sz val="12"/>
        <color rgb="FFFF0000"/>
        <rFont val="Calibri"/>
        <family val="2"/>
      </rPr>
      <t>I am not aware of these. When a vendor is brought to the Vendor Management Committee for onboarding, they are usually already vetted and approved by the department leader and ELT</t>
    </r>
    <r>
      <rPr>
        <sz val="12"/>
        <color indexed="8"/>
        <rFont val="Calibri"/>
        <family val="2"/>
      </rPr>
      <t>.
3. Do we have training slides and handouts used for employees involved in procurement, IT, and security operations that explain their roles in implementing 3rd Party/third party security strategy?</t>
    </r>
    <r>
      <rPr>
        <sz val="12"/>
        <color rgb="FFFF0000"/>
        <rFont val="Calibri"/>
        <family val="2"/>
      </rPr>
      <t xml:space="preserve"> I don’t know of any training slides but I defer to the IT team on this.</t>
    </r>
    <r>
      <rPr>
        <sz val="12"/>
        <color indexed="8"/>
        <rFont val="Calibri"/>
        <family val="2"/>
      </rPr>
      <t xml:space="preserve">
4. Are there quarterly or annual compliance reports that assess vendor adherence to security requirements and the effectiveness of risk mitigation measures? </t>
    </r>
    <r>
      <rPr>
        <sz val="12"/>
        <color rgb="FFFF0000"/>
        <rFont val="Calibri"/>
        <family val="2"/>
      </rPr>
      <t xml:space="preserve">There are compliance attestations that are completed annually. Compliance and IT are also collaborating on enhancing the IT related attestations. </t>
    </r>
    <r>
      <rPr>
        <sz val="12"/>
        <color indexed="8"/>
        <rFont val="Calibri"/>
        <family val="2"/>
      </rPr>
      <t xml:space="preserve">
Reference email sent from Charmalee on 5/21/24 at 2:29 PM
 </t>
    </r>
  </si>
  <si>
    <t xml:space="preserve">HIPAA §164.308(a)(6)(i) states that covered entities must implement policies and procedures to address security incidents. The standard specifically mandates the identification and response to suspected or known security incidents, mitigating their harmful effects, and documenting incidents and their outcomes in an orderly fashion. The incident response (IR) policy and procedure needs to be updated to include who needs to be notified, how to communicate, and when in the when in the event of an incident. In addition, the IR policy needs to be update to include guidelines that specify what information will be shared, with whom, under what circumstances, and through what channels. Furthermore, ensure there are logs or records that detail the information shared with stakeholders, including the date, the type of information, the recipient, and the purpose of sharing. Next, The IR policy, SOP, and playbooks, need documentation on how recovery actions are planned, including criteria for selecting, scoping, and prioritizing these actions. In addition, critical third parties must be involved in incident response testing.
Finally, the IR policy should state when an incident is completed, communicated, and closed.
</t>
  </si>
  <si>
    <t>There is no comprehensive review of access control for systems that process, transmit, or store ePHI on a specified frequency. Lack of access control reviews could lead to a potential past employee or a current transfer employee having more access than they need or having access after they leave HNE</t>
  </si>
  <si>
    <t>Limited standards for consistent control implementation</t>
  </si>
  <si>
    <t>There is no role-based access control for the Amysis environment</t>
  </si>
  <si>
    <r>
      <rPr>
        <b/>
        <sz val="12"/>
        <color indexed="8"/>
        <rFont val="Calibri"/>
        <family val="2"/>
      </rPr>
      <t>GV.RR-02</t>
    </r>
    <r>
      <rPr>
        <sz val="12"/>
        <color indexed="8"/>
        <rFont val="Calibri"/>
        <family val="2"/>
      </rPr>
      <t>: Roles, responsibilities, and authorities related to cybersecurity information security are established, communicated, understood, and enforced</t>
    </r>
  </si>
  <si>
    <t>Job descriptions help identify particular skills or abilities necessary for a given position. There is a lack of Job Descriptions that specifically state what data a user can access, for example, ePHI. This will help IT determine what systems they are allowed to access.</t>
  </si>
  <si>
    <t>There are no Policy communication when updates are made</t>
  </si>
  <si>
    <t>The Customer Service Management system is running on an outdated and unsupported MS Access database</t>
  </si>
  <si>
    <t>There is no targeted training for certain job roles that could impact security. For example, and IT Admin should be trained on how to secure their systems or be able to identify anomalies</t>
  </si>
  <si>
    <r>
      <rPr>
        <b/>
        <sz val="12"/>
        <color indexed="8"/>
        <rFont val="Calibri"/>
        <family val="2"/>
      </rPr>
      <t>GV.OV-01</t>
    </r>
    <r>
      <rPr>
        <sz val="12"/>
        <color indexed="8"/>
        <rFont val="Calibri"/>
        <family val="2"/>
      </rPr>
      <t>: Cybersecurity information security strategy outcomes are reviewed to inform and adjust strategy and direction</t>
    </r>
  </si>
  <si>
    <r>
      <rPr>
        <b/>
        <sz val="12"/>
        <color indexed="8"/>
        <rFont val="Calibri"/>
        <family val="2"/>
      </rPr>
      <t>GV.SC-01</t>
    </r>
    <r>
      <rPr>
        <sz val="12"/>
        <color indexed="8"/>
        <rFont val="Calibri"/>
        <family val="2"/>
      </rPr>
      <t>: A cybersecurity 3rd Party information security program, strategy, objectives, policies, and processes are established and agreed to by organizational stakeholders</t>
    </r>
  </si>
  <si>
    <t>There is capture of cyber threat intelligence from information sharing forums and sources to monitor our critical third parties</t>
  </si>
  <si>
    <t>Overall Maturity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</si>
</sst>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2">
    <font>
      <sz val="11"/>
      <color indexed="8"/>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2"/>
      <color theme="1"/>
      <name val="Aptos Narrow"/>
      <family val="2"/>
      <scheme val="minor"/>
    </font>
    <font>
      <sz val="11"/>
      <color indexed="8"/>
      <name val="Aptos Narrow"/>
      <family val="2"/>
      <scheme val="minor"/>
    </font>
    <font>
      <sz val="11"/>
      <color theme="1"/>
      <name val="Aptos Narrow"/>
      <family val="2"/>
      <scheme val="minor"/>
    </font>
    <font>
      <b/>
      <sz val="14"/>
      <color theme="1"/>
      <name val="Aptos Narrow"/>
      <family val="2"/>
      <scheme val="minor"/>
    </font>
    <font>
      <b/>
      <sz val="10"/>
      <color theme="0"/>
      <name val="Aptos Narrow"/>
      <family val="2"/>
      <scheme val="minor"/>
    </font>
    <font>
      <sz val="10"/>
      <color theme="1"/>
      <name val="Aptos Narrow"/>
      <family val="2"/>
      <scheme val="minor"/>
    </font>
    <font>
      <b/>
      <sz val="10"/>
      <color theme="1"/>
      <name val="Aptos Narrow"/>
      <family val="2"/>
      <scheme val="minor"/>
    </font>
    <font>
      <b/>
      <sz val="10"/>
      <name val="Aptos Narrow"/>
      <family val="2"/>
      <scheme val="minor"/>
    </font>
    <font>
      <sz val="8"/>
      <name val="Aptos Narrow"/>
      <family val="2"/>
      <scheme val="minor"/>
    </font>
    <font>
      <sz val="10"/>
      <color rgb="FF000000"/>
      <name val="Times New Roman"/>
      <family val="1"/>
    </font>
    <font>
      <sz val="14"/>
      <name val="Aptos Narrow"/>
      <scheme val="minor"/>
    </font>
    <font>
      <sz val="14"/>
      <color rgb="FF000000"/>
      <name val="Aptos Narrow"/>
      <scheme val="minor"/>
    </font>
    <font>
      <sz val="14"/>
      <color indexed="8"/>
      <name val="Aptos Narrow"/>
      <scheme val="minor"/>
    </font>
    <font>
      <b/>
      <sz val="16"/>
      <color theme="1"/>
      <name val="Aptos Narrow"/>
      <scheme val="minor"/>
    </font>
    <font>
      <b/>
      <sz val="14"/>
      <name val="Aptos Narrow"/>
      <scheme val="minor"/>
    </font>
    <font>
      <i/>
      <sz val="14"/>
      <name val="Aptos Narrow"/>
      <scheme val="minor"/>
    </font>
    <font>
      <b/>
      <sz val="11"/>
      <color theme="1"/>
      <name val="Aptos Narrow"/>
      <scheme val="minor"/>
    </font>
    <font>
      <sz val="10"/>
      <color theme="1"/>
      <name val="Aptos Narrow"/>
      <scheme val="minor"/>
    </font>
    <font>
      <sz val="11"/>
      <name val="Aptos Narrow"/>
      <scheme val="minor"/>
    </font>
    <font>
      <sz val="10"/>
      <name val="Aptos Narrow"/>
      <scheme val="minor"/>
    </font>
    <font>
      <b/>
      <sz val="11"/>
      <color theme="0"/>
      <name val="Aptos Narrow"/>
      <scheme val="minor"/>
    </font>
    <font>
      <b/>
      <sz val="12"/>
      <name val="Aptos Narrow"/>
      <scheme val="minor"/>
    </font>
    <font>
      <b/>
      <sz val="12"/>
      <color rgb="FFFFFFFF"/>
      <name val="Aptos Narrow"/>
      <scheme val="minor"/>
    </font>
    <font>
      <sz val="12"/>
      <color rgb="FF000000"/>
      <name val="Aptos Narrow"/>
      <scheme val="minor"/>
    </font>
    <font>
      <sz val="12"/>
      <name val="Aptos Narrow"/>
      <scheme val="minor"/>
    </font>
    <font>
      <b/>
      <sz val="12"/>
      <color rgb="FF000000"/>
      <name val="Aptos Narrow"/>
      <scheme val="minor"/>
    </font>
    <font>
      <b/>
      <sz val="12"/>
      <color rgb="FF373737"/>
      <name val="Aptos Narrow"/>
      <scheme val="minor"/>
    </font>
    <font>
      <sz val="12"/>
      <color rgb="FF373737"/>
      <name val="Aptos Narrow"/>
      <scheme val="minor"/>
    </font>
    <font>
      <i/>
      <sz val="12"/>
      <name val="Aptos Narrow"/>
      <scheme val="minor"/>
    </font>
    <font>
      <b/>
      <sz val="12"/>
      <color theme="1"/>
      <name val="Aptos Narrow"/>
      <scheme val="minor"/>
    </font>
    <font>
      <sz val="12"/>
      <color theme="1"/>
      <name val="Aptos Narrow"/>
      <scheme val="minor"/>
    </font>
    <font>
      <b/>
      <sz val="12"/>
      <color indexed="9"/>
      <name val="Calibri"/>
      <family val="2"/>
    </font>
    <font>
      <sz val="12"/>
      <color indexed="8"/>
      <name val="Aptos Narrow"/>
      <family val="2"/>
      <scheme val="minor"/>
    </font>
    <font>
      <b/>
      <sz val="12"/>
      <color indexed="9"/>
      <name val="Times New Roman"/>
      <family val="1"/>
    </font>
    <font>
      <b/>
      <sz val="12"/>
      <color indexed="8"/>
      <name val="Calibri"/>
      <family val="2"/>
    </font>
    <font>
      <sz val="12"/>
      <color indexed="8"/>
      <name val="Calibri"/>
      <family val="2"/>
    </font>
    <font>
      <b/>
      <sz val="12"/>
      <color rgb="FF000000"/>
      <name val="Calibri"/>
      <family val="2"/>
    </font>
    <font>
      <u/>
      <sz val="12"/>
      <color rgb="FF000000"/>
      <name val="Aptos Narrow"/>
      <scheme val="minor"/>
    </font>
    <font>
      <b/>
      <i/>
      <sz val="12"/>
      <color rgb="FF000000"/>
      <name val="Aptos Narrow"/>
      <scheme val="minor"/>
    </font>
    <font>
      <i/>
      <sz val="12"/>
      <color rgb="FF000000"/>
      <name val="Aptos Narrow"/>
      <scheme val="minor"/>
    </font>
    <font>
      <b/>
      <sz val="11"/>
      <color theme="0"/>
      <name val="Aptos Narrow"/>
      <family val="2"/>
      <scheme val="minor"/>
    </font>
    <font>
      <b/>
      <sz val="11"/>
      <color indexed="8"/>
      <name val="Aptos Narrow"/>
      <scheme val="minor"/>
    </font>
    <font>
      <b/>
      <sz val="11"/>
      <color theme="1"/>
      <name val="Aptos Narrow"/>
      <family val="2"/>
      <scheme val="minor"/>
    </font>
    <font>
      <sz val="11"/>
      <color theme="0"/>
      <name val="Aptos Narrow"/>
      <family val="2"/>
      <scheme val="minor"/>
    </font>
    <font>
      <b/>
      <sz val="14"/>
      <color indexed="8"/>
      <name val="Aptos Narrow"/>
      <scheme val="minor"/>
    </font>
    <font>
      <b/>
      <sz val="24"/>
      <color theme="1"/>
      <name val="Aptos Narrow"/>
      <scheme val="minor"/>
    </font>
    <font>
      <b/>
      <sz val="12"/>
      <color rgb="FFFFFFFF"/>
      <name val="Calibri"/>
      <family val="2"/>
    </font>
    <font>
      <sz val="12"/>
      <color rgb="FF000000"/>
      <name val="Calibri"/>
      <family val="2"/>
    </font>
    <font>
      <sz val="12"/>
      <color rgb="FFFFFFFF"/>
      <name val="Calibri"/>
      <family val="2"/>
    </font>
    <font>
      <b/>
      <sz val="12"/>
      <color theme="0"/>
      <name val="Calibri"/>
      <family val="2"/>
    </font>
    <font>
      <sz val="12"/>
      <color theme="1"/>
      <name val="Calibri"/>
      <family val="2"/>
    </font>
    <font>
      <b/>
      <sz val="12"/>
      <color rgb="FFFF0000"/>
      <name val="Calibri"/>
      <family val="2"/>
    </font>
    <font>
      <sz val="10"/>
      <color indexed="8"/>
      <name val="Calibri"/>
      <family val="2"/>
    </font>
    <font>
      <b/>
      <sz val="11"/>
      <color theme="3" tint="0.499984740745262"/>
      <name val="Aptos Narrow"/>
      <scheme val="minor"/>
    </font>
    <font>
      <b/>
      <sz val="24"/>
      <color indexed="8"/>
      <name val="Aptos Narrow"/>
      <scheme val="minor"/>
    </font>
    <font>
      <b/>
      <sz val="10"/>
      <color rgb="FF242424"/>
      <name val="Calibri"/>
      <family val="2"/>
    </font>
    <font>
      <sz val="10"/>
      <color rgb="FF242424"/>
      <name val="Calibri"/>
      <family val="2"/>
    </font>
    <font>
      <b/>
      <sz val="10"/>
      <color theme="0"/>
      <name val="Calibri"/>
      <family val="2"/>
    </font>
    <font>
      <i/>
      <sz val="12"/>
      <color theme="1"/>
      <name val="Times New Roman"/>
      <family val="1"/>
    </font>
    <font>
      <i/>
      <vertAlign val="superscript"/>
      <sz val="12"/>
      <color theme="1"/>
      <name val="Times New Roman"/>
      <family val="1"/>
    </font>
    <font>
      <b/>
      <i/>
      <sz val="12"/>
      <color theme="1"/>
      <name val="Times New Roman"/>
      <family val="1"/>
    </font>
    <font>
      <sz val="11"/>
      <color indexed="8"/>
      <name val="Symbol"/>
      <family val="1"/>
      <charset val="2"/>
    </font>
    <font>
      <sz val="7"/>
      <color indexed="8"/>
      <name val="Times New Roman"/>
      <family val="1"/>
    </font>
    <font>
      <sz val="11"/>
      <color indexed="8"/>
      <name val="Arial"/>
      <family val="2"/>
    </font>
    <font>
      <sz val="12"/>
      <color rgb="FFFF0000"/>
      <name val="Calibri"/>
      <family val="2"/>
    </font>
  </fonts>
  <fills count="43">
    <fill>
      <patternFill patternType="none"/>
    </fill>
    <fill>
      <patternFill patternType="gray125"/>
    </fill>
    <fill>
      <patternFill patternType="solid">
        <fgColor rgb="FF00206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4" tint="-0.249977111117893"/>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1"/>
        <bgColor indexed="64"/>
      </patternFill>
    </fill>
    <fill>
      <patternFill patternType="solid">
        <fgColor theme="3" tint="0.249977111117893"/>
        <bgColor indexed="64"/>
      </patternFill>
    </fill>
    <fill>
      <patternFill patternType="solid">
        <fgColor rgb="FF002060"/>
        <bgColor indexed="64"/>
      </patternFill>
    </fill>
    <fill>
      <patternFill patternType="solid">
        <fgColor theme="6"/>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001F5F"/>
      </patternFill>
    </fill>
    <fill>
      <patternFill patternType="solid">
        <fgColor rgb="FF2E75B5"/>
      </patternFill>
    </fill>
    <fill>
      <patternFill patternType="solid">
        <fgColor rgb="FF6F2F9F"/>
      </patternFill>
    </fill>
    <fill>
      <patternFill patternType="solid">
        <fgColor rgb="FFFFC001"/>
      </patternFill>
    </fill>
    <fill>
      <patternFill patternType="solid">
        <fgColor rgb="FFFF0000"/>
      </patternFill>
    </fill>
    <fill>
      <patternFill patternType="solid">
        <fgColor rgb="FF00B04F"/>
      </patternFill>
    </fill>
    <fill>
      <patternFill patternType="solid">
        <fgColor rgb="FFBFBFBF"/>
        <bgColor indexed="64"/>
      </patternFill>
    </fill>
    <fill>
      <patternFill patternType="solid">
        <fgColor rgb="FFE7E6E6"/>
      </patternFill>
    </fill>
    <fill>
      <patternFill patternType="solid">
        <fgColor rgb="FFFFF1CC"/>
      </patternFill>
    </fill>
    <fill>
      <patternFill patternType="solid">
        <fgColor rgb="FFFFF3CC"/>
      </patternFill>
    </fill>
    <fill>
      <patternFill patternType="solid">
        <fgColor rgb="FFFBE4CD"/>
      </patternFill>
    </fill>
    <fill>
      <patternFill patternType="solid">
        <fgColor rgb="FFFCE4CD"/>
      </patternFill>
    </fill>
    <fill>
      <patternFill patternType="solid">
        <fgColor theme="0" tint="-0.499984740745262"/>
        <bgColor indexed="64"/>
      </patternFill>
    </fill>
    <fill>
      <patternFill patternType="solid">
        <fgColor theme="0" tint="-0.249977111117893"/>
        <bgColor indexed="64"/>
      </patternFill>
    </fill>
    <fill>
      <patternFill patternType="solid">
        <fgColor rgb="FF000000"/>
        <bgColor indexed="64"/>
      </patternFill>
    </fill>
    <fill>
      <patternFill patternType="solid">
        <fgColor theme="1" tint="0.499984740745262"/>
        <bgColor indexed="64"/>
      </patternFill>
    </fill>
    <fill>
      <patternFill patternType="solid">
        <fgColor rgb="FF92D050"/>
        <bgColor indexed="64"/>
      </patternFill>
    </fill>
  </fills>
  <borders count="1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indexed="64"/>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right/>
      <top/>
      <bottom style="thin">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1F5F"/>
      </left>
      <right/>
      <top/>
      <bottom/>
      <diagonal/>
    </border>
    <border>
      <left/>
      <right style="thin">
        <color rgb="FF001F5F"/>
      </right>
      <top/>
      <bottom/>
      <diagonal/>
    </border>
    <border>
      <left style="thin">
        <color rgb="FF2E75B5"/>
      </left>
      <right/>
      <top/>
      <bottom/>
      <diagonal/>
    </border>
    <border>
      <left style="thin">
        <color rgb="FF2E75B5"/>
      </left>
      <right style="thin">
        <color rgb="FF000000"/>
      </right>
      <top/>
      <bottom/>
      <diagonal/>
    </border>
    <border>
      <left style="thin">
        <color rgb="FF000000"/>
      </left>
      <right style="thin">
        <color rgb="FF000000"/>
      </right>
      <top/>
      <bottom/>
      <diagonal/>
    </border>
    <border>
      <left style="thin">
        <color rgb="FF000000"/>
      </left>
      <right style="thin">
        <color rgb="FF2E75B5"/>
      </right>
      <top/>
      <bottom/>
      <diagonal/>
    </border>
    <border>
      <left style="thin">
        <color rgb="FF000000"/>
      </left>
      <right style="thin">
        <color rgb="FF000000"/>
      </right>
      <top style="thin">
        <color rgb="FF000000"/>
      </top>
      <bottom/>
      <diagonal/>
    </border>
    <border>
      <left style="thin">
        <color rgb="FF000000"/>
      </left>
      <right style="thin">
        <color rgb="FF2E75B5"/>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2E75B5"/>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2E75B5"/>
      </right>
      <top style="thin">
        <color rgb="FF000000"/>
      </top>
      <bottom style="thin">
        <color rgb="FF000000"/>
      </bottom>
      <diagonal/>
    </border>
    <border>
      <left style="thin">
        <color rgb="FF2E75B5"/>
      </left>
      <right style="thin">
        <color rgb="FF000000"/>
      </right>
      <top style="thin">
        <color rgb="FF000000"/>
      </top>
      <bottom/>
      <diagonal/>
    </border>
    <border>
      <left style="thin">
        <color rgb="FF2E75B5"/>
      </left>
      <right style="thin">
        <color rgb="FF000000"/>
      </right>
      <top style="thin">
        <color rgb="FF000000"/>
      </top>
      <bottom style="thin">
        <color rgb="FF000000"/>
      </bottom>
      <diagonal/>
    </border>
    <border>
      <left style="thin">
        <color rgb="FF2E75B5"/>
      </left>
      <right style="thin">
        <color rgb="FF000000"/>
      </right>
      <top style="thin">
        <color rgb="FF000000"/>
      </top>
      <bottom style="thin">
        <color rgb="FF2E75B5"/>
      </bottom>
      <diagonal/>
    </border>
    <border>
      <left style="thin">
        <color rgb="FF000000"/>
      </left>
      <right style="thin">
        <color rgb="FF000000"/>
      </right>
      <top style="thin">
        <color rgb="FF000000"/>
      </top>
      <bottom style="thin">
        <color rgb="FF2E75B5"/>
      </bottom>
      <diagonal/>
    </border>
    <border>
      <left style="thin">
        <color rgb="FF000000"/>
      </left>
      <right style="thin">
        <color rgb="FF2E75B5"/>
      </right>
      <top style="thin">
        <color rgb="FF000000"/>
      </top>
      <bottom style="thin">
        <color rgb="FF2E75B5"/>
      </bottom>
      <diagonal/>
    </border>
    <border>
      <left style="thin">
        <color rgb="FF6F2F9F"/>
      </left>
      <right/>
      <top/>
      <bottom/>
      <diagonal/>
    </border>
    <border>
      <left/>
      <right style="thin">
        <color rgb="FF6F2F9F"/>
      </right>
      <top/>
      <bottom/>
      <diagonal/>
    </border>
    <border>
      <left style="thin">
        <color rgb="FF6F2F9F"/>
      </left>
      <right style="thin">
        <color rgb="FF000000"/>
      </right>
      <top/>
      <bottom/>
      <diagonal/>
    </border>
    <border>
      <left style="thin">
        <color rgb="FF000000"/>
      </left>
      <right style="thin">
        <color rgb="FF6F2F9F"/>
      </right>
      <top/>
      <bottom style="thin">
        <color rgb="FF000000"/>
      </bottom>
      <diagonal/>
    </border>
    <border>
      <left style="thin">
        <color rgb="FF000000"/>
      </left>
      <right style="thin">
        <color rgb="FF6F2F9F"/>
      </right>
      <top style="thin">
        <color rgb="FF000000"/>
      </top>
      <bottom style="thin">
        <color rgb="FF000000"/>
      </bottom>
      <diagonal/>
    </border>
    <border>
      <left style="thin">
        <color rgb="FF6F2F9F"/>
      </left>
      <right style="thin">
        <color rgb="FF000000"/>
      </right>
      <top style="thin">
        <color rgb="FF000000"/>
      </top>
      <bottom/>
      <diagonal/>
    </border>
    <border>
      <left style="thin">
        <color rgb="FF6F2F9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6F2F9F"/>
      </bottom>
      <diagonal/>
    </border>
    <border>
      <left style="thin">
        <color rgb="FF000000"/>
      </left>
      <right style="thin">
        <color rgb="FF6F2F9F"/>
      </right>
      <top style="thin">
        <color rgb="FF000000"/>
      </top>
      <bottom style="thin">
        <color rgb="FF6F2F9F"/>
      </bottom>
      <diagonal/>
    </border>
    <border>
      <left style="thin">
        <color rgb="FFFFC000"/>
      </left>
      <right/>
      <top style="thin">
        <color rgb="FF6F2F9F"/>
      </top>
      <bottom/>
      <diagonal/>
    </border>
    <border>
      <left/>
      <right/>
      <top style="thin">
        <color rgb="FF6F2F9F"/>
      </top>
      <bottom/>
      <diagonal/>
    </border>
    <border>
      <left/>
      <right style="thin">
        <color rgb="FFFFC000"/>
      </right>
      <top style="thin">
        <color rgb="FF6F2F9F"/>
      </top>
      <bottom/>
      <diagonal/>
    </border>
    <border>
      <left style="thin">
        <color rgb="FFFFC000"/>
      </left>
      <right style="thin">
        <color rgb="FF000000"/>
      </right>
      <top/>
      <bottom/>
      <diagonal/>
    </border>
    <border>
      <left style="thin">
        <color rgb="FF000000"/>
      </left>
      <right style="thin">
        <color rgb="FFFFC000"/>
      </right>
      <top/>
      <bottom style="thin">
        <color rgb="FF000000"/>
      </bottom>
      <diagonal/>
    </border>
    <border>
      <left style="thin">
        <color rgb="FF000000"/>
      </left>
      <right style="thin">
        <color rgb="FFFFC000"/>
      </right>
      <top style="thin">
        <color rgb="FF000000"/>
      </top>
      <bottom style="thin">
        <color rgb="FF000000"/>
      </bottom>
      <diagonal/>
    </border>
    <border>
      <left style="thin">
        <color rgb="FFFFC000"/>
      </left>
      <right style="thin">
        <color rgb="FF000000"/>
      </right>
      <top style="thin">
        <color rgb="FF000000"/>
      </top>
      <bottom/>
      <diagonal/>
    </border>
    <border>
      <left style="thin">
        <color rgb="FFFFC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C000"/>
      </bottom>
      <diagonal/>
    </border>
    <border>
      <left style="thin">
        <color rgb="FF000000"/>
      </left>
      <right style="thin">
        <color rgb="FFFFC000"/>
      </right>
      <top style="thin">
        <color rgb="FF000000"/>
      </top>
      <bottom style="thin">
        <color rgb="FFFFC000"/>
      </bottom>
      <diagonal/>
    </border>
    <border>
      <left style="thin">
        <color rgb="FFFF0000"/>
      </left>
      <right/>
      <top style="thin">
        <color rgb="FFFFC000"/>
      </top>
      <bottom/>
      <diagonal/>
    </border>
    <border>
      <left/>
      <right/>
      <top style="thin">
        <color rgb="FFFFC000"/>
      </top>
      <bottom/>
      <diagonal/>
    </border>
    <border>
      <left/>
      <right style="thin">
        <color rgb="FFFF0000"/>
      </right>
      <top style="thin">
        <color rgb="FFFFC000"/>
      </top>
      <bottom/>
      <diagonal/>
    </border>
    <border>
      <left style="thin">
        <color rgb="FFFF0000"/>
      </left>
      <right style="thin">
        <color rgb="FF000000"/>
      </right>
      <top/>
      <bottom style="thin">
        <color rgb="FF000000"/>
      </bottom>
      <diagonal/>
    </border>
    <border>
      <left style="thin">
        <color rgb="FF000000"/>
      </left>
      <right style="thin">
        <color rgb="FFFF0000"/>
      </right>
      <top/>
      <bottom style="thin">
        <color rgb="FF000000"/>
      </bottom>
      <diagonal/>
    </border>
    <border>
      <left style="thin">
        <color rgb="FFFF0000"/>
      </left>
      <right style="thin">
        <color rgb="FF000000"/>
      </right>
      <top style="thin">
        <color rgb="FF000000"/>
      </top>
      <bottom/>
      <diagonal/>
    </border>
    <border>
      <left style="thin">
        <color rgb="FF000000"/>
      </left>
      <right style="thin">
        <color rgb="FFFF0000"/>
      </right>
      <top style="thin">
        <color rgb="FF000000"/>
      </top>
      <bottom style="thin">
        <color rgb="FF000000"/>
      </bottom>
      <diagonal/>
    </border>
    <border>
      <left style="thin">
        <color rgb="FFFF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0000"/>
      </bottom>
      <diagonal/>
    </border>
    <border>
      <left style="thin">
        <color rgb="FF000000"/>
      </left>
      <right style="thin">
        <color rgb="FFFF0000"/>
      </right>
      <top style="thin">
        <color rgb="FF000000"/>
      </top>
      <bottom style="thin">
        <color rgb="FFFF0000"/>
      </bottom>
      <diagonal/>
    </border>
    <border>
      <left style="thin">
        <color rgb="FF00AF50"/>
      </left>
      <right/>
      <top style="thin">
        <color rgb="FFFF0000"/>
      </top>
      <bottom/>
      <diagonal/>
    </border>
    <border>
      <left/>
      <right/>
      <top style="thin">
        <color rgb="FFFF0000"/>
      </top>
      <bottom/>
      <diagonal/>
    </border>
    <border>
      <left/>
      <right style="thin">
        <color rgb="FF00AF50"/>
      </right>
      <top style="thin">
        <color rgb="FFFF0000"/>
      </top>
      <bottom/>
      <diagonal/>
    </border>
    <border>
      <left style="thin">
        <color rgb="FF00AF50"/>
      </left>
      <right style="thin">
        <color rgb="FF000000"/>
      </right>
      <top/>
      <bottom style="thin">
        <color rgb="FF000000"/>
      </bottom>
      <diagonal/>
    </border>
    <border>
      <left style="thin">
        <color rgb="FF000000"/>
      </left>
      <right style="thin">
        <color rgb="FF00AF50"/>
      </right>
      <top/>
      <bottom style="thin">
        <color rgb="FF000000"/>
      </bottom>
      <diagonal/>
    </border>
    <border>
      <left style="thin">
        <color rgb="FF00AF50"/>
      </left>
      <right style="thin">
        <color rgb="FF000000"/>
      </right>
      <top style="thin">
        <color rgb="FF000000"/>
      </top>
      <bottom/>
      <diagonal/>
    </border>
    <border>
      <left style="thin">
        <color rgb="FF000000"/>
      </left>
      <right style="thin">
        <color rgb="FF00AF50"/>
      </right>
      <top style="thin">
        <color rgb="FF000000"/>
      </top>
      <bottom style="thin">
        <color rgb="FF000000"/>
      </bottom>
      <diagonal/>
    </border>
    <border>
      <left style="thin">
        <color rgb="FF000000"/>
      </left>
      <right style="thin">
        <color rgb="FF000000"/>
      </right>
      <top style="thin">
        <color rgb="FF000000"/>
      </top>
      <bottom style="thin">
        <color rgb="FF00AF50"/>
      </bottom>
      <diagonal/>
    </border>
    <border>
      <left style="thin">
        <color rgb="FF000000"/>
      </left>
      <right style="thin">
        <color rgb="FF00AF50"/>
      </right>
      <top style="thin">
        <color rgb="FF000000"/>
      </top>
      <bottom style="thin">
        <color rgb="FF00AF5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rgb="FF000000"/>
      </left>
      <right style="medium">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s>
  <cellStyleXfs count="5">
    <xf numFmtId="0" fontId="0" fillId="0" borderId="0"/>
    <xf numFmtId="9" fontId="8" fillId="0" borderId="0" applyFont="0" applyFill="0" applyBorder="0" applyAlignment="0" applyProtection="0"/>
    <xf numFmtId="0" fontId="9" fillId="0" borderId="0"/>
    <xf numFmtId="0" fontId="7" fillId="0" borderId="0"/>
    <xf numFmtId="0" fontId="16" fillId="0" borderId="0"/>
  </cellStyleXfs>
  <cellXfs count="429">
    <xf numFmtId="0" fontId="0" fillId="0" borderId="0" xfId="0"/>
    <xf numFmtId="0" fontId="9" fillId="0" borderId="0" xfId="2"/>
    <xf numFmtId="0" fontId="10" fillId="0" borderId="0" xfId="2" applyFont="1"/>
    <xf numFmtId="0" fontId="12" fillId="0" borderId="5" xfId="2" applyFont="1" applyBorder="1"/>
    <xf numFmtId="0" fontId="12" fillId="0" borderId="0" xfId="2" applyFont="1"/>
    <xf numFmtId="9" fontId="12" fillId="0" borderId="0" xfId="2" applyNumberFormat="1" applyFont="1" applyAlignment="1">
      <alignment horizontal="center" vertical="center"/>
    </xf>
    <xf numFmtId="0" fontId="14" fillId="15" borderId="1" xfId="2" applyFont="1" applyFill="1" applyBorder="1"/>
    <xf numFmtId="0" fontId="14" fillId="15" borderId="2" xfId="2" applyFont="1" applyFill="1" applyBorder="1"/>
    <xf numFmtId="9" fontId="12" fillId="0" borderId="12" xfId="2" applyNumberFormat="1" applyFont="1" applyBorder="1" applyAlignment="1">
      <alignment horizontal="center"/>
    </xf>
    <xf numFmtId="9" fontId="12" fillId="0" borderId="12" xfId="2" applyNumberFormat="1" applyFont="1" applyBorder="1" applyAlignment="1">
      <alignment horizontal="center" vertical="center"/>
    </xf>
    <xf numFmtId="0" fontId="14" fillId="15" borderId="11" xfId="2" applyFont="1" applyFill="1" applyBorder="1" applyAlignment="1">
      <alignment horizontal="center"/>
    </xf>
    <xf numFmtId="0" fontId="13" fillId="0" borderId="13" xfId="2" applyFont="1" applyBorder="1"/>
    <xf numFmtId="0" fontId="13" fillId="0" borderId="14" xfId="2" applyFont="1" applyBorder="1"/>
    <xf numFmtId="9" fontId="13" fillId="0" borderId="10" xfId="2" applyNumberFormat="1" applyFont="1" applyBorder="1" applyAlignment="1">
      <alignment horizontal="center"/>
    </xf>
    <xf numFmtId="9" fontId="13" fillId="0" borderId="10" xfId="2" applyNumberFormat="1" applyFont="1" applyBorder="1" applyAlignment="1">
      <alignment horizontal="center" vertical="center"/>
    </xf>
    <xf numFmtId="0" fontId="13" fillId="12" borderId="13" xfId="2" applyFont="1" applyFill="1" applyBorder="1"/>
    <xf numFmtId="0" fontId="13" fillId="12" borderId="14" xfId="2" applyFont="1" applyFill="1" applyBorder="1"/>
    <xf numFmtId="0" fontId="13" fillId="12" borderId="10" xfId="2" applyFont="1" applyFill="1" applyBorder="1" applyAlignment="1">
      <alignment horizontal="center" vertical="center"/>
    </xf>
    <xf numFmtId="0" fontId="11" fillId="11" borderId="13" xfId="2" applyFont="1" applyFill="1" applyBorder="1"/>
    <xf numFmtId="0" fontId="11" fillId="11" borderId="14" xfId="2" applyFont="1" applyFill="1" applyBorder="1"/>
    <xf numFmtId="0" fontId="11" fillId="11" borderId="10" xfId="2" applyFont="1" applyFill="1" applyBorder="1" applyAlignment="1">
      <alignment horizontal="center"/>
    </xf>
    <xf numFmtId="0" fontId="11" fillId="10" borderId="13" xfId="2" applyFont="1" applyFill="1" applyBorder="1"/>
    <xf numFmtId="0" fontId="11" fillId="10" borderId="14" xfId="2" applyFont="1" applyFill="1" applyBorder="1"/>
    <xf numFmtId="0" fontId="11" fillId="10" borderId="10" xfId="2" applyFont="1" applyFill="1" applyBorder="1" applyAlignment="1">
      <alignment horizontal="center"/>
    </xf>
    <xf numFmtId="0" fontId="11" fillId="13" borderId="13" xfId="2" applyFont="1" applyFill="1" applyBorder="1"/>
    <xf numFmtId="0" fontId="11" fillId="13" borderId="14" xfId="2" applyFont="1" applyFill="1" applyBorder="1"/>
    <xf numFmtId="0" fontId="11" fillId="13" borderId="10" xfId="2" applyFont="1" applyFill="1" applyBorder="1" applyAlignment="1">
      <alignment horizontal="center" vertical="center"/>
    </xf>
    <xf numFmtId="0" fontId="11" fillId="14" borderId="14" xfId="2" applyFont="1" applyFill="1" applyBorder="1"/>
    <xf numFmtId="0" fontId="11" fillId="19" borderId="13" xfId="2" applyFont="1" applyFill="1" applyBorder="1"/>
    <xf numFmtId="0" fontId="19" fillId="0" borderId="0" xfId="0" applyFont="1"/>
    <xf numFmtId="0" fontId="21" fillId="33" borderId="29" xfId="4" applyFont="1" applyFill="1" applyBorder="1" applyAlignment="1">
      <alignment horizontal="left" vertical="top" wrapText="1" indent="3"/>
    </xf>
    <xf numFmtId="0" fontId="21" fillId="33" borderId="29" xfId="4" applyFont="1" applyFill="1" applyBorder="1" applyAlignment="1">
      <alignment horizontal="center" vertical="top" wrapText="1"/>
    </xf>
    <xf numFmtId="0" fontId="21" fillId="33" borderId="29" xfId="4" applyFont="1" applyFill="1" applyBorder="1" applyAlignment="1">
      <alignment horizontal="left" vertical="top" wrapText="1" indent="8"/>
    </xf>
    <xf numFmtId="0" fontId="18" fillId="0" borderId="0" xfId="4" applyFont="1" applyAlignment="1">
      <alignment horizontal="left" wrapText="1"/>
    </xf>
    <xf numFmtId="0" fontId="18" fillId="0" borderId="0" xfId="4" applyFont="1" applyAlignment="1">
      <alignment horizontal="left" vertical="top"/>
    </xf>
    <xf numFmtId="0" fontId="18" fillId="34" borderId="29" xfId="4" applyFont="1" applyFill="1" applyBorder="1" applyAlignment="1">
      <alignment horizontal="left" vertical="top" wrapText="1"/>
    </xf>
    <xf numFmtId="0" fontId="17" fillId="34" borderId="29" xfId="4" applyFont="1" applyFill="1" applyBorder="1" applyAlignment="1">
      <alignment horizontal="left" vertical="top" wrapText="1"/>
    </xf>
    <xf numFmtId="0" fontId="18" fillId="0" borderId="0" xfId="4" applyFont="1" applyAlignment="1">
      <alignment horizontal="left" vertical="center" wrapText="1"/>
    </xf>
    <xf numFmtId="0" fontId="18" fillId="35" borderId="29" xfId="4" applyFont="1" applyFill="1" applyBorder="1" applyAlignment="1">
      <alignment horizontal="left" vertical="top" wrapText="1"/>
    </xf>
    <xf numFmtId="0" fontId="18" fillId="0" borderId="0" xfId="4" applyFont="1" applyAlignment="1">
      <alignment horizontal="left" vertical="top" wrapText="1"/>
    </xf>
    <xf numFmtId="0" fontId="17" fillId="34" borderId="4" xfId="4" applyFont="1" applyFill="1" applyBorder="1" applyAlignment="1">
      <alignment horizontal="left" vertical="top" wrapText="1"/>
    </xf>
    <xf numFmtId="0" fontId="18" fillId="34" borderId="75" xfId="4" applyFont="1" applyFill="1" applyBorder="1" applyAlignment="1">
      <alignment horizontal="left" vertical="top" wrapText="1"/>
    </xf>
    <xf numFmtId="0" fontId="17" fillId="34" borderId="27" xfId="4" applyFont="1" applyFill="1" applyBorder="1" applyAlignment="1">
      <alignment horizontal="left" vertical="top" wrapText="1"/>
    </xf>
    <xf numFmtId="0" fontId="18" fillId="36" borderId="25" xfId="4" applyFont="1" applyFill="1" applyBorder="1" applyAlignment="1">
      <alignment horizontal="left" vertical="top" wrapText="1"/>
    </xf>
    <xf numFmtId="0" fontId="18" fillId="36" borderId="29" xfId="4" applyFont="1" applyFill="1" applyBorder="1" applyAlignment="1">
      <alignment horizontal="left" vertical="top" wrapText="1"/>
    </xf>
    <xf numFmtId="0" fontId="17" fillId="36" borderId="29" xfId="4" applyFont="1" applyFill="1" applyBorder="1" applyAlignment="1">
      <alignment horizontal="left" vertical="top" wrapText="1"/>
    </xf>
    <xf numFmtId="0" fontId="18" fillId="37" borderId="29" xfId="4" applyFont="1" applyFill="1" applyBorder="1" applyAlignment="1">
      <alignment horizontal="left" vertical="top" wrapText="1"/>
    </xf>
    <xf numFmtId="0" fontId="18" fillId="36" borderId="29" xfId="4" applyFont="1" applyFill="1" applyBorder="1" applyAlignment="1">
      <alignment horizontal="left" vertical="center" wrapText="1"/>
    </xf>
    <xf numFmtId="0" fontId="26" fillId="0" borderId="4" xfId="2" applyFont="1" applyBorder="1"/>
    <xf numFmtId="9" fontId="13" fillId="0" borderId="14" xfId="2" applyNumberFormat="1" applyFont="1" applyBorder="1" applyAlignment="1">
      <alignment horizontal="center" vertical="center"/>
    </xf>
    <xf numFmtId="9" fontId="9" fillId="0" borderId="78" xfId="2" applyNumberFormat="1" applyBorder="1" applyAlignment="1">
      <alignment horizontal="center"/>
    </xf>
    <xf numFmtId="0" fontId="11" fillId="14" borderId="14" xfId="2" applyFont="1" applyFill="1" applyBorder="1" applyAlignment="1">
      <alignment horizontal="center" vertical="center"/>
    </xf>
    <xf numFmtId="0" fontId="11" fillId="14" borderId="78" xfId="2" applyFont="1" applyFill="1" applyBorder="1" applyAlignment="1">
      <alignment horizontal="center" vertical="center"/>
    </xf>
    <xf numFmtId="0" fontId="11" fillId="14" borderId="13" xfId="2" applyFont="1" applyFill="1" applyBorder="1" applyAlignment="1">
      <alignment horizontal="center" vertical="center"/>
    </xf>
    <xf numFmtId="0" fontId="26" fillId="0" borderId="5" xfId="2" applyFont="1" applyBorder="1"/>
    <xf numFmtId="0" fontId="9" fillId="0" borderId="13" xfId="2" applyBorder="1"/>
    <xf numFmtId="0" fontId="24" fillId="0" borderId="80" xfId="2" applyFont="1" applyBorder="1"/>
    <xf numFmtId="0" fontId="26" fillId="0" borderId="80" xfId="2" applyFont="1" applyBorder="1"/>
    <xf numFmtId="0" fontId="25" fillId="0" borderId="80" xfId="2" applyFont="1" applyBorder="1"/>
    <xf numFmtId="0" fontId="25" fillId="0" borderId="81" xfId="2" applyFont="1" applyBorder="1"/>
    <xf numFmtId="0" fontId="9" fillId="0" borderId="76" xfId="2" applyBorder="1"/>
    <xf numFmtId="9" fontId="9" fillId="0" borderId="83" xfId="2" applyNumberFormat="1" applyBorder="1" applyAlignment="1">
      <alignment horizontal="center"/>
    </xf>
    <xf numFmtId="0" fontId="26" fillId="0" borderId="81" xfId="2" applyFont="1" applyBorder="1"/>
    <xf numFmtId="0" fontId="24" fillId="0" borderId="81" xfId="2" applyFont="1" applyBorder="1"/>
    <xf numFmtId="0" fontId="26" fillId="0" borderId="18" xfId="2" applyFont="1" applyBorder="1"/>
    <xf numFmtId="0" fontId="9" fillId="38" borderId="76" xfId="2" applyFill="1" applyBorder="1"/>
    <xf numFmtId="0" fontId="9" fillId="0" borderId="5" xfId="2" applyBorder="1"/>
    <xf numFmtId="0" fontId="9" fillId="0" borderId="6" xfId="2" applyBorder="1" applyAlignment="1">
      <alignment horizontal="center"/>
    </xf>
    <xf numFmtId="0" fontId="9" fillId="0" borderId="77" xfId="2" applyBorder="1"/>
    <xf numFmtId="0" fontId="9" fillId="0" borderId="9" xfId="2" applyBorder="1" applyAlignment="1">
      <alignment horizontal="center"/>
    </xf>
    <xf numFmtId="0" fontId="9" fillId="0" borderId="12" xfId="2" applyBorder="1"/>
    <xf numFmtId="0" fontId="9" fillId="0" borderId="84" xfId="2" applyBorder="1"/>
    <xf numFmtId="0" fontId="9" fillId="0" borderId="0" xfId="2" applyAlignment="1">
      <alignment horizontal="center"/>
    </xf>
    <xf numFmtId="0" fontId="9" fillId="0" borderId="8" xfId="2" applyBorder="1" applyAlignment="1">
      <alignment horizontal="center"/>
    </xf>
    <xf numFmtId="0" fontId="27" fillId="16" borderId="10" xfId="2" applyFont="1" applyFill="1" applyBorder="1"/>
    <xf numFmtId="0" fontId="27" fillId="16" borderId="78" xfId="2" applyFont="1" applyFill="1" applyBorder="1" applyAlignment="1">
      <alignment horizontal="center"/>
    </xf>
    <xf numFmtId="0" fontId="27" fillId="16" borderId="10" xfId="2" applyFont="1" applyFill="1" applyBorder="1" applyAlignment="1">
      <alignment horizontal="center"/>
    </xf>
    <xf numFmtId="0" fontId="27" fillId="16" borderId="13" xfId="2" applyFont="1" applyFill="1" applyBorder="1"/>
    <xf numFmtId="0" fontId="27" fillId="16" borderId="14" xfId="2" applyFont="1" applyFill="1" applyBorder="1" applyAlignment="1">
      <alignment horizontal="center"/>
    </xf>
    <xf numFmtId="0" fontId="14" fillId="15" borderId="5" xfId="2" applyFont="1" applyFill="1" applyBorder="1"/>
    <xf numFmtId="0" fontId="11" fillId="10" borderId="5" xfId="2" applyFont="1" applyFill="1" applyBorder="1"/>
    <xf numFmtId="0" fontId="11" fillId="11" borderId="5" xfId="2" applyFont="1" applyFill="1" applyBorder="1"/>
    <xf numFmtId="0" fontId="13" fillId="12" borderId="5" xfId="2" applyFont="1" applyFill="1" applyBorder="1"/>
    <xf numFmtId="0" fontId="11" fillId="13" borderId="5" xfId="2" applyFont="1" applyFill="1" applyBorder="1"/>
    <xf numFmtId="0" fontId="11" fillId="19" borderId="77" xfId="2" applyFont="1" applyFill="1" applyBorder="1"/>
    <xf numFmtId="9" fontId="9" fillId="0" borderId="12" xfId="2" applyNumberFormat="1" applyBorder="1" applyAlignment="1">
      <alignment horizontal="center"/>
    </xf>
    <xf numFmtId="9" fontId="9" fillId="0" borderId="84" xfId="2" applyNumberFormat="1" applyBorder="1" applyAlignment="1">
      <alignment horizontal="center"/>
    </xf>
    <xf numFmtId="0" fontId="12" fillId="0" borderId="77" xfId="2" applyFont="1" applyBorder="1"/>
    <xf numFmtId="0" fontId="11" fillId="16" borderId="1" xfId="2" applyFont="1" applyFill="1" applyBorder="1"/>
    <xf numFmtId="0" fontId="11" fillId="16" borderId="11" xfId="2" applyFont="1" applyFill="1" applyBorder="1"/>
    <xf numFmtId="0" fontId="28" fillId="26" borderId="19" xfId="3" applyFont="1" applyFill="1" applyBorder="1" applyAlignment="1">
      <alignment horizontal="left" vertical="top" wrapText="1"/>
    </xf>
    <xf numFmtId="0" fontId="28" fillId="26" borderId="0" xfId="3" applyFont="1" applyFill="1" applyAlignment="1">
      <alignment horizontal="left" vertical="top" wrapText="1" indent="2"/>
    </xf>
    <xf numFmtId="0" fontId="28" fillId="26" borderId="20" xfId="3" applyFont="1" applyFill="1" applyBorder="1" applyAlignment="1">
      <alignment horizontal="left" vertical="top" wrapText="1" indent="3"/>
    </xf>
    <xf numFmtId="0" fontId="30" fillId="0" borderId="0" xfId="3" applyFont="1" applyAlignment="1">
      <alignment horizontal="left" vertical="top"/>
    </xf>
    <xf numFmtId="0" fontId="28" fillId="0" borderId="22" xfId="3" applyFont="1" applyBorder="1" applyAlignment="1">
      <alignment horizontal="left" vertical="top" wrapText="1"/>
    </xf>
    <xf numFmtId="0" fontId="31" fillId="0" borderId="24" xfId="3" applyFont="1" applyBorder="1" applyAlignment="1">
      <alignment horizontal="left" vertical="top" wrapText="1"/>
    </xf>
    <xf numFmtId="0" fontId="31" fillId="0" borderId="26" xfId="3" applyFont="1" applyBorder="1" applyAlignment="1">
      <alignment horizontal="left" vertical="top" wrapText="1"/>
    </xf>
    <xf numFmtId="0" fontId="30" fillId="0" borderId="27" xfId="3" applyFont="1" applyBorder="1" applyAlignment="1">
      <alignment horizontal="left" vertical="top" wrapText="1"/>
    </xf>
    <xf numFmtId="0" fontId="31" fillId="0" borderId="28" xfId="3" applyFont="1" applyBorder="1" applyAlignment="1">
      <alignment horizontal="left" vertical="top" wrapText="1"/>
    </xf>
    <xf numFmtId="0" fontId="30" fillId="0" borderId="29" xfId="3" applyFont="1" applyBorder="1" applyAlignment="1">
      <alignment horizontal="left" vertical="top" wrapText="1"/>
    </xf>
    <xf numFmtId="0" fontId="31" fillId="0" borderId="30" xfId="3" applyFont="1" applyBorder="1" applyAlignment="1">
      <alignment horizontal="left" vertical="top" wrapText="1"/>
    </xf>
    <xf numFmtId="0" fontId="30" fillId="0" borderId="31" xfId="3" applyFont="1" applyBorder="1" applyAlignment="1">
      <alignment horizontal="left" vertical="top" wrapText="1"/>
    </xf>
    <xf numFmtId="0" fontId="30" fillId="0" borderId="31" xfId="3" applyFont="1" applyBorder="1" applyAlignment="1">
      <alignment vertical="top" wrapText="1"/>
    </xf>
    <xf numFmtId="0" fontId="30" fillId="0" borderId="32" xfId="3" applyFont="1" applyBorder="1" applyAlignment="1">
      <alignment horizontal="left" vertical="top" wrapText="1"/>
    </xf>
    <xf numFmtId="0" fontId="31" fillId="0" borderId="27" xfId="3" applyFont="1" applyBorder="1" applyAlignment="1">
      <alignment horizontal="left" vertical="top" wrapText="1"/>
    </xf>
    <xf numFmtId="0" fontId="30" fillId="0" borderId="33" xfId="3" applyFont="1" applyBorder="1" applyAlignment="1">
      <alignment horizontal="left" vertical="top" wrapText="1"/>
    </xf>
    <xf numFmtId="0" fontId="30" fillId="0" borderId="34" xfId="3" applyFont="1" applyBorder="1" applyAlignment="1">
      <alignment horizontal="left" vertical="top" wrapText="1"/>
    </xf>
    <xf numFmtId="0" fontId="31" fillId="0" borderId="35" xfId="3" applyFont="1" applyBorder="1" applyAlignment="1">
      <alignment horizontal="left" vertical="top" wrapText="1"/>
    </xf>
    <xf numFmtId="0" fontId="30" fillId="0" borderId="38" xfId="3" applyFont="1" applyBorder="1" applyAlignment="1">
      <alignment vertical="top" wrapText="1"/>
    </xf>
    <xf numFmtId="0" fontId="30" fillId="0" borderId="39" xfId="3" applyFont="1" applyBorder="1" applyAlignment="1">
      <alignment horizontal="left" vertical="top" wrapText="1"/>
    </xf>
    <xf numFmtId="0" fontId="31" fillId="0" borderId="40" xfId="3" applyFont="1" applyBorder="1" applyAlignment="1">
      <alignment horizontal="left" vertical="top" wrapText="1"/>
    </xf>
    <xf numFmtId="0" fontId="30" fillId="0" borderId="42" xfId="3" applyFont="1" applyBorder="1" applyAlignment="1">
      <alignment horizontal="left" vertical="top" wrapText="1"/>
    </xf>
    <xf numFmtId="0" fontId="31" fillId="0" borderId="29" xfId="3" applyFont="1" applyBorder="1" applyAlignment="1">
      <alignment horizontal="left" vertical="top" wrapText="1"/>
    </xf>
    <xf numFmtId="0" fontId="30" fillId="0" borderId="40" xfId="3" applyFont="1" applyBorder="1" applyAlignment="1">
      <alignment horizontal="left" vertical="top" wrapText="1"/>
    </xf>
    <xf numFmtId="0" fontId="30" fillId="0" borderId="41" xfId="3" applyFont="1" applyBorder="1" applyAlignment="1">
      <alignment vertical="top" wrapText="1"/>
    </xf>
    <xf numFmtId="0" fontId="30" fillId="0" borderId="43" xfId="3" applyFont="1" applyBorder="1" applyAlignment="1">
      <alignment horizontal="left" vertical="top" wrapText="1"/>
    </xf>
    <xf numFmtId="0" fontId="31" fillId="0" borderId="44" xfId="3" applyFont="1" applyBorder="1" applyAlignment="1">
      <alignment horizontal="left" vertical="top" wrapText="1"/>
    </xf>
    <xf numFmtId="0" fontId="30" fillId="0" borderId="48" xfId="3" applyFont="1" applyBorder="1" applyAlignment="1">
      <alignment vertical="top" wrapText="1"/>
    </xf>
    <xf numFmtId="0" fontId="31" fillId="0" borderId="49" xfId="3" applyFont="1" applyBorder="1" applyAlignment="1">
      <alignment horizontal="left" vertical="top" wrapText="1"/>
    </xf>
    <xf numFmtId="0" fontId="31" fillId="0" borderId="50" xfId="3" applyFont="1" applyBorder="1" applyAlignment="1">
      <alignment horizontal="left" vertical="top" wrapText="1"/>
    </xf>
    <xf numFmtId="0" fontId="30" fillId="0" borderId="51" xfId="3" applyFont="1" applyBorder="1" applyAlignment="1">
      <alignment vertical="top" wrapText="1"/>
    </xf>
    <xf numFmtId="0" fontId="30" fillId="0" borderId="52" xfId="3" applyFont="1" applyBorder="1" applyAlignment="1">
      <alignment horizontal="left" vertical="top" wrapText="1"/>
    </xf>
    <xf numFmtId="0" fontId="30" fillId="0" borderId="50" xfId="3" applyFont="1" applyBorder="1" applyAlignment="1">
      <alignment horizontal="left" vertical="top" wrapText="1"/>
    </xf>
    <xf numFmtId="0" fontId="30" fillId="0" borderId="53" xfId="3" applyFont="1" applyBorder="1" applyAlignment="1">
      <alignment horizontal="left" vertical="top" wrapText="1"/>
    </xf>
    <xf numFmtId="0" fontId="31" fillId="0" borderId="54" xfId="3" applyFont="1" applyBorder="1" applyAlignment="1">
      <alignment horizontal="left" vertical="top" wrapText="1"/>
    </xf>
    <xf numFmtId="0" fontId="30" fillId="0" borderId="58" xfId="3" applyFont="1" applyBorder="1" applyAlignment="1">
      <alignment horizontal="left" vertical="top" wrapText="1"/>
    </xf>
    <xf numFmtId="0" fontId="31" fillId="0" borderId="59" xfId="3" applyFont="1" applyBorder="1" applyAlignment="1">
      <alignment horizontal="left" vertical="top" wrapText="1"/>
    </xf>
    <xf numFmtId="0" fontId="30" fillId="0" borderId="60" xfId="3" applyFont="1" applyBorder="1" applyAlignment="1">
      <alignment vertical="top" wrapText="1"/>
    </xf>
    <xf numFmtId="0" fontId="31" fillId="0" borderId="61" xfId="3" applyFont="1" applyBorder="1" applyAlignment="1">
      <alignment horizontal="left" vertical="top" wrapText="1"/>
    </xf>
    <xf numFmtId="0" fontId="30" fillId="0" borderId="62" xfId="3" applyFont="1" applyBorder="1" applyAlignment="1">
      <alignment horizontal="left" vertical="top" wrapText="1"/>
    </xf>
    <xf numFmtId="0" fontId="30" fillId="0" borderId="61" xfId="3" applyFont="1" applyBorder="1" applyAlignment="1">
      <alignment horizontal="left" vertical="top" wrapText="1"/>
    </xf>
    <xf numFmtId="0" fontId="30" fillId="0" borderId="63" xfId="3" applyFont="1" applyBorder="1" applyAlignment="1">
      <alignment horizontal="left" vertical="top" wrapText="1"/>
    </xf>
    <xf numFmtId="0" fontId="31" fillId="0" borderId="64" xfId="3" applyFont="1" applyBorder="1" applyAlignment="1">
      <alignment horizontal="left" vertical="top" wrapText="1"/>
    </xf>
    <xf numFmtId="0" fontId="30" fillId="0" borderId="68" xfId="3" applyFont="1" applyBorder="1" applyAlignment="1">
      <alignment horizontal="left" vertical="top" wrapText="1"/>
    </xf>
    <xf numFmtId="0" fontId="31" fillId="0" borderId="69" xfId="3" applyFont="1" applyBorder="1" applyAlignment="1">
      <alignment horizontal="left" vertical="top" wrapText="1"/>
    </xf>
    <xf numFmtId="0" fontId="30" fillId="0" borderId="70" xfId="3" applyFont="1" applyBorder="1" applyAlignment="1">
      <alignment vertical="top" wrapText="1"/>
    </xf>
    <xf numFmtId="0" fontId="31" fillId="0" borderId="71" xfId="3" applyFont="1" applyBorder="1" applyAlignment="1">
      <alignment horizontal="left" vertical="top" wrapText="1"/>
    </xf>
    <xf numFmtId="0" fontId="30" fillId="0" borderId="72" xfId="3" applyFont="1" applyBorder="1" applyAlignment="1">
      <alignment horizontal="left" vertical="top" wrapText="1"/>
    </xf>
    <xf numFmtId="0" fontId="31" fillId="0" borderId="73" xfId="3" applyFont="1" applyBorder="1" applyAlignment="1">
      <alignment horizontal="left" vertical="top" wrapText="1"/>
    </xf>
    <xf numFmtId="0" fontId="37" fillId="0" borderId="0" xfId="3" applyFont="1" applyAlignment="1">
      <alignment vertical="center"/>
    </xf>
    <xf numFmtId="0" fontId="36" fillId="22" borderId="4" xfId="3" applyFont="1" applyFill="1" applyBorder="1" applyAlignment="1">
      <alignment vertical="center"/>
    </xf>
    <xf numFmtId="0" fontId="37" fillId="22" borderId="4" xfId="3" applyFont="1" applyFill="1" applyBorder="1" applyAlignment="1">
      <alignment horizontal="center" vertical="center" wrapText="1"/>
    </xf>
    <xf numFmtId="0" fontId="37" fillId="21" borderId="4" xfId="3" applyFont="1" applyFill="1" applyBorder="1" applyAlignment="1">
      <alignment vertical="center" wrapText="1"/>
    </xf>
    <xf numFmtId="0" fontId="37" fillId="20" borderId="4" xfId="3" applyFont="1" applyFill="1" applyBorder="1" applyAlignment="1">
      <alignment vertical="center" wrapText="1"/>
    </xf>
    <xf numFmtId="0" fontId="37" fillId="23" borderId="4" xfId="3" applyFont="1" applyFill="1" applyBorder="1" applyAlignment="1">
      <alignment horizontal="left" vertical="center" wrapText="1"/>
    </xf>
    <xf numFmtId="0" fontId="37" fillId="15" borderId="4" xfId="3" applyFont="1" applyFill="1" applyBorder="1" applyAlignment="1">
      <alignment vertical="center" wrapText="1"/>
    </xf>
    <xf numFmtId="0" fontId="37" fillId="24" borderId="4" xfId="3" applyFont="1" applyFill="1" applyBorder="1" applyAlignment="1">
      <alignment vertical="center" wrapText="1"/>
    </xf>
    <xf numFmtId="0" fontId="37" fillId="25" borderId="4" xfId="3" applyFont="1" applyFill="1" applyBorder="1" applyAlignment="1">
      <alignment vertical="center" wrapText="1"/>
    </xf>
    <xf numFmtId="0" fontId="37" fillId="0" borderId="4" xfId="3" applyFont="1" applyBorder="1" applyAlignment="1">
      <alignment vertical="center"/>
    </xf>
    <xf numFmtId="0" fontId="31" fillId="0" borderId="4" xfId="3" applyFont="1" applyBorder="1" applyAlignment="1">
      <alignment vertical="center" wrapText="1"/>
    </xf>
    <xf numFmtId="0" fontId="40" fillId="2" borderId="4" xfId="0" applyFont="1" applyFill="1" applyBorder="1" applyAlignment="1">
      <alignment horizontal="center" vertical="center" wrapText="1"/>
    </xf>
    <xf numFmtId="0" fontId="40" fillId="2" borderId="0" xfId="0" applyFont="1" applyFill="1" applyAlignment="1">
      <alignment horizontal="center" vertical="center" wrapText="1"/>
    </xf>
    <xf numFmtId="0" fontId="39" fillId="3" borderId="4" xfId="0" applyFont="1" applyFill="1" applyBorder="1" applyAlignment="1">
      <alignment horizontal="center" vertical="center" wrapText="1"/>
    </xf>
    <xf numFmtId="0" fontId="39" fillId="3" borderId="4" xfId="0" applyFont="1" applyFill="1" applyBorder="1" applyAlignment="1">
      <alignment horizontal="left" vertical="center" wrapText="1"/>
    </xf>
    <xf numFmtId="0" fontId="42" fillId="4" borderId="15" xfId="0" applyFont="1" applyFill="1" applyBorder="1" applyAlignment="1">
      <alignment horizontal="left" vertical="center" wrapText="1"/>
    </xf>
    <xf numFmtId="0" fontId="42" fillId="4" borderId="4" xfId="0" applyFont="1" applyFill="1" applyBorder="1" applyAlignment="1">
      <alignment horizontal="left" vertical="center" wrapText="1"/>
    </xf>
    <xf numFmtId="0" fontId="39" fillId="4" borderId="4" xfId="0" applyFont="1" applyFill="1" applyBorder="1" applyAlignment="1">
      <alignment horizontal="left" vertical="center" wrapText="1"/>
    </xf>
    <xf numFmtId="0" fontId="39" fillId="4" borderId="15" xfId="0" applyFont="1" applyFill="1" applyBorder="1" applyAlignment="1">
      <alignment horizontal="left" vertical="center" wrapText="1"/>
    </xf>
    <xf numFmtId="0" fontId="39" fillId="5" borderId="4" xfId="0" applyFont="1" applyFill="1" applyBorder="1" applyAlignment="1">
      <alignment horizontal="center" vertical="center" wrapText="1"/>
    </xf>
    <xf numFmtId="0" fontId="39" fillId="5" borderId="4" xfId="0" applyFont="1" applyFill="1" applyBorder="1" applyAlignment="1">
      <alignment horizontal="left" vertical="center" wrapText="1"/>
    </xf>
    <xf numFmtId="0" fontId="39" fillId="6" borderId="4" xfId="0" applyFont="1" applyFill="1" applyBorder="1" applyAlignment="1">
      <alignment horizontal="center" vertical="center" wrapText="1"/>
    </xf>
    <xf numFmtId="0" fontId="39" fillId="6" borderId="4" xfId="0" applyFont="1" applyFill="1" applyBorder="1" applyAlignment="1">
      <alignment horizontal="left" vertical="center" wrapText="1"/>
    </xf>
    <xf numFmtId="0" fontId="39" fillId="7" borderId="4" xfId="0" applyFont="1" applyFill="1" applyBorder="1" applyAlignment="1">
      <alignment horizontal="center" vertical="center" wrapText="1"/>
    </xf>
    <xf numFmtId="0" fontId="39" fillId="7" borderId="4" xfId="0" applyFont="1" applyFill="1" applyBorder="1" applyAlignment="1">
      <alignment horizontal="left" vertical="center" wrapText="1"/>
    </xf>
    <xf numFmtId="0" fontId="39" fillId="8" borderId="4" xfId="0" applyFont="1" applyFill="1" applyBorder="1" applyAlignment="1">
      <alignment horizontal="center" vertical="center" wrapText="1"/>
    </xf>
    <xf numFmtId="0" fontId="39" fillId="8" borderId="4" xfId="0" applyFont="1" applyFill="1" applyBorder="1" applyAlignment="1">
      <alignment horizontal="left" vertical="center" wrapText="1"/>
    </xf>
    <xf numFmtId="0" fontId="39" fillId="9" borderId="4" xfId="0" applyFont="1" applyFill="1" applyBorder="1" applyAlignment="1">
      <alignment horizontal="center" vertical="center" wrapText="1"/>
    </xf>
    <xf numFmtId="0" fontId="39" fillId="9" borderId="4" xfId="0" applyFont="1" applyFill="1" applyBorder="1" applyAlignment="1">
      <alignment horizontal="left" vertical="center" wrapText="1"/>
    </xf>
    <xf numFmtId="0" fontId="36" fillId="0" borderId="0" xfId="2" applyFont="1" applyAlignment="1">
      <alignment horizontal="center" vertical="center" wrapText="1"/>
    </xf>
    <xf numFmtId="0" fontId="36" fillId="0" borderId="0" xfId="2" applyFont="1" applyAlignment="1">
      <alignment horizontal="center" vertical="center"/>
    </xf>
    <xf numFmtId="0" fontId="37" fillId="0" borderId="0" xfId="2" applyFont="1" applyAlignment="1">
      <alignment horizontal="center" vertical="center"/>
    </xf>
    <xf numFmtId="0" fontId="37" fillId="0" borderId="0" xfId="2" applyFont="1" applyAlignment="1">
      <alignment horizontal="center" vertical="center" wrapText="1"/>
    </xf>
    <xf numFmtId="0" fontId="37" fillId="0" borderId="0" xfId="2" applyFont="1" applyAlignment="1">
      <alignment horizontal="left" vertical="center" wrapText="1"/>
    </xf>
    <xf numFmtId="0" fontId="31" fillId="0" borderId="0" xfId="2" applyFont="1" applyAlignment="1">
      <alignment horizontal="left" vertical="center" wrapText="1"/>
    </xf>
    <xf numFmtId="0" fontId="31" fillId="0" borderId="0" xfId="0" applyFont="1" applyAlignment="1">
      <alignment vertical="center" wrapText="1"/>
    </xf>
    <xf numFmtId="0" fontId="31" fillId="0" borderId="0" xfId="0" applyFont="1" applyAlignment="1">
      <alignment wrapText="1"/>
    </xf>
    <xf numFmtId="0" fontId="31" fillId="0" borderId="0" xfId="0" applyFont="1" applyAlignment="1">
      <alignment horizontal="left" vertical="center" wrapText="1"/>
    </xf>
    <xf numFmtId="0" fontId="37" fillId="0" borderId="0" xfId="3" applyFont="1"/>
    <xf numFmtId="0" fontId="0" fillId="15" borderId="0" xfId="0" applyFill="1"/>
    <xf numFmtId="0" fontId="0" fillId="0" borderId="0" xfId="0" pivotButton="1"/>
    <xf numFmtId="0" fontId="48" fillId="0" borderId="0" xfId="0" applyFont="1"/>
    <xf numFmtId="0" fontId="47" fillId="16" borderId="13" xfId="2" applyFont="1" applyFill="1" applyBorder="1" applyAlignment="1">
      <alignment horizontal="left"/>
    </xf>
    <xf numFmtId="0" fontId="47" fillId="16" borderId="10" xfId="2" applyFont="1" applyFill="1" applyBorder="1" applyAlignment="1">
      <alignment horizontal="center"/>
    </xf>
    <xf numFmtId="0" fontId="27" fillId="16" borderId="1" xfId="2" applyFont="1" applyFill="1" applyBorder="1"/>
    <xf numFmtId="0" fontId="9" fillId="0" borderId="85" xfId="2" applyBorder="1"/>
    <xf numFmtId="0" fontId="49" fillId="0" borderId="0" xfId="0" applyFont="1"/>
    <xf numFmtId="0" fontId="23" fillId="0" borderId="80" xfId="2" applyFont="1" applyBorder="1"/>
    <xf numFmtId="0" fontId="23" fillId="0" borderId="79" xfId="2" applyFont="1" applyBorder="1" applyAlignment="1">
      <alignment horizontal="center"/>
    </xf>
    <xf numFmtId="0" fontId="23" fillId="0" borderId="89" xfId="2" applyFont="1" applyBorder="1"/>
    <xf numFmtId="0" fontId="23" fillId="0" borderId="90" xfId="2" applyFont="1" applyBorder="1" applyAlignment="1">
      <alignment horizontal="center"/>
    </xf>
    <xf numFmtId="0" fontId="23" fillId="0" borderId="91" xfId="2" applyFont="1" applyBorder="1"/>
    <xf numFmtId="0" fontId="23" fillId="0" borderId="92" xfId="2" applyFont="1" applyBorder="1" applyAlignment="1">
      <alignment horizontal="center"/>
    </xf>
    <xf numFmtId="0" fontId="9" fillId="0" borderId="0" xfId="2" applyAlignment="1">
      <alignment horizontal="center" vertical="center"/>
    </xf>
    <xf numFmtId="0" fontId="50" fillId="16" borderId="93" xfId="2" applyFont="1" applyFill="1" applyBorder="1" applyAlignment="1">
      <alignment horizontal="center" vertical="center"/>
    </xf>
    <xf numFmtId="0" fontId="50" fillId="16" borderId="86" xfId="2" applyFont="1" applyFill="1" applyBorder="1"/>
    <xf numFmtId="0" fontId="0" fillId="0" borderId="0" xfId="0" applyAlignment="1">
      <alignment wrapText="1"/>
    </xf>
    <xf numFmtId="0" fontId="48" fillId="0" borderId="0" xfId="0" applyFont="1" applyAlignment="1">
      <alignment wrapText="1"/>
    </xf>
    <xf numFmtId="0" fontId="42" fillId="3" borderId="4" xfId="0" applyFont="1" applyFill="1" applyBorder="1" applyAlignment="1">
      <alignment horizontal="left" vertical="center" wrapText="1"/>
    </xf>
    <xf numFmtId="0" fontId="51" fillId="0" borderId="0" xfId="0" applyFont="1"/>
    <xf numFmtId="0" fontId="23" fillId="0" borderId="0" xfId="2" applyFont="1" applyAlignment="1">
      <alignment horizontal="center"/>
    </xf>
    <xf numFmtId="0" fontId="27" fillId="16" borderId="0" xfId="2" applyFont="1" applyFill="1"/>
    <xf numFmtId="0" fontId="27" fillId="16" borderId="11" xfId="2" applyFont="1" applyFill="1" applyBorder="1"/>
    <xf numFmtId="0" fontId="12" fillId="0" borderId="94" xfId="2" applyFont="1" applyBorder="1"/>
    <xf numFmtId="0" fontId="12" fillId="0" borderId="95" xfId="2" applyFont="1" applyBorder="1"/>
    <xf numFmtId="0" fontId="32" fillId="32" borderId="4" xfId="3" applyFont="1" applyFill="1" applyBorder="1" applyAlignment="1">
      <alignment horizontal="right" vertical="center" wrapText="1"/>
    </xf>
    <xf numFmtId="0" fontId="32" fillId="32" borderId="4" xfId="3" applyFont="1" applyFill="1" applyBorder="1" applyAlignment="1">
      <alignment vertical="center" wrapText="1"/>
    </xf>
    <xf numFmtId="0" fontId="32" fillId="32" borderId="4" xfId="3" applyFont="1" applyFill="1" applyBorder="1" applyAlignment="1">
      <alignment horizontal="center" vertical="center" wrapText="1"/>
    </xf>
    <xf numFmtId="0" fontId="32" fillId="32" borderId="4" xfId="3" applyFont="1" applyFill="1" applyBorder="1" applyAlignment="1">
      <alignment horizontal="justify" vertical="center" wrapText="1"/>
    </xf>
    <xf numFmtId="0" fontId="30" fillId="0" borderId="4" xfId="3" applyFont="1" applyBorder="1" applyAlignment="1">
      <alignment horizontal="right" vertical="center" wrapText="1"/>
    </xf>
    <xf numFmtId="0" fontId="30" fillId="0" borderId="4" xfId="3" applyFont="1" applyBorder="1" applyAlignment="1">
      <alignment vertical="center" wrapText="1"/>
    </xf>
    <xf numFmtId="0" fontId="30" fillId="0" borderId="4" xfId="3" applyFont="1" applyBorder="1" applyAlignment="1">
      <alignment horizontal="center" vertical="center" wrapText="1"/>
    </xf>
    <xf numFmtId="0" fontId="32" fillId="32" borderId="4" xfId="3" applyFont="1" applyFill="1" applyBorder="1" applyAlignment="1">
      <alignment horizontal="left" vertical="center" wrapText="1"/>
    </xf>
    <xf numFmtId="0" fontId="52" fillId="0" borderId="0" xfId="3" applyFont="1" applyAlignment="1">
      <alignment vertical="center"/>
    </xf>
    <xf numFmtId="0" fontId="23" fillId="0" borderId="0" xfId="2" applyFont="1"/>
    <xf numFmtId="0" fontId="37" fillId="0" borderId="0" xfId="3" applyFont="1" applyAlignment="1">
      <alignment horizontal="center" vertical="center"/>
    </xf>
    <xf numFmtId="0" fontId="37" fillId="0" borderId="0" xfId="3" applyFont="1" applyAlignment="1">
      <alignment horizontal="center" vertical="center" wrapText="1"/>
    </xf>
    <xf numFmtId="9" fontId="37" fillId="0" borderId="0" xfId="1" applyFont="1" applyAlignment="1">
      <alignment horizontal="center" vertical="center"/>
    </xf>
    <xf numFmtId="0" fontId="37" fillId="39" borderId="0" xfId="3" applyFont="1" applyFill="1"/>
    <xf numFmtId="0" fontId="37" fillId="39" borderId="0" xfId="3" applyFont="1" applyFill="1" applyAlignment="1">
      <alignment horizontal="center" vertical="center"/>
    </xf>
    <xf numFmtId="9" fontId="37" fillId="39" borderId="0" xfId="1"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6" fillId="0" borderId="0" xfId="2" applyFont="1"/>
    <xf numFmtId="0" fontId="6" fillId="0" borderId="0" xfId="2" applyFont="1" applyAlignment="1">
      <alignment horizontal="left" vertical="center"/>
    </xf>
    <xf numFmtId="0" fontId="9" fillId="0" borderId="0" xfId="2" applyAlignment="1">
      <alignment horizontal="left" vertical="center"/>
    </xf>
    <xf numFmtId="0" fontId="48" fillId="0" borderId="0" xfId="0" applyFont="1" applyAlignment="1">
      <alignment vertical="center"/>
    </xf>
    <xf numFmtId="0" fontId="48" fillId="0" borderId="0" xfId="0" applyFont="1" applyAlignment="1">
      <alignment vertical="center" wrapText="1"/>
    </xf>
    <xf numFmtId="0" fontId="0" fillId="0" borderId="0" xfId="0" applyAlignment="1">
      <alignment vertical="center"/>
    </xf>
    <xf numFmtId="0" fontId="42" fillId="0" borderId="0" xfId="0" applyFont="1"/>
    <xf numFmtId="0" fontId="53" fillId="40" borderId="99" xfId="0" applyFont="1" applyFill="1" applyBorder="1" applyAlignment="1">
      <alignment vertical="center" wrapText="1"/>
    </xf>
    <xf numFmtId="0" fontId="43" fillId="0" borderId="102" xfId="0" applyFont="1" applyBorder="1" applyAlignment="1">
      <alignment vertical="center" wrapText="1"/>
    </xf>
    <xf numFmtId="0" fontId="43" fillId="0" borderId="105" xfId="0" applyFont="1" applyBorder="1" applyAlignment="1">
      <alignment vertical="center" wrapText="1"/>
    </xf>
    <xf numFmtId="0" fontId="43" fillId="0" borderId="107" xfId="0" applyFont="1" applyBorder="1" applyAlignment="1">
      <alignment vertical="center" wrapText="1"/>
    </xf>
    <xf numFmtId="0" fontId="53" fillId="40" borderId="100" xfId="0" applyFont="1" applyFill="1" applyBorder="1" applyAlignment="1">
      <alignment horizontal="left" vertical="top" wrapText="1"/>
    </xf>
    <xf numFmtId="0" fontId="55" fillId="40" borderId="100" xfId="0" applyFont="1" applyFill="1" applyBorder="1" applyAlignment="1">
      <alignment horizontal="left" vertical="top" wrapText="1"/>
    </xf>
    <xf numFmtId="0" fontId="55" fillId="40" borderId="101" xfId="0" applyFont="1" applyFill="1" applyBorder="1" applyAlignment="1">
      <alignment horizontal="left" vertical="top" wrapText="1"/>
    </xf>
    <xf numFmtId="0" fontId="54" fillId="0" borderId="103" xfId="0" applyFont="1" applyBorder="1" applyAlignment="1">
      <alignment horizontal="left" vertical="center" wrapText="1"/>
    </xf>
    <xf numFmtId="0" fontId="54" fillId="0" borderId="104" xfId="0" applyFont="1" applyBorder="1" applyAlignment="1">
      <alignment horizontal="left" vertical="center" wrapText="1"/>
    </xf>
    <xf numFmtId="0" fontId="54" fillId="0" borderId="98" xfId="0" applyFont="1" applyBorder="1" applyAlignment="1">
      <alignment horizontal="left" vertical="center" wrapText="1"/>
    </xf>
    <xf numFmtId="0" fontId="54" fillId="0" borderId="106" xfId="0" applyFont="1" applyBorder="1" applyAlignment="1">
      <alignment horizontal="left" vertical="center" wrapText="1"/>
    </xf>
    <xf numFmtId="0" fontId="54" fillId="0" borderId="108" xfId="0" applyFont="1" applyBorder="1" applyAlignment="1">
      <alignment horizontal="left" vertical="center" wrapText="1"/>
    </xf>
    <xf numFmtId="0" fontId="54" fillId="0" borderId="109" xfId="0" applyFont="1" applyBorder="1" applyAlignment="1">
      <alignment horizontal="left" vertical="center" wrapText="1"/>
    </xf>
    <xf numFmtId="0" fontId="42" fillId="0" borderId="0" xfId="0" applyFont="1" applyAlignment="1">
      <alignment horizontal="left"/>
    </xf>
    <xf numFmtId="0" fontId="30" fillId="12" borderId="27" xfId="3" applyFont="1" applyFill="1" applyBorder="1" applyAlignment="1">
      <alignment horizontal="left" vertical="top" wrapText="1"/>
    </xf>
    <xf numFmtId="0" fontId="30" fillId="12" borderId="23" xfId="3" applyFont="1" applyFill="1" applyBorder="1" applyAlignment="1">
      <alignment horizontal="left" vertical="top" wrapText="1"/>
    </xf>
    <xf numFmtId="0" fontId="30" fillId="12" borderId="25" xfId="3" applyFont="1" applyFill="1" applyBorder="1" applyAlignment="1">
      <alignment horizontal="left" vertical="top" wrapText="1"/>
    </xf>
    <xf numFmtId="0" fontId="30" fillId="12" borderId="29" xfId="3" applyFont="1" applyFill="1" applyBorder="1" applyAlignment="1">
      <alignment horizontal="left" vertical="top" wrapText="1"/>
    </xf>
    <xf numFmtId="0" fontId="37" fillId="0" borderId="0" xfId="3" applyFont="1" applyAlignment="1">
      <alignment horizontal="right"/>
    </xf>
    <xf numFmtId="0" fontId="37" fillId="0" borderId="0" xfId="3" quotePrefix="1" applyFont="1" applyAlignment="1">
      <alignment horizontal="right"/>
    </xf>
    <xf numFmtId="0" fontId="37" fillId="0" borderId="0" xfId="3" applyFont="1" applyAlignment="1">
      <alignment horizontal="center"/>
    </xf>
    <xf numFmtId="9" fontId="6" fillId="0" borderId="79" xfId="1" applyFont="1" applyBorder="1" applyAlignment="1">
      <alignment horizontal="center"/>
    </xf>
    <xf numFmtId="0" fontId="6" fillId="0" borderId="87" xfId="2" applyFont="1" applyBorder="1"/>
    <xf numFmtId="0" fontId="6" fillId="0" borderId="94" xfId="2" applyFont="1" applyBorder="1" applyAlignment="1">
      <alignment horizontal="center" vertical="center"/>
    </xf>
    <xf numFmtId="9" fontId="6" fillId="0" borderId="82" xfId="1" applyFont="1" applyBorder="1" applyAlignment="1">
      <alignment horizontal="center"/>
    </xf>
    <xf numFmtId="0" fontId="6" fillId="0" borderId="88" xfId="2" applyFont="1" applyBorder="1"/>
    <xf numFmtId="0" fontId="6" fillId="0" borderId="95" xfId="2" applyFont="1" applyBorder="1" applyAlignment="1">
      <alignment horizontal="center" vertical="center"/>
    </xf>
    <xf numFmtId="9" fontId="6" fillId="0" borderId="12" xfId="1" applyFont="1" applyBorder="1" applyAlignment="1">
      <alignment horizontal="center"/>
    </xf>
    <xf numFmtId="0" fontId="6" fillId="0" borderId="12" xfId="2" applyFont="1" applyBorder="1"/>
    <xf numFmtId="9" fontId="6" fillId="0" borderId="84" xfId="1" applyFont="1" applyBorder="1" applyAlignment="1">
      <alignment horizontal="center"/>
    </xf>
    <xf numFmtId="9" fontId="6" fillId="0" borderId="6" xfId="1" applyFont="1" applyBorder="1" applyAlignment="1">
      <alignment horizontal="center"/>
    </xf>
    <xf numFmtId="9" fontId="6" fillId="0" borderId="9" xfId="1" applyFont="1" applyBorder="1" applyAlignment="1">
      <alignment horizontal="center"/>
    </xf>
    <xf numFmtId="0" fontId="6" fillId="0" borderId="97" xfId="2" applyFont="1" applyBorder="1"/>
    <xf numFmtId="0" fontId="36" fillId="22" borderId="15" xfId="3" applyFont="1" applyFill="1" applyBorder="1" applyAlignment="1">
      <alignment horizontal="center" vertical="center"/>
    </xf>
    <xf numFmtId="0" fontId="36" fillId="21" borderId="4" xfId="3" applyFont="1" applyFill="1" applyBorder="1" applyAlignment="1">
      <alignment horizontal="center" vertical="center"/>
    </xf>
    <xf numFmtId="0" fontId="30" fillId="0" borderId="4" xfId="3" applyFont="1" applyBorder="1" applyAlignment="1">
      <alignment horizontal="center" vertical="center" wrapText="1"/>
    </xf>
    <xf numFmtId="0" fontId="36" fillId="21" borderId="4" xfId="3" applyFont="1" applyFill="1" applyBorder="1" applyAlignment="1">
      <alignment vertical="center"/>
    </xf>
    <xf numFmtId="0" fontId="36" fillId="22" borderId="16" xfId="3" applyFont="1" applyFill="1" applyBorder="1" applyAlignment="1">
      <alignment vertical="center"/>
    </xf>
    <xf numFmtId="0" fontId="36" fillId="22" borderId="15" xfId="3" applyFont="1" applyFill="1" applyBorder="1" applyAlignment="1">
      <alignment vertical="center"/>
    </xf>
    <xf numFmtId="0" fontId="28" fillId="0" borderId="0" xfId="2" applyFont="1" applyAlignment="1">
      <alignment vertical="center" wrapText="1"/>
    </xf>
    <xf numFmtId="0" fontId="31" fillId="0" borderId="0" xfId="2" applyFont="1" applyAlignment="1">
      <alignment vertical="center" wrapText="1"/>
    </xf>
    <xf numFmtId="0" fontId="36" fillId="22" borderId="16" xfId="3" applyFont="1" applyFill="1" applyBorder="1" applyAlignment="1">
      <alignment horizontal="center" vertical="center"/>
    </xf>
    <xf numFmtId="0" fontId="36" fillId="22" borderId="15" xfId="3" applyFont="1" applyFill="1" applyBorder="1" applyAlignment="1">
      <alignment horizontal="center" vertical="center"/>
    </xf>
    <xf numFmtId="0" fontId="41" fillId="16" borderId="7" xfId="0" applyFont="1" applyFill="1" applyBorder="1" applyAlignment="1">
      <alignment horizontal="center" vertical="center"/>
    </xf>
    <xf numFmtId="0" fontId="41" fillId="16" borderId="7" xfId="0" applyFont="1" applyFill="1" applyBorder="1" applyAlignment="1">
      <alignment horizontal="center" vertical="center" wrapText="1"/>
    </xf>
    <xf numFmtId="0" fontId="56" fillId="17" borderId="17" xfId="0" applyFont="1" applyFill="1" applyBorder="1" applyAlignment="1">
      <alignment vertical="center"/>
    </xf>
    <xf numFmtId="0" fontId="56" fillId="17" borderId="15" xfId="0" applyFont="1" applyFill="1" applyBorder="1" applyAlignment="1">
      <alignment vertical="center"/>
    </xf>
    <xf numFmtId="0" fontId="38" fillId="2" borderId="4" xfId="0" applyFont="1" applyFill="1" applyBorder="1" applyAlignment="1">
      <alignment horizontal="center" vertical="center" wrapText="1"/>
    </xf>
    <xf numFmtId="0" fontId="38" fillId="2" borderId="0" xfId="0" applyFont="1" applyFill="1" applyAlignment="1">
      <alignment horizontal="center" vertical="center" wrapText="1"/>
    </xf>
    <xf numFmtId="0" fontId="38" fillId="18" borderId="4" xfId="0" applyFont="1" applyFill="1" applyBorder="1" applyAlignment="1">
      <alignment horizontal="center" vertical="center" wrapText="1"/>
    </xf>
    <xf numFmtId="0" fontId="38" fillId="18" borderId="15" xfId="0" applyFont="1" applyFill="1" applyBorder="1" applyAlignment="1">
      <alignment horizontal="center" vertical="center" wrapText="1"/>
    </xf>
    <xf numFmtId="0" fontId="42" fillId="0" borderId="0" xfId="0" applyFont="1" applyAlignment="1">
      <alignment wrapText="1"/>
    </xf>
    <xf numFmtId="0" fontId="42" fillId="3" borderId="4" xfId="0" applyFont="1" applyFill="1" applyBorder="1" applyAlignment="1">
      <alignment horizontal="center" vertical="center" wrapText="1"/>
    </xf>
    <xf numFmtId="0" fontId="57" fillId="0" borderId="4"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4" xfId="0" applyFont="1" applyBorder="1"/>
    <xf numFmtId="0" fontId="42" fillId="0" borderId="4" xfId="0" applyFont="1" applyBorder="1" applyAlignment="1">
      <alignment horizontal="center" vertical="center"/>
    </xf>
    <xf numFmtId="0" fontId="42" fillId="38" borderId="15" xfId="0" applyFont="1" applyFill="1" applyBorder="1" applyAlignment="1">
      <alignment horizontal="center" vertical="center"/>
    </xf>
    <xf numFmtId="0" fontId="42" fillId="0" borderId="15" xfId="0" applyFont="1" applyBorder="1" applyAlignment="1">
      <alignment horizontal="center" vertical="center"/>
    </xf>
    <xf numFmtId="0" fontId="42" fillId="41" borderId="15" xfId="0" applyFont="1" applyFill="1" applyBorder="1" applyAlignment="1">
      <alignment horizontal="center" vertical="center"/>
    </xf>
    <xf numFmtId="0" fontId="42" fillId="5" borderId="4" xfId="0" applyFont="1" applyFill="1" applyBorder="1" applyAlignment="1">
      <alignment horizontal="center" vertical="center" wrapText="1"/>
    </xf>
    <xf numFmtId="0" fontId="42" fillId="5" borderId="4" xfId="0" applyFont="1" applyFill="1" applyBorder="1" applyAlignment="1">
      <alignment horizontal="left" vertical="center" wrapText="1"/>
    </xf>
    <xf numFmtId="0" fontId="42" fillId="6" borderId="4" xfId="0" applyFont="1" applyFill="1" applyBorder="1" applyAlignment="1">
      <alignment horizontal="center" vertical="center" wrapText="1"/>
    </xf>
    <xf numFmtId="0" fontId="42" fillId="6" borderId="4" xfId="0" applyFont="1" applyFill="1" applyBorder="1" applyAlignment="1">
      <alignment horizontal="left" vertical="center" wrapText="1"/>
    </xf>
    <xf numFmtId="0" fontId="42" fillId="7" borderId="4" xfId="0" applyFont="1" applyFill="1" applyBorder="1" applyAlignment="1">
      <alignment horizontal="center" vertical="center" wrapText="1"/>
    </xf>
    <xf numFmtId="0" fontId="42" fillId="7" borderId="4" xfId="0" applyFont="1" applyFill="1" applyBorder="1" applyAlignment="1">
      <alignment horizontal="left" vertical="center" wrapText="1"/>
    </xf>
    <xf numFmtId="0" fontId="42" fillId="8" borderId="4" xfId="0" applyFont="1" applyFill="1" applyBorder="1" applyAlignment="1">
      <alignment horizontal="center" vertical="center" wrapText="1"/>
    </xf>
    <xf numFmtId="0" fontId="42" fillId="8" borderId="4" xfId="0" applyFont="1" applyFill="1" applyBorder="1" applyAlignment="1">
      <alignment horizontal="left" vertical="center" wrapText="1"/>
    </xf>
    <xf numFmtId="0" fontId="42" fillId="9" borderId="4" xfId="0" applyFont="1" applyFill="1" applyBorder="1" applyAlignment="1">
      <alignment horizontal="center" vertical="center" wrapText="1"/>
    </xf>
    <xf numFmtId="0" fontId="42" fillId="9" borderId="4" xfId="0" applyFont="1" applyFill="1" applyBorder="1" applyAlignment="1">
      <alignment horizontal="left" vertical="center" wrapText="1"/>
    </xf>
    <xf numFmtId="0" fontId="42" fillId="0" borderId="0" xfId="0" applyFont="1" applyAlignment="1">
      <alignment horizontal="center" vertical="center"/>
    </xf>
    <xf numFmtId="0" fontId="42" fillId="0" borderId="0" xfId="0" applyFont="1" applyAlignment="1">
      <alignment vertical="center"/>
    </xf>
    <xf numFmtId="0" fontId="42" fillId="0" borderId="0" xfId="0" applyFont="1" applyAlignment="1">
      <alignment horizontal="center" vertical="center" wrapText="1"/>
    </xf>
    <xf numFmtId="0" fontId="36" fillId="22" borderId="16" xfId="3" applyFont="1" applyFill="1" applyBorder="1" applyAlignment="1">
      <alignment horizontal="right" vertical="center" wrapText="1"/>
    </xf>
    <xf numFmtId="0" fontId="36" fillId="22" borderId="4" xfId="3" applyFont="1" applyFill="1" applyBorder="1" applyAlignment="1">
      <alignment vertical="center" wrapText="1"/>
    </xf>
    <xf numFmtId="0" fontId="37" fillId="0" borderId="4" xfId="3" applyFont="1" applyBorder="1" applyAlignment="1">
      <alignment vertical="center" wrapText="1"/>
    </xf>
    <xf numFmtId="0" fontId="37" fillId="0" borderId="0" xfId="3" applyFont="1" applyAlignment="1">
      <alignment vertical="center" wrapText="1"/>
    </xf>
    <xf numFmtId="0" fontId="37" fillId="0" borderId="4" xfId="3" applyFont="1" applyBorder="1" applyAlignment="1">
      <alignment horizontal="center" vertical="center"/>
    </xf>
    <xf numFmtId="0" fontId="37" fillId="23" borderId="4" xfId="3" applyFont="1" applyFill="1" applyBorder="1" applyAlignment="1">
      <alignment horizontal="center" vertical="center" wrapText="1"/>
    </xf>
    <xf numFmtId="0" fontId="37" fillId="21" borderId="4" xfId="3" applyFont="1" applyFill="1" applyBorder="1" applyAlignment="1">
      <alignment horizontal="center" vertical="center" wrapText="1"/>
    </xf>
    <xf numFmtId="0" fontId="37" fillId="20" borderId="4" xfId="3" applyFont="1" applyFill="1" applyBorder="1" applyAlignment="1">
      <alignment horizontal="center" vertical="center" wrapText="1"/>
    </xf>
    <xf numFmtId="0" fontId="0" fillId="0" borderId="0" xfId="0" applyAlignment="1">
      <alignment horizontal="center" vertical="center"/>
    </xf>
    <xf numFmtId="0" fontId="9" fillId="0" borderId="96" xfId="2" applyFill="1" applyBorder="1"/>
    <xf numFmtId="0" fontId="12" fillId="0" borderId="86" xfId="2" applyFont="1" applyFill="1" applyBorder="1"/>
    <xf numFmtId="0" fontId="12" fillId="0" borderId="93" xfId="2" applyFont="1" applyFill="1" applyBorder="1"/>
    <xf numFmtId="0" fontId="9" fillId="0" borderId="85" xfId="2" applyFill="1" applyBorder="1"/>
    <xf numFmtId="0" fontId="12" fillId="0" borderId="87" xfId="2" applyFont="1" applyFill="1" applyBorder="1"/>
    <xf numFmtId="0" fontId="12" fillId="0" borderId="94" xfId="2" applyFont="1" applyFill="1" applyBorder="1"/>
    <xf numFmtId="0" fontId="48" fillId="0" borderId="4" xfId="0" applyFont="1" applyBorder="1" applyAlignment="1">
      <alignment horizontal="left" vertical="center" wrapText="1"/>
    </xf>
    <xf numFmtId="0" fontId="48" fillId="0" borderId="4" xfId="0" applyFont="1" applyBorder="1" applyAlignment="1">
      <alignment horizontal="center" vertical="center" wrapText="1"/>
    </xf>
    <xf numFmtId="0" fontId="0" fillId="0" borderId="4" xfId="0" applyBorder="1" applyAlignment="1">
      <alignment vertical="center"/>
    </xf>
    <xf numFmtId="14" fontId="0" fillId="0" borderId="4" xfId="0" applyNumberFormat="1"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xf>
    <xf numFmtId="0" fontId="42" fillId="0" borderId="4" xfId="0" applyFont="1" applyFill="1" applyBorder="1" applyAlignment="1">
      <alignment horizontal="left" vertical="center" wrapText="1"/>
    </xf>
    <xf numFmtId="9" fontId="12" fillId="0" borderId="84" xfId="2" applyNumberFormat="1" applyFont="1" applyBorder="1" applyAlignment="1">
      <alignment horizontal="center"/>
    </xf>
    <xf numFmtId="0" fontId="56" fillId="17" borderId="17" xfId="0" applyFont="1" applyFill="1" applyBorder="1" applyAlignment="1">
      <alignment horizontal="center" vertical="center" wrapText="1"/>
    </xf>
    <xf numFmtId="0" fontId="38" fillId="2" borderId="15" xfId="0" applyFont="1" applyFill="1" applyBorder="1" applyAlignment="1">
      <alignment horizontal="center" vertical="center" wrapText="1"/>
    </xf>
    <xf numFmtId="0" fontId="56" fillId="17" borderId="17" xfId="0" applyFont="1" applyFill="1" applyBorder="1" applyAlignment="1">
      <alignment vertical="center" wrapText="1"/>
    </xf>
    <xf numFmtId="0" fontId="42" fillId="0" borderId="15" xfId="0" applyFont="1" applyFill="1" applyBorder="1" applyAlignment="1">
      <alignment horizontal="center" vertical="center" wrapText="1"/>
    </xf>
    <xf numFmtId="0" fontId="42" fillId="0" borderId="0" xfId="0" applyFont="1" applyFill="1" applyAlignment="1">
      <alignment horizontal="center" vertical="center" wrapText="1"/>
    </xf>
    <xf numFmtId="0" fontId="0" fillId="0" borderId="0" xfId="0" applyAlignment="1">
      <alignment horizontal="center"/>
    </xf>
    <xf numFmtId="9" fontId="0" fillId="0" borderId="0" xfId="1" applyFont="1"/>
    <xf numFmtId="0" fontId="0" fillId="12" borderId="4" xfId="0" applyFill="1" applyBorder="1" applyAlignment="1">
      <alignment vertical="center"/>
    </xf>
    <xf numFmtId="0" fontId="51" fillId="0" borderId="0" xfId="0" applyFont="1" applyAlignment="1">
      <alignment wrapText="1"/>
    </xf>
    <xf numFmtId="0" fontId="19" fillId="0" borderId="0" xfId="0" applyFont="1" applyAlignment="1">
      <alignment wrapText="1"/>
    </xf>
    <xf numFmtId="0" fontId="48" fillId="0" borderId="0" xfId="0" applyFont="1" applyFill="1" applyAlignment="1">
      <alignment vertical="center" wrapText="1"/>
    </xf>
    <xf numFmtId="0" fontId="0" fillId="0" borderId="0" xfId="0" applyFill="1" applyAlignment="1">
      <alignment vertical="center" wrapText="1"/>
    </xf>
    <xf numFmtId="0" fontId="0" fillId="0" borderId="78" xfId="0" applyBorder="1" applyAlignment="1">
      <alignment horizontal="center" vertical="center" wrapText="1"/>
    </xf>
    <xf numFmtId="0" fontId="0" fillId="0" borderId="10" xfId="0" applyBorder="1" applyAlignment="1">
      <alignment horizontal="center" vertical="center" wrapText="1"/>
    </xf>
    <xf numFmtId="0" fontId="0" fillId="0" borderId="84" xfId="0" applyBorder="1" applyAlignment="1">
      <alignment horizontal="center" vertical="center" wrapText="1"/>
    </xf>
    <xf numFmtId="0" fontId="48" fillId="0" borderId="10" xfId="0" applyFont="1" applyBorder="1" applyAlignment="1">
      <alignment vertical="center" wrapText="1"/>
    </xf>
    <xf numFmtId="0" fontId="48" fillId="0" borderId="10" xfId="0" applyFont="1" applyBorder="1" applyAlignment="1">
      <alignment wrapText="1"/>
    </xf>
    <xf numFmtId="0" fontId="0" fillId="0" borderId="78" xfId="0" applyBorder="1" applyAlignment="1">
      <alignment horizontal="center" vertical="center"/>
    </xf>
    <xf numFmtId="0" fontId="0" fillId="0" borderId="10" xfId="0" applyBorder="1" applyAlignment="1">
      <alignment horizontal="center" vertical="center"/>
    </xf>
    <xf numFmtId="0" fontId="0" fillId="0" borderId="84" xfId="0" applyBorder="1" applyAlignment="1">
      <alignment horizontal="center" vertical="center"/>
    </xf>
    <xf numFmtId="0" fontId="0" fillId="0" borderId="9" xfId="0" applyBorder="1" applyAlignment="1">
      <alignment horizontal="center" vertical="center"/>
    </xf>
    <xf numFmtId="0" fontId="48" fillId="0" borderId="10" xfId="0" applyFont="1" applyBorder="1" applyAlignment="1">
      <alignment horizontal="left" vertical="center" wrapText="1"/>
    </xf>
    <xf numFmtId="0" fontId="60" fillId="0" borderId="10" xfId="0" applyFont="1" applyBorder="1" applyAlignment="1">
      <alignment horizontal="center" vertical="center" wrapText="1"/>
    </xf>
    <xf numFmtId="0" fontId="60" fillId="0" borderId="3" xfId="0" applyFont="1" applyBorder="1" applyAlignment="1">
      <alignment horizontal="center" vertical="center" wrapText="1"/>
    </xf>
    <xf numFmtId="0" fontId="60" fillId="0" borderId="1" xfId="0" applyFont="1" applyBorder="1" applyAlignment="1">
      <alignment horizontal="center" vertical="center" wrapText="1"/>
    </xf>
    <xf numFmtId="0" fontId="60" fillId="0" borderId="13" xfId="0" applyFont="1" applyBorder="1" applyAlignment="1">
      <alignment horizontal="center" vertical="center" wrapText="1"/>
    </xf>
    <xf numFmtId="0" fontId="60" fillId="0" borderId="14" xfId="0" applyFont="1" applyBorder="1" applyAlignment="1">
      <alignment horizontal="center" vertical="center" wrapText="1"/>
    </xf>
    <xf numFmtId="0" fontId="19" fillId="0" borderId="4" xfId="0" applyFont="1" applyBorder="1" applyAlignment="1">
      <alignment wrapText="1"/>
    </xf>
    <xf numFmtId="0" fontId="4" fillId="0" borderId="0" xfId="2" applyFont="1"/>
    <xf numFmtId="0" fontId="9" fillId="0" borderId="0" xfId="2" applyAlignment="1">
      <alignment wrapText="1"/>
    </xf>
    <xf numFmtId="164" fontId="9" fillId="0" borderId="0" xfId="2" applyNumberFormat="1" applyAlignment="1">
      <alignment horizontal="center" vertical="center"/>
    </xf>
    <xf numFmtId="9" fontId="9" fillId="0" borderId="0" xfId="1" applyFont="1" applyAlignment="1">
      <alignment horizontal="center" vertical="center"/>
    </xf>
    <xf numFmtId="0" fontId="12" fillId="0" borderId="0" xfId="2" applyFont="1" applyBorder="1" applyAlignment="1">
      <alignment horizontal="left"/>
    </xf>
    <xf numFmtId="0" fontId="23" fillId="0" borderId="0" xfId="2" applyFont="1" applyAlignment="1">
      <alignment horizontal="center" vertical="center" wrapText="1"/>
    </xf>
    <xf numFmtId="0" fontId="26" fillId="0" borderId="80" xfId="2" applyFont="1" applyBorder="1" applyAlignment="1">
      <alignment horizontal="center" vertical="center"/>
    </xf>
    <xf numFmtId="0" fontId="26" fillId="0" borderId="81" xfId="2" applyFont="1" applyBorder="1" applyAlignment="1">
      <alignment horizontal="center" vertical="center"/>
    </xf>
    <xf numFmtId="0" fontId="3" fillId="0" borderId="0" xfId="2" applyFont="1"/>
    <xf numFmtId="0" fontId="19" fillId="22" borderId="4" xfId="0" applyFont="1" applyFill="1" applyBorder="1" applyAlignment="1">
      <alignment wrapText="1"/>
    </xf>
    <xf numFmtId="0" fontId="19" fillId="15" borderId="4" xfId="0" applyFont="1" applyFill="1" applyBorder="1" applyAlignment="1">
      <alignment wrapText="1"/>
    </xf>
    <xf numFmtId="0" fontId="19" fillId="42" borderId="4" xfId="0" applyFont="1" applyFill="1" applyBorder="1" applyAlignment="1">
      <alignment wrapText="1"/>
    </xf>
    <xf numFmtId="0" fontId="19" fillId="42" borderId="0" xfId="0" applyFont="1" applyFill="1" applyAlignment="1">
      <alignment wrapText="1"/>
    </xf>
    <xf numFmtId="0" fontId="2" fillId="0" borderId="0" xfId="2" applyFont="1"/>
    <xf numFmtId="0" fontId="42" fillId="4" borderId="4" xfId="0" applyFont="1" applyFill="1" applyBorder="1" applyAlignment="1">
      <alignment horizontal="center" vertical="center" wrapText="1"/>
    </xf>
    <xf numFmtId="0" fontId="62" fillId="0" borderId="0" xfId="0" applyFont="1" applyFill="1" applyAlignment="1">
      <alignment horizontal="center" vertical="center" wrapText="1"/>
    </xf>
    <xf numFmtId="0" fontId="59" fillId="0" borderId="0" xfId="0" applyFont="1" applyFill="1"/>
    <xf numFmtId="0" fontId="63" fillId="0" borderId="0" xfId="0" applyFont="1" applyFill="1" applyAlignment="1">
      <alignment vertical="center" wrapText="1"/>
    </xf>
    <xf numFmtId="0" fontId="64" fillId="16" borderId="4" xfId="0" applyFont="1" applyFill="1" applyBorder="1" applyAlignment="1">
      <alignment horizontal="center" vertical="center" wrapText="1"/>
    </xf>
    <xf numFmtId="0" fontId="63" fillId="0" borderId="4" xfId="0" applyFont="1" applyFill="1" applyBorder="1" applyAlignment="1">
      <alignment vertical="center" wrapText="1"/>
    </xf>
    <xf numFmtId="0" fontId="9" fillId="0" borderId="0" xfId="2" applyAlignment="1">
      <alignment horizontal="center"/>
    </xf>
    <xf numFmtId="0" fontId="37" fillId="0" borderId="0" xfId="2" applyFont="1" applyAlignment="1">
      <alignment horizontal="left" vertical="center"/>
    </xf>
    <xf numFmtId="0" fontId="37" fillId="0" borderId="0" xfId="2" applyFont="1" applyAlignment="1">
      <alignment horizontal="right" vertical="center"/>
    </xf>
    <xf numFmtId="0" fontId="65" fillId="0" borderId="0" xfId="2" applyFont="1" applyAlignment="1">
      <alignment horizontal="center" vertical="center"/>
    </xf>
    <xf numFmtId="0" fontId="36" fillId="0" borderId="0" xfId="2" applyFont="1" applyAlignment="1">
      <alignment horizontal="left" vertical="center"/>
    </xf>
    <xf numFmtId="0" fontId="37" fillId="0" borderId="0" xfId="2" applyFont="1" applyAlignment="1">
      <alignment horizontal="right" vertical="center" wrapText="1"/>
    </xf>
    <xf numFmtId="0" fontId="68" fillId="0" borderId="0" xfId="0" applyFont="1" applyAlignment="1">
      <alignment horizontal="justify" vertical="center"/>
    </xf>
    <xf numFmtId="0" fontId="70" fillId="0" borderId="0" xfId="0" applyFont="1" applyAlignment="1">
      <alignment horizontal="justify" vertical="center"/>
    </xf>
    <xf numFmtId="0" fontId="42" fillId="0" borderId="15" xfId="0" applyFont="1" applyFill="1" applyBorder="1" applyAlignment="1">
      <alignment horizontal="left" vertical="center" wrapText="1"/>
    </xf>
    <xf numFmtId="0" fontId="1" fillId="0" borderId="0" xfId="2" applyFont="1"/>
    <xf numFmtId="164" fontId="9" fillId="0" borderId="0" xfId="2" applyNumberFormat="1" applyAlignment="1">
      <alignment horizontal="center"/>
    </xf>
    <xf numFmtId="164" fontId="23" fillId="0" borderId="0" xfId="2" applyNumberFormat="1" applyFont="1" applyAlignment="1">
      <alignment horizontal="center"/>
    </xf>
    <xf numFmtId="0" fontId="38" fillId="16" borderId="0" xfId="0" applyFont="1" applyFill="1" applyAlignment="1">
      <alignment horizontal="center" vertical="center"/>
    </xf>
    <xf numFmtId="9" fontId="20" fillId="0" borderId="12" xfId="1" applyFont="1" applyBorder="1" applyAlignment="1">
      <alignment horizontal="center" vertical="center"/>
    </xf>
    <xf numFmtId="9" fontId="20" fillId="0" borderId="84" xfId="1" applyFont="1" applyBorder="1" applyAlignment="1">
      <alignment horizontal="center" vertical="center"/>
    </xf>
    <xf numFmtId="0" fontId="23" fillId="0" borderId="8" xfId="2" applyFont="1" applyBorder="1" applyAlignment="1">
      <alignment horizontal="center"/>
    </xf>
    <xf numFmtId="0" fontId="23" fillId="0" borderId="7" xfId="2" applyFont="1" applyBorder="1" applyAlignment="1">
      <alignment horizontal="center"/>
    </xf>
    <xf numFmtId="0" fontId="5" fillId="0" borderId="0" xfId="2" applyFont="1" applyAlignment="1">
      <alignment horizontal="center"/>
    </xf>
    <xf numFmtId="0" fontId="9" fillId="0" borderId="0" xfId="2" applyAlignment="1">
      <alignment horizontal="center"/>
    </xf>
    <xf numFmtId="0" fontId="61" fillId="0" borderId="0" xfId="0" applyFont="1" applyAlignment="1">
      <alignment horizontal="center" vertical="center" wrapText="1"/>
    </xf>
    <xf numFmtId="0" fontId="36" fillId="24" borderId="4" xfId="3" applyFont="1" applyFill="1" applyBorder="1" applyAlignment="1">
      <alignment horizontal="center" vertical="center"/>
    </xf>
    <xf numFmtId="0" fontId="36" fillId="25" borderId="4" xfId="3" applyFont="1" applyFill="1" applyBorder="1" applyAlignment="1">
      <alignment horizontal="center" vertical="center"/>
    </xf>
    <xf numFmtId="0" fontId="36" fillId="20" borderId="4" xfId="3" applyFont="1" applyFill="1" applyBorder="1" applyAlignment="1">
      <alignment horizontal="center" vertical="center"/>
    </xf>
    <xf numFmtId="0" fontId="36" fillId="23" borderId="4" xfId="3" applyFont="1" applyFill="1" applyBorder="1" applyAlignment="1">
      <alignment horizontal="center" vertical="center" wrapText="1"/>
    </xf>
    <xf numFmtId="0" fontId="36" fillId="15" borderId="4" xfId="3" applyFont="1" applyFill="1" applyBorder="1" applyAlignment="1">
      <alignment horizontal="center" vertical="center"/>
    </xf>
    <xf numFmtId="0" fontId="28" fillId="31" borderId="65" xfId="3" applyFont="1" applyFill="1" applyBorder="1" applyAlignment="1">
      <alignment horizontal="left" vertical="top" wrapText="1"/>
    </xf>
    <xf numFmtId="0" fontId="28" fillId="31" borderId="66" xfId="3" applyFont="1" applyFill="1" applyBorder="1" applyAlignment="1">
      <alignment horizontal="left" vertical="top" wrapText="1"/>
    </xf>
    <xf numFmtId="0" fontId="28" fillId="31" borderId="67" xfId="3" applyFont="1" applyFill="1" applyBorder="1" applyAlignment="1">
      <alignment horizontal="left" vertical="top" wrapText="1"/>
    </xf>
    <xf numFmtId="0" fontId="28" fillId="29" borderId="45" xfId="3" applyFont="1" applyFill="1" applyBorder="1" applyAlignment="1">
      <alignment horizontal="left" vertical="top" wrapText="1"/>
    </xf>
    <xf numFmtId="0" fontId="28" fillId="29" borderId="46" xfId="3" applyFont="1" applyFill="1" applyBorder="1" applyAlignment="1">
      <alignment horizontal="left" vertical="top" wrapText="1"/>
    </xf>
    <xf numFmtId="0" fontId="28" fillId="29" borderId="47" xfId="3" applyFont="1" applyFill="1" applyBorder="1" applyAlignment="1">
      <alignment horizontal="left" vertical="top" wrapText="1"/>
    </xf>
    <xf numFmtId="0" fontId="28" fillId="30" borderId="55" xfId="3" applyFont="1" applyFill="1" applyBorder="1" applyAlignment="1">
      <alignment horizontal="left" vertical="top" wrapText="1"/>
    </xf>
    <xf numFmtId="0" fontId="28" fillId="30" borderId="56" xfId="3" applyFont="1" applyFill="1" applyBorder="1" applyAlignment="1">
      <alignment horizontal="left" vertical="top" wrapText="1"/>
    </xf>
    <xf numFmtId="0" fontId="28" fillId="30" borderId="57" xfId="3" applyFont="1" applyFill="1" applyBorder="1" applyAlignment="1">
      <alignment horizontal="left" vertical="top" wrapText="1"/>
    </xf>
    <xf numFmtId="0" fontId="28" fillId="27" borderId="21" xfId="3" applyFont="1" applyFill="1" applyBorder="1" applyAlignment="1">
      <alignment horizontal="left" vertical="top" wrapText="1"/>
    </xf>
    <xf numFmtId="0" fontId="28" fillId="27" borderId="0" xfId="3" applyFont="1" applyFill="1" applyAlignment="1">
      <alignment horizontal="left" vertical="top" wrapText="1"/>
    </xf>
    <xf numFmtId="0" fontId="28" fillId="28" borderId="36" xfId="3" applyFont="1" applyFill="1" applyBorder="1" applyAlignment="1">
      <alignment horizontal="left" vertical="top" wrapText="1"/>
    </xf>
    <xf numFmtId="0" fontId="28" fillId="28" borderId="0" xfId="3" applyFont="1" applyFill="1" applyAlignment="1">
      <alignment horizontal="left" vertical="top" wrapText="1"/>
    </xf>
    <xf numFmtId="0" fontId="28" fillId="28" borderId="37" xfId="3" applyFont="1" applyFill="1" applyBorder="1" applyAlignment="1">
      <alignment horizontal="left" vertical="top" wrapText="1"/>
    </xf>
    <xf numFmtId="0" fontId="30" fillId="0" borderId="4" xfId="3" applyFont="1" applyBorder="1" applyAlignment="1">
      <alignment horizontal="right" vertical="center" wrapText="1"/>
    </xf>
    <xf numFmtId="0" fontId="30" fillId="0" borderId="4" xfId="3" applyFont="1" applyBorder="1" applyAlignment="1">
      <alignment horizontal="center" vertical="center" wrapText="1"/>
    </xf>
    <xf numFmtId="0" fontId="30" fillId="0" borderId="4" xfId="3" applyFont="1" applyBorder="1" applyAlignment="1">
      <alignment vertical="center" wrapText="1"/>
    </xf>
    <xf numFmtId="0" fontId="36" fillId="22" borderId="16" xfId="3" applyFont="1" applyFill="1" applyBorder="1" applyAlignment="1">
      <alignment horizontal="center" vertical="center"/>
    </xf>
    <xf numFmtId="0" fontId="36" fillId="22" borderId="17" xfId="3" applyFont="1" applyFill="1" applyBorder="1" applyAlignment="1">
      <alignment horizontal="center" vertical="center"/>
    </xf>
    <xf numFmtId="0" fontId="36" fillId="22" borderId="15" xfId="3" applyFont="1" applyFill="1" applyBorder="1" applyAlignment="1">
      <alignment horizontal="center" vertical="center"/>
    </xf>
    <xf numFmtId="0" fontId="36" fillId="21" borderId="4" xfId="3" applyFont="1" applyFill="1" applyBorder="1" applyAlignment="1">
      <alignment horizontal="center" vertical="center"/>
    </xf>
    <xf numFmtId="0" fontId="18" fillId="36" borderId="25" xfId="4" applyFont="1" applyFill="1" applyBorder="1" applyAlignment="1">
      <alignment horizontal="left" vertical="top" wrapText="1"/>
    </xf>
    <xf numFmtId="0" fontId="18" fillId="36" borderId="23" xfId="4" applyFont="1" applyFill="1" applyBorder="1" applyAlignment="1">
      <alignment horizontal="left" vertical="top" wrapText="1"/>
    </xf>
    <xf numFmtId="0" fontId="18" fillId="36" borderId="27" xfId="4" applyFont="1" applyFill="1" applyBorder="1" applyAlignment="1">
      <alignment horizontal="left" vertical="top" wrapText="1"/>
    </xf>
    <xf numFmtId="0" fontId="18" fillId="34" borderId="25" xfId="4" applyFont="1" applyFill="1" applyBorder="1" applyAlignment="1">
      <alignment horizontal="left" vertical="top" wrapText="1"/>
    </xf>
    <xf numFmtId="0" fontId="18" fillId="34" borderId="23" xfId="4" applyFont="1" applyFill="1" applyBorder="1" applyAlignment="1">
      <alignment horizontal="left" vertical="top" wrapText="1"/>
    </xf>
    <xf numFmtId="0" fontId="18" fillId="34" borderId="74" xfId="4" applyFont="1" applyFill="1" applyBorder="1" applyAlignment="1">
      <alignment horizontal="left" vertical="top" wrapText="1"/>
    </xf>
    <xf numFmtId="0" fontId="18" fillId="35" borderId="25" xfId="4" applyFont="1" applyFill="1" applyBorder="1" applyAlignment="1">
      <alignment horizontal="left" vertical="top" wrapText="1"/>
    </xf>
    <xf numFmtId="0" fontId="18" fillId="35" borderId="23" xfId="4" applyFont="1" applyFill="1" applyBorder="1" applyAlignment="1">
      <alignment horizontal="left" vertical="top" wrapText="1"/>
    </xf>
    <xf numFmtId="0" fontId="18" fillId="35" borderId="27" xfId="4" applyFont="1" applyFill="1" applyBorder="1" applyAlignment="1">
      <alignment horizontal="left" vertical="top" wrapText="1"/>
    </xf>
    <xf numFmtId="0" fontId="18" fillId="34" borderId="27" xfId="4" applyFont="1" applyFill="1" applyBorder="1" applyAlignment="1">
      <alignment horizontal="left" vertical="top" wrapText="1"/>
    </xf>
  </cellXfs>
  <cellStyles count="5">
    <cellStyle name="Normal" xfId="0" builtinId="0"/>
    <cellStyle name="Normal 2" xfId="2"/>
    <cellStyle name="Normal 3" xfId="3"/>
    <cellStyle name="Normal 4" xfId="4"/>
    <cellStyle name="Percent" xfId="1" builtinId="5"/>
  </cellStyles>
  <dxfs count="1480">
    <dxf>
      <fill>
        <patternFill>
          <bgColor theme="0" tint="-0.34998626667073579"/>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theme="9" tint="0.39994506668294322"/>
        </patternFill>
      </fill>
    </dxf>
    <dxf>
      <fill>
        <patternFill>
          <bgColor rgb="FFFFFF00"/>
        </patternFill>
      </fill>
    </dxf>
    <dxf>
      <fill>
        <patternFill>
          <bgColor rgb="FFFF0000"/>
        </patternFill>
      </fill>
    </dxf>
    <dxf>
      <fill>
        <patternFill>
          <bgColor theme="1" tint="0.34998626667073579"/>
        </patternFill>
      </fill>
    </dxf>
    <dxf>
      <fill>
        <patternFill>
          <bgColor theme="4" tint="0.39994506668294322"/>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theme="9" tint="0.39994506668294322"/>
        </patternFill>
      </fill>
    </dxf>
    <dxf>
      <fill>
        <patternFill>
          <bgColor rgb="FFFFC00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F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9" tint="0.79998168889431442"/>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9" tint="0.79998168889431442"/>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theme="9" tint="0.59996337778862885"/>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9" tint="0.79998168889431442"/>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9" tint="0.79998168889431442"/>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theme="9" tint="0.59996337778862885"/>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F0"/>
        </patternFill>
      </fill>
    </dxf>
    <dxf>
      <fill>
        <patternFill>
          <bgColor theme="0" tint="-0.24994659260841701"/>
        </patternFill>
      </fill>
    </dxf>
    <dxf>
      <font>
        <b/>
        <i val="0"/>
        <color theme="0"/>
      </font>
      <fill>
        <patternFill>
          <bgColor rgb="FFFF0000"/>
        </patternFill>
      </fill>
    </dxf>
    <dxf>
      <font>
        <b/>
        <i val="0"/>
        <color theme="0"/>
      </font>
      <fill>
        <patternFill>
          <bgColor theme="9" tint="0.39994506668294322"/>
        </patternFill>
      </fill>
    </dxf>
    <dxf>
      <font>
        <b/>
        <i val="0"/>
        <color theme="0"/>
      </font>
      <fill>
        <patternFill>
          <bgColor rgb="FFFF0000"/>
        </patternFill>
      </fill>
    </dxf>
    <dxf>
      <font>
        <b/>
        <i val="0"/>
        <color theme="0"/>
      </font>
      <fill>
        <patternFill>
          <bgColor theme="9" tint="0.3999450666829432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ill>
        <patternFill>
          <bgColor rgb="FF92D050"/>
        </patternFill>
      </fill>
    </dxf>
    <dxf>
      <fill>
        <patternFill>
          <bgColor rgb="FFFFFF00"/>
        </patternFill>
      </fill>
    </dxf>
    <dxf>
      <fill>
        <patternFill>
          <bgColor rgb="FFFF0000"/>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theme="0"/>
      </font>
      <fill>
        <patternFill>
          <bgColor rgb="FF00B0F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FF000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theme="0"/>
      </font>
      <fill>
        <patternFill>
          <bgColor rgb="FF00B0F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theme="0"/>
      </font>
      <fill>
        <patternFill>
          <bgColor rgb="FF00B0F0"/>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color theme="0"/>
      </font>
      <fill>
        <patternFill>
          <bgColor rgb="FFFF0000"/>
        </patternFill>
      </fill>
    </dxf>
    <dxf>
      <fill>
        <patternFill>
          <bgColor rgb="FFFFC000"/>
        </patternFill>
      </fill>
    </dxf>
    <dxf>
      <fill>
        <patternFill>
          <bgColor rgb="FFFFFF00"/>
        </patternFill>
      </fill>
    </dxf>
    <dxf>
      <font>
        <color theme="0"/>
      </font>
      <fill>
        <patternFill>
          <bgColor theme="9" tint="-0.24994659260841701"/>
        </patternFill>
      </fill>
    </dxf>
    <dxf>
      <fill>
        <patternFill>
          <bgColor theme="3" tint="0.89996032593768116"/>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auto="1"/>
      </font>
      <fill>
        <patternFill>
          <bgColor theme="8" tint="0.79998168889431442"/>
        </patternFill>
      </fill>
    </dxf>
    <dxf>
      <font>
        <b/>
        <i val="0"/>
        <color theme="0"/>
      </font>
      <fill>
        <patternFill>
          <bgColor rgb="FF00B0F0"/>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ont>
        <b/>
        <i val="0"/>
        <color auto="1"/>
      </font>
      <fill>
        <patternFill>
          <bgColor theme="8" tint="0.79998168889431442"/>
        </patternFill>
      </fill>
    </dxf>
    <dxf>
      <font>
        <b/>
        <i val="0"/>
      </font>
      <fill>
        <patternFill>
          <bgColor theme="4" tint="0.79998168889431442"/>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b/>
        <i val="0"/>
        <color theme="0"/>
      </font>
      <fill>
        <patternFill>
          <bgColor theme="9" tint="-0.24994659260841701"/>
        </patternFill>
      </fill>
    </dxf>
    <dxf>
      <font>
        <b/>
        <i val="0"/>
      </font>
      <fill>
        <patternFill>
          <bgColor theme="5" tint="0.39994506668294322"/>
        </patternFill>
      </fill>
    </dxf>
    <dxf>
      <font>
        <b/>
        <i val="0"/>
      </font>
      <fill>
        <patternFill>
          <bgColor rgb="FFFFFF00"/>
        </patternFill>
      </fill>
    </dxf>
    <dxf>
      <font>
        <b/>
        <i val="0"/>
        <color theme="0"/>
      </font>
      <fill>
        <patternFill>
          <bgColor rgb="FFFF0000"/>
        </patternFill>
      </fill>
    </dxf>
    <dxf>
      <font>
        <b/>
        <i val="0"/>
      </font>
      <fill>
        <patternFill>
          <bgColor theme="0" tint="-0.499984740745262"/>
        </patternFill>
      </fill>
    </dxf>
    <dxf>
      <font>
        <b val="0"/>
        <i val="0"/>
      </font>
      <fill>
        <patternFill>
          <bgColor theme="0" tint="-0.499984740745262"/>
        </patternFill>
      </fill>
    </dxf>
    <dxf>
      <font>
        <b/>
        <i val="0"/>
        <color auto="1"/>
      </font>
      <fill>
        <patternFill>
          <bgColor theme="8" tint="0.79998168889431442"/>
        </patternFill>
      </fill>
    </dxf>
    <dxf>
      <font>
        <b/>
        <i val="0"/>
      </font>
      <fill>
        <patternFill>
          <bgColor theme="4" tint="0.79998168889431442"/>
        </patternFill>
      </fill>
    </dxf>
    <dxf>
      <font>
        <b/>
        <i val="0"/>
        <color theme="0"/>
      </font>
      <fill>
        <patternFill>
          <bgColor rgb="FF00B0F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theme="1"/>
      </font>
      <fill>
        <patternFill>
          <bgColor rgb="FFFF0000"/>
        </patternFill>
      </fill>
    </dxf>
    <dxf>
      <font>
        <b/>
        <i val="0"/>
        <color auto="1"/>
      </font>
      <fill>
        <patternFill>
          <bgColor rgb="FFFFC000"/>
        </patternFill>
      </fill>
    </dxf>
    <dxf>
      <font>
        <b/>
        <i val="0"/>
        <color auto="1"/>
      </font>
      <fill>
        <patternFill>
          <bgColor theme="9" tint="0.79998168889431442"/>
        </patternFill>
      </fill>
    </dxf>
    <dxf>
      <font>
        <b/>
        <i val="0"/>
      </font>
      <fill>
        <patternFill>
          <bgColor rgb="FF92D050"/>
        </patternFill>
      </fill>
    </dxf>
    <dxf>
      <font>
        <b/>
        <i val="0"/>
        <color auto="1"/>
      </font>
      <fill>
        <patternFill>
          <bgColor theme="5" tint="0.39994506668294322"/>
        </patternFill>
      </fill>
    </dxf>
    <dxf>
      <font>
        <color theme="0"/>
      </font>
      <fill>
        <patternFill>
          <bgColor theme="9" tint="-0.24994659260841701"/>
        </patternFill>
      </fill>
    </dxf>
    <dxf>
      <fill>
        <patternFill>
          <bgColor theme="3" tint="0.499984740745262"/>
        </patternFill>
      </fill>
    </dxf>
    <dxf>
      <font>
        <color theme="0"/>
      </font>
      <fill>
        <patternFill>
          <bgColor rgb="FFFF0000"/>
        </patternFill>
      </fill>
    </dxf>
    <dxf>
      <font>
        <color auto="1"/>
      </font>
      <fill>
        <patternFill>
          <bgColor theme="2" tint="-0.499984740745262"/>
        </patternFill>
      </fill>
    </dxf>
    <dxf>
      <font>
        <color theme="0"/>
      </font>
      <fill>
        <patternFill>
          <bgColor theme="3" tint="0.499984740745262"/>
        </patternFill>
      </fill>
    </dxf>
    <dxf>
      <font>
        <color theme="0"/>
      </font>
      <fill>
        <patternFill>
          <bgColor rgb="FFFF0000"/>
        </patternFill>
      </fill>
    </dxf>
    <dxf>
      <font>
        <color theme="0"/>
      </font>
      <fill>
        <patternFill>
          <bgColor theme="9" tint="-0.24994659260841701"/>
        </patternFill>
      </fill>
    </dxf>
    <dxf>
      <font>
        <color auto="1"/>
      </font>
      <fill>
        <patternFill>
          <bgColor theme="1" tint="0.499984740745262"/>
        </patternFill>
      </fill>
    </dxf>
    <dxf>
      <fill>
        <patternFill>
          <bgColor theme="1" tint="0.499984740745262"/>
        </patternFill>
      </fill>
    </dxf>
    <dxf>
      <fill>
        <patternFill>
          <bgColor theme="0" tint="-0.499984740745262"/>
        </patternFill>
      </fill>
    </dxf>
    <dxf>
      <fill>
        <gradientFill type="path" left="1" right="1">
          <stop position="0">
            <color theme="0"/>
          </stop>
          <stop position="1">
            <color theme="9"/>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5" tint="0.40000610370189521"/>
          </stop>
        </gradientFill>
      </fill>
    </dxf>
    <dxf>
      <font>
        <color theme="0"/>
      </font>
      <fill>
        <gradientFill type="path" left="1" right="1">
          <stop position="0">
            <color theme="0"/>
          </stop>
          <stop position="1">
            <color rgb="FFFF0000"/>
          </stop>
        </gradientFill>
      </fill>
    </dxf>
    <dxf>
      <fill>
        <patternFill patternType="solid">
          <fgColor rgb="FF9292EA"/>
          <bgColor rgb="FF000000"/>
        </patternFill>
      </fill>
    </dxf>
  </dxfs>
  <tableStyles count="0" defaultTableStyle="TableStyleMedium2" defaultPivotStyle="PivotStyleLight16"/>
  <colors>
    <mruColors>
      <color rgb="FFD45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NIST CSF 2.0 Cybersecurity Framework Overall Maturity Scorecard by Functional Area</a:t>
            </a:r>
          </a:p>
        </c:rich>
      </c:tx>
      <c:layout>
        <c:manualLayout>
          <c:xMode val="edge"/>
          <c:yMode val="edge"/>
          <c:x val="0.20155450568678915"/>
          <c:y val="4.7555094458430973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1896822497253699E-2"/>
          <c:y val="0.18513023801978801"/>
          <c:w val="0.93373817882459398"/>
          <c:h val="0.61327279379687305"/>
        </c:manualLayout>
      </c:layout>
      <c:barChart>
        <c:barDir val="col"/>
        <c:grouping val="clustered"/>
        <c:varyColors val="0"/>
        <c:ser>
          <c:idx val="2"/>
          <c:order val="0"/>
          <c:spPr>
            <a:solidFill>
              <a:schemeClr val="accent3"/>
            </a:solidFill>
            <a:ln>
              <a:noFill/>
            </a:ln>
            <a:effectLst/>
          </c:spPr>
          <c:invertIfNegative val="0"/>
          <c:dPt>
            <c:idx val="0"/>
            <c:invertIfNegative val="0"/>
            <c:bubble3D val="0"/>
            <c:spPr>
              <a:solidFill>
                <a:srgbClr val="FFC0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AC76-2447-8CCD-2D0046F4EAA8}"/>
              </c:ext>
            </c:extLst>
          </c:dPt>
          <c:dPt>
            <c:idx val="1"/>
            <c:invertIfNegative val="0"/>
            <c:bubble3D val="0"/>
            <c:spPr>
              <a:solidFill>
                <a:schemeClr val="accent1">
                  <a:lumMod val="75000"/>
                </a:schemeClr>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AC76-2447-8CCD-2D0046F4EAA8}"/>
              </c:ext>
            </c:extLst>
          </c:dPt>
          <c:dPt>
            <c:idx val="2"/>
            <c:invertIfNegative val="0"/>
            <c:bubble3D val="0"/>
            <c:spPr>
              <a:solidFill>
                <a:srgbClr val="7030A0"/>
              </a:solidFill>
              <a:ln>
                <a:solidFill>
                  <a:schemeClr val="accent4">
                    <a:lumMod val="20000"/>
                    <a:lumOff val="80000"/>
                  </a:schemeClr>
                </a:solid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AC76-2447-8CCD-2D0046F4EAA8}"/>
              </c:ext>
            </c:extLst>
          </c:dPt>
          <c:dPt>
            <c:idx val="3"/>
            <c:invertIfNegative val="0"/>
            <c:bubble3D val="0"/>
            <c:spPr>
              <a:solidFill>
                <a:srgbClr val="FFFF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AC76-2447-8CCD-2D0046F4EAA8}"/>
              </c:ext>
            </c:extLst>
          </c:dPt>
          <c:dPt>
            <c:idx val="4"/>
            <c:invertIfNegative val="0"/>
            <c:bubble3D val="0"/>
            <c:spPr>
              <a:solidFill>
                <a:srgbClr val="FF00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AC76-2447-8CCD-2D0046F4EAA8}"/>
              </c:ext>
            </c:extLst>
          </c:dPt>
          <c:dPt>
            <c:idx val="5"/>
            <c:invertIfNegative val="0"/>
            <c:bubble3D val="0"/>
            <c:spPr>
              <a:solidFill>
                <a:schemeClr val="accent3"/>
              </a:solidFill>
              <a:ln>
                <a:noFill/>
              </a:ln>
              <a:effectLst>
                <a:outerShdw blurRad="76200" dir="18900000" sy="23000" kx="-1200000" algn="bl" rotWithShape="0">
                  <a:prstClr val="black">
                    <a:alpha val="17000"/>
                  </a:prstClr>
                </a:outerShdw>
              </a:effectLst>
            </c:spPr>
            <c:extLst>
              <c:ext xmlns:c16="http://schemas.microsoft.com/office/drawing/2014/chart" uri="{C3380CC4-5D6E-409C-BE32-E72D297353CC}">
                <c16:uniqueId val="{0000000B-AC76-2447-8CCD-2D0046F4EAA8}"/>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'SCORING METRICS'!$H$4:$H$9</c:f>
              <c:strCache>
                <c:ptCount val="6"/>
                <c:pt idx="0">
                  <c:v>GOVERNANCE</c:v>
                </c:pt>
                <c:pt idx="1">
                  <c:v>IDENTIFY</c:v>
                </c:pt>
                <c:pt idx="2">
                  <c:v>PROTECT</c:v>
                </c:pt>
                <c:pt idx="3">
                  <c:v>DETECT</c:v>
                </c:pt>
                <c:pt idx="4">
                  <c:v>RESPOND</c:v>
                </c:pt>
                <c:pt idx="5">
                  <c:v>RECOVER</c:v>
                </c:pt>
              </c:strCache>
            </c:strRef>
          </c:cat>
          <c:val>
            <c:numRef>
              <c:f>'SCORING METRICS'!$I$4:$I$9</c:f>
              <c:numCache>
                <c:formatCode>0%</c:formatCode>
                <c:ptCount val="6"/>
                <c:pt idx="0">
                  <c:v>0.89166666666666661</c:v>
                </c:pt>
                <c:pt idx="1">
                  <c:v>0.86369047619047612</c:v>
                </c:pt>
                <c:pt idx="2">
                  <c:v>0.78666666666666674</c:v>
                </c:pt>
                <c:pt idx="3">
                  <c:v>0.88749999999999996</c:v>
                </c:pt>
                <c:pt idx="4">
                  <c:v>0.91249999999999998</c:v>
                </c:pt>
                <c:pt idx="5">
                  <c:v>0.8125</c:v>
                </c:pt>
              </c:numCache>
            </c:numRef>
          </c:val>
          <c:extLst>
            <c:ext xmlns:c16="http://schemas.microsoft.com/office/drawing/2014/chart" uri="{C3380CC4-5D6E-409C-BE32-E72D297353CC}">
              <c16:uniqueId val="{0000000C-AC76-2447-8CCD-2D0046F4EAA8}"/>
            </c:ext>
          </c:extLst>
        </c:ser>
        <c:dLbls>
          <c:dLblPos val="outEnd"/>
          <c:showLegendKey val="0"/>
          <c:showVal val="1"/>
          <c:showCatName val="0"/>
          <c:showSerName val="0"/>
          <c:showPercent val="0"/>
          <c:showBubbleSize val="0"/>
        </c:dLbls>
        <c:gapWidth val="219"/>
        <c:overlap val="-27"/>
        <c:axId val="389581568"/>
        <c:axId val="389583888"/>
      </c:barChart>
      <c:catAx>
        <c:axId val="38958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9583888"/>
        <c:crosses val="autoZero"/>
        <c:auto val="1"/>
        <c:lblAlgn val="ctr"/>
        <c:lblOffset val="100"/>
        <c:noMultiLvlLbl val="0"/>
      </c:catAx>
      <c:valAx>
        <c:axId val="38958388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8958156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6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orientation="landscape"/>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NIST CSF 2.0 Risk Assessment Progress Status</a:t>
            </a:r>
          </a:p>
        </c:rich>
      </c:tx>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897925050914408"/>
          <c:y val="0.19321582351225705"/>
          <c:w val="0.72364096927252308"/>
          <c:h val="0.56633989434247656"/>
        </c:manualLayout>
      </c:layout>
      <c:pie3DChart>
        <c:varyColors val="1"/>
        <c:ser>
          <c:idx val="0"/>
          <c:order val="0"/>
          <c:tx>
            <c:strRef>
              <c:f>'SCORING METRICS'!$J$11</c:f>
              <c:strCache>
                <c:ptCount val="1"/>
                <c:pt idx="0">
                  <c:v>Percentage</c:v>
                </c:pt>
              </c:strCache>
            </c:strRef>
          </c:tx>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BD5A-4A45-A32D-AED006160D5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D5A-4A45-A32D-AED006160D57}"/>
              </c:ext>
            </c:extLst>
          </c:dPt>
          <c:dPt>
            <c:idx val="2"/>
            <c:bubble3D val="0"/>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5-BD5A-4A45-A32D-AED006160D57}"/>
              </c:ext>
            </c:extLst>
          </c:dPt>
          <c:dPt>
            <c:idx val="3"/>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7-BD5A-4A45-A32D-AED006160D57}"/>
              </c:ext>
            </c:extLst>
          </c:dPt>
          <c:dPt>
            <c:idx val="4"/>
            <c:bubble3D val="0"/>
            <c:spPr>
              <a:solidFill>
                <a:srgbClr val="00B0F0"/>
              </a:solidFill>
              <a:ln w="25400">
                <a:solidFill>
                  <a:schemeClr val="lt1"/>
                </a:solidFill>
              </a:ln>
              <a:effectLst/>
              <a:sp3d contourW="25400">
                <a:contourClr>
                  <a:schemeClr val="lt1"/>
                </a:contourClr>
              </a:sp3d>
            </c:spPr>
            <c:extLst>
              <c:ext xmlns:c16="http://schemas.microsoft.com/office/drawing/2014/chart" uri="{C3380CC4-5D6E-409C-BE32-E72D297353CC}">
                <c16:uniqueId val="{00000009-BD5A-4A45-A32D-AED006160D57}"/>
              </c:ext>
            </c:extLst>
          </c:dPt>
          <c:dPt>
            <c:idx val="5"/>
            <c:bubble3D val="0"/>
            <c:spPr>
              <a:solidFill>
                <a:schemeClr val="bg1">
                  <a:lumMod val="8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4C24-456A-B45B-70FD3AF28D3B}"/>
              </c:ext>
            </c:extLst>
          </c:dPt>
          <c:dPt>
            <c:idx val="6"/>
            <c:bubble3D val="0"/>
            <c:spPr>
              <a:solidFill>
                <a:schemeClr val="tx1"/>
              </a:solidFill>
              <a:ln w="25400">
                <a:solidFill>
                  <a:schemeClr val="lt1"/>
                </a:solidFill>
              </a:ln>
              <a:effectLst/>
              <a:sp3d contourW="25400">
                <a:contourClr>
                  <a:schemeClr val="lt1"/>
                </a:contourClr>
              </a:sp3d>
            </c:spPr>
            <c:extLst>
              <c:ext xmlns:c16="http://schemas.microsoft.com/office/drawing/2014/chart" uri="{C3380CC4-5D6E-409C-BE32-E72D297353CC}">
                <c16:uniqueId val="{0000000D-4C24-456A-B45B-70FD3AF28D3B}"/>
              </c:ext>
            </c:extLst>
          </c:dPt>
          <c:dLbls>
            <c:dLbl>
              <c:idx val="0"/>
              <c:layout>
                <c:manualLayout>
                  <c:x val="5.8005867741851E-2"/>
                  <c:y val="-4.6435081325653924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15:layout>
                    <c:manualLayout>
                      <c:w val="6.7942959624852903E-2"/>
                      <c:h val="7.0760297119722773E-2"/>
                    </c:manualLayout>
                  </c15:layout>
                </c:ext>
                <c:ext xmlns:c16="http://schemas.microsoft.com/office/drawing/2014/chart" uri="{C3380CC4-5D6E-409C-BE32-E72D297353CC}">
                  <c16:uniqueId val="{00000001-BD5A-4A45-A32D-AED006160D57}"/>
                </c:ext>
              </c:extLst>
            </c:dLbl>
            <c:dLbl>
              <c:idx val="1"/>
              <c:layout>
                <c:manualLayout>
                  <c:x val="-0.11586661707835672"/>
                  <c:y val="4.172035962701195E-3"/>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15:layout>
                    <c:manualLayout>
                      <c:w val="0.10376990734850171"/>
                      <c:h val="9.3633435026802256E-2"/>
                    </c:manualLayout>
                  </c15:layout>
                </c:ext>
                <c:ext xmlns:c16="http://schemas.microsoft.com/office/drawing/2014/chart" uri="{C3380CC4-5D6E-409C-BE32-E72D297353CC}">
                  <c16:uniqueId val="{00000003-BD5A-4A45-A32D-AED006160D57}"/>
                </c:ext>
              </c:extLst>
            </c:dLbl>
            <c:dLbl>
              <c:idx val="2"/>
              <c:layout>
                <c:manualLayout>
                  <c:x val="-7.0116280847962675E-2"/>
                  <c:y val="-8.110953113012398E-2"/>
                </c:manualLayout>
              </c:layout>
              <c:showLegendKey val="1"/>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BD5A-4A45-A32D-AED006160D57}"/>
                </c:ext>
              </c:extLst>
            </c:dLbl>
            <c:dLbl>
              <c:idx val="3"/>
              <c:layout>
                <c:manualLayout>
                  <c:x val="-0.12018271524472098"/>
                  <c:y val="2.9278080084258681E-2"/>
                </c:manualLayout>
              </c:layout>
              <c:showLegendKey val="1"/>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BD5A-4A45-A32D-AED006160D57}"/>
                </c:ext>
              </c:extLst>
            </c:dLbl>
            <c:dLbl>
              <c:idx val="4"/>
              <c:layout>
                <c:manualLayout>
                  <c:x val="-2.356992907980934E-2"/>
                  <c:y val="-5.0747633281040559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15:layout>
                    <c:manualLayout>
                      <c:w val="6.0374061726295419E-2"/>
                      <c:h val="7.407407407407407E-2"/>
                    </c:manualLayout>
                  </c15:layout>
                </c:ext>
                <c:ext xmlns:c16="http://schemas.microsoft.com/office/drawing/2014/chart" uri="{C3380CC4-5D6E-409C-BE32-E72D297353CC}">
                  <c16:uniqueId val="{00000009-BD5A-4A45-A32D-AED006160D57}"/>
                </c:ext>
              </c:extLst>
            </c:dLbl>
            <c:dLbl>
              <c:idx val="5"/>
              <c:layout>
                <c:manualLayout>
                  <c:x val="-2.0583149691751079E-2"/>
                  <c:y val="-6.3064300306940921E-2"/>
                </c:manualLayout>
              </c:layout>
              <c:showLegendKey val="1"/>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4C24-456A-B45B-70FD3AF28D3B}"/>
                </c:ext>
              </c:extLst>
            </c:dLbl>
            <c:dLbl>
              <c:idx val="6"/>
              <c:layout>
                <c:manualLayout>
                  <c:x val="0.15205566954604716"/>
                  <c:y val="-5.7952065020910333E-2"/>
                </c:manualLayout>
              </c:layout>
              <c:showLegendKey val="1"/>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4C24-456A-B45B-70FD3AF28D3B}"/>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'ANSWER KEY'!$G$2:$G$8</c:f>
              <c:strCache>
                <c:ptCount val="7"/>
                <c:pt idx="0">
                  <c:v>In Progress</c:v>
                </c:pt>
                <c:pt idx="1">
                  <c:v>Closed</c:v>
                </c:pt>
                <c:pt idx="2">
                  <c:v>On Hold</c:v>
                </c:pt>
                <c:pt idx="3">
                  <c:v>Past Due</c:v>
                </c:pt>
                <c:pt idx="4">
                  <c:v>Investigation</c:v>
                </c:pt>
                <c:pt idx="5">
                  <c:v>Not Started</c:v>
                </c:pt>
                <c:pt idx="6">
                  <c:v>Select Answer</c:v>
                </c:pt>
              </c:strCache>
            </c:strRef>
          </c:cat>
          <c:val>
            <c:numRef>
              <c:f>'SCORING METRICS'!$J$12:$J$18</c:f>
              <c:numCache>
                <c:formatCode>0%</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A-BD5A-4A45-A32D-AED006160D57}"/>
            </c:ext>
          </c:extLst>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Findings Status</a:t>
            </a:r>
          </a:p>
        </c:rich>
      </c:tx>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'SCORING METRICS'!$J$21</c:f>
              <c:strCache>
                <c:ptCount val="1"/>
                <c:pt idx="0">
                  <c:v>Percentage</c:v>
                </c:pt>
              </c:strCache>
            </c:strRef>
          </c:tx>
          <c:spPr>
            <a:solidFill>
              <a:schemeClr val="accent1"/>
            </a:solidFill>
            <a:ln w="19050">
              <a:solidFill>
                <a:schemeClr val="lt1"/>
              </a:solidFill>
            </a:ln>
            <a:effectLst>
              <a:outerShdw blurRad="50800" dist="38100" algn="l" rotWithShape="0">
                <a:prstClr val="black">
                  <a:alpha val="40000"/>
                </a:prstClr>
              </a:outerShdw>
            </a:effectLst>
          </c:spPr>
          <c:invertIfNegative val="0"/>
          <c:dPt>
            <c:idx val="0"/>
            <c:invertIfNegative val="0"/>
            <c:bubble3D val="0"/>
            <c:spPr>
              <a:solidFill>
                <a:srgbClr val="FF0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06E1-024D-95D0-F71FB0541CF8}"/>
              </c:ext>
            </c:extLst>
          </c:dPt>
          <c:dPt>
            <c:idx val="1"/>
            <c:invertIfNegative val="0"/>
            <c:bubble3D val="0"/>
            <c:spPr>
              <a:solidFill>
                <a:srgbClr val="00B05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2-06E1-024D-95D0-F71FB0541CF8}"/>
              </c:ext>
            </c:extLst>
          </c:dPt>
          <c:dPt>
            <c:idx val="3"/>
            <c:invertIfNegative val="0"/>
            <c:bubble3D val="0"/>
            <c:spPr>
              <a:solidFill>
                <a:schemeClr val="tx1">
                  <a:lumMod val="65000"/>
                  <a:lumOff val="35000"/>
                </a:schemeClr>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06E1-024D-95D0-F71FB0541CF8}"/>
              </c:ext>
            </c:extLst>
          </c:dPt>
          <c:dPt>
            <c:idx val="4"/>
            <c:invertIfNegative val="0"/>
            <c:bubble3D val="0"/>
            <c:spPr>
              <a:solidFill>
                <a:schemeClr val="tx1">
                  <a:lumMod val="65000"/>
                  <a:lumOff val="35000"/>
                </a:schemeClr>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4-06E1-024D-95D0-F71FB0541CF8}"/>
              </c:ext>
            </c:extLst>
          </c:dPt>
          <c:cat>
            <c:strRef>
              <c:f>'SCORING METRICS'!$H$22:$H$26</c:f>
              <c:strCache>
                <c:ptCount val="5"/>
                <c:pt idx="0">
                  <c:v>Yes</c:v>
                </c:pt>
                <c:pt idx="1">
                  <c:v>No</c:v>
                </c:pt>
                <c:pt idx="2">
                  <c:v>Under Investigation</c:v>
                </c:pt>
                <c:pt idx="3">
                  <c:v>N/A</c:v>
                </c:pt>
                <c:pt idx="4">
                  <c:v>Select Answer</c:v>
                </c:pt>
              </c:strCache>
            </c:strRef>
          </c:cat>
          <c:val>
            <c:numRef>
              <c:f>'SCORING METRICS'!$J$22:$J$26</c:f>
              <c:numCache>
                <c:formatCode>0%</c:formatCode>
                <c:ptCount val="5"/>
                <c:pt idx="0">
                  <c:v>0.330188679245283</c:v>
                </c:pt>
                <c:pt idx="1">
                  <c:v>0.67924528301886788</c:v>
                </c:pt>
                <c:pt idx="2">
                  <c:v>0</c:v>
                </c:pt>
                <c:pt idx="3">
                  <c:v>0</c:v>
                </c:pt>
                <c:pt idx="4">
                  <c:v>0</c:v>
                </c:pt>
              </c:numCache>
            </c:numRef>
          </c:val>
          <c:extLst>
            <c:ext xmlns:c16="http://schemas.microsoft.com/office/drawing/2014/chart" uri="{C3380CC4-5D6E-409C-BE32-E72D297353CC}">
              <c16:uniqueId val="{00000000-06E1-024D-95D0-F71FB0541CF8}"/>
            </c:ext>
          </c:extLst>
        </c:ser>
        <c:dLbls>
          <c:showLegendKey val="0"/>
          <c:showVal val="0"/>
          <c:showCatName val="0"/>
          <c:showSerName val="0"/>
          <c:showPercent val="0"/>
          <c:showBubbleSize val="0"/>
        </c:dLbls>
        <c:gapWidth val="150"/>
        <c:axId val="1103663215"/>
        <c:axId val="1103664927"/>
      </c:barChart>
      <c:catAx>
        <c:axId val="1103663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103664927"/>
        <c:crosses val="autoZero"/>
        <c:auto val="1"/>
        <c:lblAlgn val="ctr"/>
        <c:lblOffset val="100"/>
        <c:noMultiLvlLbl val="0"/>
      </c:catAx>
      <c:valAx>
        <c:axId val="1103664927"/>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103663215"/>
        <c:crosses val="autoZero"/>
        <c:crossBetween val="between"/>
      </c:valAx>
      <c:spPr>
        <a:noFill/>
        <a:ln>
          <a:solidFill>
            <a:schemeClr val="accent1"/>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Compliance Maturity Score by SubCategory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842712235193864E-2"/>
          <c:y val="0.11796478566496817"/>
          <c:w val="0.9555931758530184"/>
          <c:h val="0.73563050391806595"/>
        </c:manualLayout>
      </c:layout>
      <c:bar3DChart>
        <c:barDir val="col"/>
        <c:grouping val="clustered"/>
        <c:varyColors val="0"/>
        <c:ser>
          <c:idx val="0"/>
          <c:order val="0"/>
          <c:tx>
            <c:strRef>
              <c:f>'SCORING METRICS'!$G$46</c:f>
              <c:strCache>
                <c:ptCount val="1"/>
                <c:pt idx="0">
                  <c:v>Compliance Score</c:v>
                </c:pt>
              </c:strCache>
            </c:strRef>
          </c:tx>
          <c:spPr>
            <a:solidFill>
              <a:schemeClr val="accent1"/>
            </a:solidFill>
            <a:ln>
              <a:noFill/>
            </a:ln>
            <a:effectLst/>
            <a:sp3d/>
          </c:spPr>
          <c:invertIfNegative val="0"/>
          <c:cat>
            <c:strRef>
              <c:f>'SCORING METRICS'!$F$47:$F$68</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RC.RP</c:v>
                </c:pt>
                <c:pt idx="17">
                  <c:v>RS.AN</c:v>
                </c:pt>
                <c:pt idx="18">
                  <c:v>RS.CO</c:v>
                </c:pt>
                <c:pt idx="19">
                  <c:v>RC.CO</c:v>
                </c:pt>
                <c:pt idx="20">
                  <c:v>RS.MA</c:v>
                </c:pt>
                <c:pt idx="21">
                  <c:v>RS.MI</c:v>
                </c:pt>
              </c:strCache>
            </c:strRef>
          </c:cat>
          <c:val>
            <c:numRef>
              <c:f>'SCORING METRICS'!$G$47:$G$68</c:f>
              <c:numCache>
                <c:formatCode>0.0</c:formatCode>
                <c:ptCount val="22"/>
                <c:pt idx="0">
                  <c:v>3.5</c:v>
                </c:pt>
                <c:pt idx="1">
                  <c:v>3.6</c:v>
                </c:pt>
                <c:pt idx="2" formatCode="General">
                  <c:v>3.6</c:v>
                </c:pt>
                <c:pt idx="3">
                  <c:v>3</c:v>
                </c:pt>
                <c:pt idx="4">
                  <c:v>3.5</c:v>
                </c:pt>
                <c:pt idx="5">
                  <c:v>4</c:v>
                </c:pt>
                <c:pt idx="6">
                  <c:v>3.75</c:v>
                </c:pt>
                <c:pt idx="7">
                  <c:v>3.4</c:v>
                </c:pt>
                <c:pt idx="8">
                  <c:v>3.7142857142857144</c:v>
                </c:pt>
                <c:pt idx="9">
                  <c:v>3.25</c:v>
                </c:pt>
                <c:pt idx="10">
                  <c:v>3.4</c:v>
                </c:pt>
                <c:pt idx="11">
                  <c:v>3.5</c:v>
                </c:pt>
                <c:pt idx="12">
                  <c:v>3</c:v>
                </c:pt>
                <c:pt idx="13">
                  <c:v>2.4</c:v>
                </c:pt>
                <c:pt idx="14">
                  <c:v>3.5</c:v>
                </c:pt>
                <c:pt idx="15">
                  <c:v>3.3333333333333335</c:v>
                </c:pt>
                <c:pt idx="16">
                  <c:v>3</c:v>
                </c:pt>
                <c:pt idx="17">
                  <c:v>4</c:v>
                </c:pt>
                <c:pt idx="18">
                  <c:v>3</c:v>
                </c:pt>
                <c:pt idx="19">
                  <c:v>3.5</c:v>
                </c:pt>
                <c:pt idx="20">
                  <c:v>3.6</c:v>
                </c:pt>
                <c:pt idx="21">
                  <c:v>4</c:v>
                </c:pt>
              </c:numCache>
            </c:numRef>
          </c:val>
          <c:extLst>
            <c:ext xmlns:c16="http://schemas.microsoft.com/office/drawing/2014/chart" uri="{C3380CC4-5D6E-409C-BE32-E72D297353CC}">
              <c16:uniqueId val="{00000000-B730-4861-8DF5-D0756F05FF6A}"/>
            </c:ext>
          </c:extLst>
        </c:ser>
        <c:dLbls>
          <c:showLegendKey val="0"/>
          <c:showVal val="0"/>
          <c:showCatName val="0"/>
          <c:showSerName val="0"/>
          <c:showPercent val="0"/>
          <c:showBubbleSize val="0"/>
        </c:dLbls>
        <c:gapWidth val="150"/>
        <c:shape val="box"/>
        <c:axId val="1107326736"/>
        <c:axId val="1107316896"/>
        <c:axId val="0"/>
      </c:bar3DChart>
      <c:catAx>
        <c:axId val="1107326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07316896"/>
        <c:crosses val="autoZero"/>
        <c:auto val="1"/>
        <c:lblAlgn val="ctr"/>
        <c:lblOffset val="100"/>
        <c:noMultiLvlLbl val="0"/>
      </c:catAx>
      <c:valAx>
        <c:axId val="1107316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07326736"/>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a:t>Compliance Maturity by Subcategory Score</a:t>
            </a:r>
          </a:p>
        </c:rich>
      </c:tx>
      <c:layout/>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lotArea>
      <c:layout>
        <c:manualLayout>
          <c:layoutTarget val="inner"/>
          <c:xMode val="edge"/>
          <c:yMode val="edge"/>
          <c:x val="0.2857798454459084"/>
          <c:y val="0.15636432112881951"/>
          <c:w val="0.44225609414187017"/>
          <c:h val="0.71345860389795857"/>
        </c:manualLayout>
      </c:layout>
      <c:radarChart>
        <c:radarStyle val="marker"/>
        <c:varyColors val="0"/>
        <c:ser>
          <c:idx val="0"/>
          <c:order val="0"/>
          <c:tx>
            <c:strRef>
              <c:f>'SCORING METRICS'!$G$46</c:f>
              <c:strCache>
                <c:ptCount val="1"/>
                <c:pt idx="0">
                  <c:v>Compliance Score</c:v>
                </c:pt>
              </c:strCache>
            </c:strRef>
          </c:tx>
          <c:spPr>
            <a:ln w="28575" cap="rnd">
              <a:solidFill>
                <a:schemeClr val="accent1"/>
              </a:solidFill>
              <a:round/>
            </a:ln>
            <a:effectLst/>
          </c:spPr>
          <c:marker>
            <c:symbol val="none"/>
          </c:marker>
          <c:cat>
            <c:strRef>
              <c:f>'SCORING METRICS'!$F$47:$F$68</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RC.RP</c:v>
                </c:pt>
                <c:pt idx="17">
                  <c:v>RS.AN</c:v>
                </c:pt>
                <c:pt idx="18">
                  <c:v>RS.CO</c:v>
                </c:pt>
                <c:pt idx="19">
                  <c:v>RC.CO</c:v>
                </c:pt>
                <c:pt idx="20">
                  <c:v>RS.MA</c:v>
                </c:pt>
                <c:pt idx="21">
                  <c:v>RS.MI</c:v>
                </c:pt>
              </c:strCache>
            </c:strRef>
          </c:cat>
          <c:val>
            <c:numRef>
              <c:f>'SCORING METRICS'!$G$47:$G$68</c:f>
              <c:numCache>
                <c:formatCode>0.0</c:formatCode>
                <c:ptCount val="22"/>
                <c:pt idx="0">
                  <c:v>3.5</c:v>
                </c:pt>
                <c:pt idx="1">
                  <c:v>3.6</c:v>
                </c:pt>
                <c:pt idx="2" formatCode="General">
                  <c:v>3.6</c:v>
                </c:pt>
                <c:pt idx="3">
                  <c:v>3</c:v>
                </c:pt>
                <c:pt idx="4">
                  <c:v>3.5</c:v>
                </c:pt>
                <c:pt idx="5">
                  <c:v>4</c:v>
                </c:pt>
                <c:pt idx="6">
                  <c:v>3.75</c:v>
                </c:pt>
                <c:pt idx="7">
                  <c:v>3.4</c:v>
                </c:pt>
                <c:pt idx="8">
                  <c:v>3.7142857142857144</c:v>
                </c:pt>
                <c:pt idx="9">
                  <c:v>3.25</c:v>
                </c:pt>
                <c:pt idx="10">
                  <c:v>3.4</c:v>
                </c:pt>
                <c:pt idx="11">
                  <c:v>3.5</c:v>
                </c:pt>
                <c:pt idx="12">
                  <c:v>3</c:v>
                </c:pt>
                <c:pt idx="13">
                  <c:v>2.4</c:v>
                </c:pt>
                <c:pt idx="14">
                  <c:v>3.5</c:v>
                </c:pt>
                <c:pt idx="15">
                  <c:v>3.3333333333333335</c:v>
                </c:pt>
                <c:pt idx="16">
                  <c:v>3</c:v>
                </c:pt>
                <c:pt idx="17">
                  <c:v>4</c:v>
                </c:pt>
                <c:pt idx="18">
                  <c:v>3</c:v>
                </c:pt>
                <c:pt idx="19">
                  <c:v>3.5</c:v>
                </c:pt>
                <c:pt idx="20">
                  <c:v>3.6</c:v>
                </c:pt>
                <c:pt idx="21">
                  <c:v>4</c:v>
                </c:pt>
              </c:numCache>
            </c:numRef>
          </c:val>
          <c:extLst>
            <c:ext xmlns:c16="http://schemas.microsoft.com/office/drawing/2014/chart" uri="{C3380CC4-5D6E-409C-BE32-E72D297353CC}">
              <c16:uniqueId val="{00000000-3A8A-4CC1-B247-2B2C3C35DF52}"/>
            </c:ext>
          </c:extLst>
        </c:ser>
        <c:dLbls>
          <c:showLegendKey val="0"/>
          <c:showVal val="0"/>
          <c:showCatName val="0"/>
          <c:showSerName val="0"/>
          <c:showPercent val="0"/>
          <c:showBubbleSize val="0"/>
        </c:dLbls>
        <c:axId val="1293297344"/>
        <c:axId val="1293292424"/>
      </c:radarChart>
      <c:catAx>
        <c:axId val="129329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293292424"/>
        <c:crosses val="autoZero"/>
        <c:auto val="1"/>
        <c:lblAlgn val="ctr"/>
        <c:lblOffset val="100"/>
        <c:noMultiLvlLbl val="0"/>
      </c:catAx>
      <c:valAx>
        <c:axId val="12932924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29329734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latin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800" b="1" i="0" baseline="0">
                <a:effectLst/>
              </a:rPr>
              <a:t>NIST CSF 2.0 Cybersecurity Framework Overall Maturity Scorecard by Functional Area</a:t>
            </a:r>
            <a:endParaRPr lang="en-US" sz="1800">
              <a:effectLst/>
            </a:endParaRP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'SCORING METRICS'!$G$72</c:f>
              <c:strCache>
                <c:ptCount val="1"/>
                <c:pt idx="0">
                  <c:v>Score</c:v>
                </c:pt>
              </c:strCache>
            </c:strRef>
          </c:tx>
          <c:spPr>
            <a:solidFill>
              <a:schemeClr val="accent1"/>
            </a:solidFill>
            <a:ln>
              <a:noFill/>
            </a:ln>
            <a:effectLst>
              <a:outerShdw blurRad="279400" dist="25400" dir="18900000" sy="23000" kx="-1200000" algn="bl" rotWithShape="0">
                <a:prstClr val="black">
                  <a:alpha val="43000"/>
                </a:prstClr>
              </a:outerShdw>
            </a:effectLst>
          </c:spPr>
          <c:invertIfNegative val="0"/>
          <c:dPt>
            <c:idx val="0"/>
            <c:invertIfNegative val="0"/>
            <c:bubble3D val="0"/>
            <c:spPr>
              <a:solidFill>
                <a:srgbClr val="FFFF00"/>
              </a:solidFill>
              <a:ln>
                <a:noFill/>
              </a:ln>
              <a:effectLst>
                <a:outerShdw blurRad="279400" dist="25400" dir="18900000" sy="23000" kx="-1200000" algn="bl" rotWithShape="0">
                  <a:prstClr val="black">
                    <a:alpha val="43000"/>
                  </a:prstClr>
                </a:outerShdw>
              </a:effectLst>
            </c:spPr>
            <c:extLst>
              <c:ext xmlns:c16="http://schemas.microsoft.com/office/drawing/2014/chart" uri="{C3380CC4-5D6E-409C-BE32-E72D297353CC}">
                <c16:uniqueId val="{00000001-F933-47E7-BE20-C532128394E1}"/>
              </c:ext>
            </c:extLst>
          </c:dPt>
          <c:dPt>
            <c:idx val="1"/>
            <c:invertIfNegative val="0"/>
            <c:bubble3D val="0"/>
            <c:spPr>
              <a:solidFill>
                <a:schemeClr val="tx2">
                  <a:lumMod val="75000"/>
                  <a:lumOff val="25000"/>
                </a:schemeClr>
              </a:solidFill>
              <a:ln>
                <a:noFill/>
              </a:ln>
              <a:effectLst>
                <a:outerShdw blurRad="279400" dist="25400" dir="18900000" sy="23000" kx="-1200000" algn="bl" rotWithShape="0">
                  <a:prstClr val="black">
                    <a:alpha val="43000"/>
                  </a:prstClr>
                </a:outerShdw>
              </a:effectLst>
            </c:spPr>
            <c:extLst>
              <c:ext xmlns:c16="http://schemas.microsoft.com/office/drawing/2014/chart" uri="{C3380CC4-5D6E-409C-BE32-E72D297353CC}">
                <c16:uniqueId val="{00000002-F933-47E7-BE20-C532128394E1}"/>
              </c:ext>
            </c:extLst>
          </c:dPt>
          <c:dPt>
            <c:idx val="2"/>
            <c:invertIfNegative val="0"/>
            <c:bubble3D val="0"/>
            <c:spPr>
              <a:solidFill>
                <a:srgbClr val="FFC000"/>
              </a:solidFill>
              <a:ln>
                <a:noFill/>
              </a:ln>
              <a:effectLst>
                <a:outerShdw blurRad="279400" dist="25400" dir="18900000" sy="23000" kx="-1200000" algn="bl" rotWithShape="0">
                  <a:prstClr val="black">
                    <a:alpha val="43000"/>
                  </a:prstClr>
                </a:outerShdw>
              </a:effectLst>
            </c:spPr>
            <c:extLst>
              <c:ext xmlns:c16="http://schemas.microsoft.com/office/drawing/2014/chart" uri="{C3380CC4-5D6E-409C-BE32-E72D297353CC}">
                <c16:uniqueId val="{00000003-F933-47E7-BE20-C532128394E1}"/>
              </c:ext>
            </c:extLst>
          </c:dPt>
          <c:dPt>
            <c:idx val="3"/>
            <c:invertIfNegative val="0"/>
            <c:bubble3D val="0"/>
            <c:spPr>
              <a:solidFill>
                <a:srgbClr val="7030A0"/>
              </a:solidFill>
              <a:ln>
                <a:noFill/>
              </a:ln>
              <a:effectLst>
                <a:outerShdw blurRad="279400" dist="25400" dir="18900000" sy="23000" kx="-1200000" algn="bl" rotWithShape="0">
                  <a:prstClr val="black">
                    <a:alpha val="43000"/>
                  </a:prstClr>
                </a:outerShdw>
              </a:effectLst>
            </c:spPr>
            <c:extLst>
              <c:ext xmlns:c16="http://schemas.microsoft.com/office/drawing/2014/chart" uri="{C3380CC4-5D6E-409C-BE32-E72D297353CC}">
                <c16:uniqueId val="{00000004-F933-47E7-BE20-C532128394E1}"/>
              </c:ext>
            </c:extLst>
          </c:dPt>
          <c:dPt>
            <c:idx val="4"/>
            <c:invertIfNegative val="0"/>
            <c:bubble3D val="0"/>
            <c:spPr>
              <a:solidFill>
                <a:srgbClr val="D45A16"/>
              </a:solidFill>
              <a:ln>
                <a:noFill/>
              </a:ln>
              <a:effectLst>
                <a:outerShdw blurRad="279400" dist="25400" dir="18900000" sy="23000" kx="-1200000" algn="bl" rotWithShape="0">
                  <a:prstClr val="black">
                    <a:alpha val="43000"/>
                  </a:prstClr>
                </a:outerShdw>
              </a:effectLst>
            </c:spPr>
            <c:extLst>
              <c:ext xmlns:c16="http://schemas.microsoft.com/office/drawing/2014/chart" uri="{C3380CC4-5D6E-409C-BE32-E72D297353CC}">
                <c16:uniqueId val="{00000005-F933-47E7-BE20-C532128394E1}"/>
              </c:ext>
            </c:extLst>
          </c:dPt>
          <c:dPt>
            <c:idx val="5"/>
            <c:invertIfNegative val="0"/>
            <c:bubble3D val="0"/>
            <c:spPr>
              <a:solidFill>
                <a:srgbClr val="92D050"/>
              </a:solidFill>
              <a:ln>
                <a:noFill/>
              </a:ln>
              <a:effectLst>
                <a:outerShdw blurRad="279400" dist="25400" dir="18900000" sy="23000" kx="-1200000" algn="bl" rotWithShape="0">
                  <a:prstClr val="black">
                    <a:alpha val="43000"/>
                  </a:prstClr>
                </a:outerShdw>
              </a:effectLst>
            </c:spPr>
            <c:extLst>
              <c:ext xmlns:c16="http://schemas.microsoft.com/office/drawing/2014/chart" uri="{C3380CC4-5D6E-409C-BE32-E72D297353CC}">
                <c16:uniqueId val="{00000006-F933-47E7-BE20-C532128394E1}"/>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'SCORING METRICS'!$F$73:$F$78</c:f>
              <c:strCache>
                <c:ptCount val="6"/>
                <c:pt idx="0">
                  <c:v>Govern</c:v>
                </c:pt>
                <c:pt idx="1">
                  <c:v>Identify</c:v>
                </c:pt>
                <c:pt idx="2">
                  <c:v>Detect</c:v>
                </c:pt>
                <c:pt idx="3">
                  <c:v>Protect</c:v>
                </c:pt>
                <c:pt idx="4">
                  <c:v>Respond</c:v>
                </c:pt>
                <c:pt idx="5">
                  <c:v>Recover</c:v>
                </c:pt>
              </c:strCache>
            </c:strRef>
          </c:cat>
          <c:val>
            <c:numRef>
              <c:f>'SCORING METRICS'!$G$73:$G$78</c:f>
              <c:numCache>
                <c:formatCode>0.0</c:formatCode>
                <c:ptCount val="6"/>
                <c:pt idx="0">
                  <c:v>3.5416666666666665</c:v>
                </c:pt>
                <c:pt idx="1">
                  <c:v>3.4547619047619045</c:v>
                </c:pt>
                <c:pt idx="2">
                  <c:v>3.55</c:v>
                </c:pt>
                <c:pt idx="3">
                  <c:v>3.1466666666666669</c:v>
                </c:pt>
                <c:pt idx="4">
                  <c:v>3.65</c:v>
                </c:pt>
                <c:pt idx="5">
                  <c:v>3.25</c:v>
                </c:pt>
              </c:numCache>
            </c:numRef>
          </c:val>
          <c:extLst>
            <c:ext xmlns:c16="http://schemas.microsoft.com/office/drawing/2014/chart" uri="{C3380CC4-5D6E-409C-BE32-E72D297353CC}">
              <c16:uniqueId val="{00000000-F933-47E7-BE20-C532128394E1}"/>
            </c:ext>
          </c:extLst>
        </c:ser>
        <c:dLbls>
          <c:showLegendKey val="0"/>
          <c:showVal val="0"/>
          <c:showCatName val="0"/>
          <c:showSerName val="0"/>
          <c:showPercent val="0"/>
          <c:showBubbleSize val="0"/>
        </c:dLbls>
        <c:gapWidth val="219"/>
        <c:overlap val="-27"/>
        <c:axId val="818692456"/>
        <c:axId val="818695080"/>
      </c:barChart>
      <c:catAx>
        <c:axId val="818692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8695080"/>
        <c:crosses val="autoZero"/>
        <c:auto val="1"/>
        <c:lblAlgn val="ctr"/>
        <c:lblOffset val="100"/>
        <c:noMultiLvlLbl val="0"/>
      </c:catAx>
      <c:valAx>
        <c:axId val="81869508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8692456"/>
        <c:crosses val="autoZero"/>
        <c:crossBetween val="between"/>
        <c:maj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a:t>Maturity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lotArea>
      <c:layout/>
      <c:radarChart>
        <c:radarStyle val="marker"/>
        <c:varyColors val="0"/>
        <c:ser>
          <c:idx val="0"/>
          <c:order val="0"/>
          <c:tx>
            <c:strRef>
              <c:f>'SCORING METRICS'!$G$72</c:f>
              <c:strCache>
                <c:ptCount val="1"/>
                <c:pt idx="0">
                  <c:v>Score</c:v>
                </c:pt>
              </c:strCache>
            </c:strRef>
          </c:tx>
          <c:spPr>
            <a:ln w="28575" cap="rnd">
              <a:solidFill>
                <a:schemeClr val="accent1"/>
              </a:solidFill>
              <a:round/>
            </a:ln>
            <a:effectLst/>
          </c:spPr>
          <c:marker>
            <c:symbol val="none"/>
          </c:marker>
          <c:cat>
            <c:strRef>
              <c:f>'SCORING METRICS'!$F$73:$F$78</c:f>
              <c:strCache>
                <c:ptCount val="6"/>
                <c:pt idx="0">
                  <c:v>Govern</c:v>
                </c:pt>
                <c:pt idx="1">
                  <c:v>Identify</c:v>
                </c:pt>
                <c:pt idx="2">
                  <c:v>Detect</c:v>
                </c:pt>
                <c:pt idx="3">
                  <c:v>Protect</c:v>
                </c:pt>
                <c:pt idx="4">
                  <c:v>Respond</c:v>
                </c:pt>
                <c:pt idx="5">
                  <c:v>Recover</c:v>
                </c:pt>
              </c:strCache>
            </c:strRef>
          </c:cat>
          <c:val>
            <c:numRef>
              <c:f>'SCORING METRICS'!$G$73:$G$78</c:f>
              <c:numCache>
                <c:formatCode>0.0</c:formatCode>
                <c:ptCount val="6"/>
                <c:pt idx="0">
                  <c:v>3.5416666666666665</c:v>
                </c:pt>
                <c:pt idx="1">
                  <c:v>3.4547619047619045</c:v>
                </c:pt>
                <c:pt idx="2">
                  <c:v>3.55</c:v>
                </c:pt>
                <c:pt idx="3">
                  <c:v>3.1466666666666669</c:v>
                </c:pt>
                <c:pt idx="4">
                  <c:v>3.65</c:v>
                </c:pt>
                <c:pt idx="5">
                  <c:v>3.25</c:v>
                </c:pt>
              </c:numCache>
            </c:numRef>
          </c:val>
          <c:extLst>
            <c:ext xmlns:c16="http://schemas.microsoft.com/office/drawing/2014/chart" uri="{C3380CC4-5D6E-409C-BE32-E72D297353CC}">
              <c16:uniqueId val="{00000000-23E3-416A-83FE-21E22974A1F4}"/>
            </c:ext>
          </c:extLst>
        </c:ser>
        <c:dLbls>
          <c:showLegendKey val="0"/>
          <c:showVal val="0"/>
          <c:showCatName val="0"/>
          <c:showSerName val="0"/>
          <c:showPercent val="0"/>
          <c:showBubbleSize val="0"/>
        </c:dLbls>
        <c:axId val="229800496"/>
        <c:axId val="229801480"/>
      </c:radarChart>
      <c:catAx>
        <c:axId val="22980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229801480"/>
        <c:crosses val="autoZero"/>
        <c:auto val="1"/>
        <c:lblAlgn val="ctr"/>
        <c:lblOffset val="100"/>
        <c:noMultiLvlLbl val="0"/>
      </c:catAx>
      <c:valAx>
        <c:axId val="229801480"/>
        <c:scaling>
          <c:orientation val="minMax"/>
          <c:max val="4"/>
          <c:min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229800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333333333333333"/>
          <c:y val="0.24935185185185185"/>
          <c:w val="0.7416666666666667"/>
          <c:h val="0.48816710411198599"/>
        </c:manualLayout>
      </c:layout>
      <c:pie3DChart>
        <c:varyColors val="1"/>
        <c:ser>
          <c:idx val="0"/>
          <c:order val="0"/>
          <c:tx>
            <c:strRef>
              <c:f>'Metrics Collection and Dashboar'!$A$3</c:f>
              <c:strCache>
                <c:ptCount val="1"/>
                <c:pt idx="0">
                  <c:v>Vulnerability (Patch Mgt) Measure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B51-4CB0-9BB2-04DE26D6A9A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B51-4CB0-9BB2-04DE26D6A9A7}"/>
              </c:ext>
            </c:extLst>
          </c:dPt>
          <c:cat>
            <c:strRef>
              <c:f>'Metrics Collection and Dashboar'!$B$2:$C$2</c:f>
              <c:strCache>
                <c:ptCount val="2"/>
                <c:pt idx="0">
                  <c:v># of high risk vulnerabilities</c:v>
                </c:pt>
                <c:pt idx="1">
                  <c:v># of high risk vulnerabilities mitigated</c:v>
                </c:pt>
              </c:strCache>
            </c:strRef>
          </c:cat>
          <c:val>
            <c:numRef>
              <c:f>'Metrics Collection and Dashboar'!$B$3:$C$3</c:f>
              <c:numCache>
                <c:formatCode>General</c:formatCode>
                <c:ptCount val="2"/>
                <c:pt idx="0">
                  <c:v>5</c:v>
                </c:pt>
                <c:pt idx="1">
                  <c:v>2</c:v>
                </c:pt>
              </c:numCache>
            </c:numRef>
          </c:val>
          <c:extLst>
            <c:ext xmlns:c16="http://schemas.microsoft.com/office/drawing/2014/chart" uri="{C3380CC4-5D6E-409C-BE32-E72D297353CC}">
              <c16:uniqueId val="{00000000-78C9-4FE0-B8C2-65D54D1A6DAF}"/>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'Metrics Collection and Dashboar'!$A$7</c:f>
              <c:strCache>
                <c:ptCount val="1"/>
                <c:pt idx="0">
                  <c:v>Security Training Measure </c:v>
                </c:pt>
              </c:strCache>
            </c:strRef>
          </c:tx>
          <c:spPr>
            <a:solidFill>
              <a:schemeClr val="accent1"/>
            </a:solidFill>
            <a:ln>
              <a:noFill/>
            </a:ln>
            <a:effectLst/>
          </c:spPr>
          <c:invertIfNegative val="0"/>
          <c:cat>
            <c:strRef>
              <c:f>'Metrics Collection and Dashboar'!$B$6:$C$6</c:f>
              <c:strCache>
                <c:ptCount val="2"/>
                <c:pt idx="0">
                  <c:v># training Complated</c:v>
                </c:pt>
                <c:pt idx="1">
                  <c:v># training not completed</c:v>
                </c:pt>
              </c:strCache>
            </c:strRef>
          </c:cat>
          <c:val>
            <c:numRef>
              <c:f>'Metrics Collection and Dashboar'!$B$7:$C$7</c:f>
              <c:numCache>
                <c:formatCode>General</c:formatCode>
                <c:ptCount val="2"/>
                <c:pt idx="0">
                  <c:v>451</c:v>
                </c:pt>
                <c:pt idx="1">
                  <c:v>402</c:v>
                </c:pt>
              </c:numCache>
            </c:numRef>
          </c:val>
          <c:extLst>
            <c:ext xmlns:c16="http://schemas.microsoft.com/office/drawing/2014/chart" uri="{C3380CC4-5D6E-409C-BE32-E72D297353CC}">
              <c16:uniqueId val="{00000000-6E74-4820-8408-ED3A19A89E12}"/>
            </c:ext>
          </c:extLst>
        </c:ser>
        <c:dLbls>
          <c:showLegendKey val="0"/>
          <c:showVal val="0"/>
          <c:showCatName val="0"/>
          <c:showSerName val="0"/>
          <c:showPercent val="0"/>
          <c:showBubbleSize val="0"/>
        </c:dLbls>
        <c:gapWidth val="182"/>
        <c:axId val="1052139656"/>
        <c:axId val="1052142608"/>
      </c:barChart>
      <c:catAx>
        <c:axId val="1052139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142608"/>
        <c:crosses val="autoZero"/>
        <c:auto val="1"/>
        <c:lblAlgn val="ctr"/>
        <c:lblOffset val="100"/>
        <c:noMultiLvlLbl val="0"/>
      </c:catAx>
      <c:valAx>
        <c:axId val="1052142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139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'Metrics Collection and Dashboar'!$A$14</c:f>
              <c:strCache>
                <c:ptCount val="1"/>
                <c:pt idx="0">
                  <c:v>Security Configuration Changes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8E-42D0-BFA8-28391A60D0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8E-42D0-BFA8-28391A60D0EF}"/>
              </c:ext>
            </c:extLst>
          </c:dPt>
          <c:cat>
            <c:strRef>
              <c:f>'Metrics Collection and Dashboar'!$B$13:$C$13</c:f>
              <c:strCache>
                <c:ptCount val="2"/>
                <c:pt idx="0">
                  <c:v># of approved security configuration changes</c:v>
                </c:pt>
                <c:pt idx="1">
                  <c:v># of total security configuration changes</c:v>
                </c:pt>
              </c:strCache>
            </c:strRef>
          </c:cat>
          <c:val>
            <c:numRef>
              <c:f>'Metrics Collection and Dashboar'!$B$14:$C$14</c:f>
              <c:numCache>
                <c:formatCode>General</c:formatCode>
                <c:ptCount val="2"/>
                <c:pt idx="0">
                  <c:v>4</c:v>
                </c:pt>
                <c:pt idx="1">
                  <c:v>3</c:v>
                </c:pt>
              </c:numCache>
            </c:numRef>
          </c:val>
          <c:extLst>
            <c:ext xmlns:c16="http://schemas.microsoft.com/office/drawing/2014/chart" uri="{C3380CC4-5D6E-409C-BE32-E72D297353CC}">
              <c16:uniqueId val="{00000000-8053-4CCE-BC0A-66DB00ED6DD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'Metrics Collection and Dashboar'!$A$18</c:f>
              <c:strCache>
                <c:ptCount val="1"/>
                <c:pt idx="0">
                  <c:v>Risk Assessment Findings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7E-43B4-AC07-4018232CE4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7E-43B4-AC07-4018232CE4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7E-43B4-AC07-4018232CE4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7E-43B4-AC07-4018232CE411}"/>
              </c:ext>
            </c:extLst>
          </c:dPt>
          <c:cat>
            <c:strRef>
              <c:f>'Metrics Collection and Dashboar'!$B$17:$E$17</c:f>
              <c:strCache>
                <c:ptCount val="4"/>
                <c:pt idx="0">
                  <c:v># of high risks found</c:v>
                </c:pt>
                <c:pt idx="1">
                  <c:v># of high risks mitigated</c:v>
                </c:pt>
                <c:pt idx="2">
                  <c:v># of medium risks found</c:v>
                </c:pt>
                <c:pt idx="3">
                  <c:v># of medium risks mitigated</c:v>
                </c:pt>
              </c:strCache>
            </c:strRef>
          </c:cat>
          <c:val>
            <c:numRef>
              <c:f>'Metrics Collection and Dashboar'!$B$18:$E$18</c:f>
              <c:numCache>
                <c:formatCode>General</c:formatCode>
                <c:ptCount val="4"/>
                <c:pt idx="0">
                  <c:v>2</c:v>
                </c:pt>
                <c:pt idx="1">
                  <c:v>3</c:v>
                </c:pt>
                <c:pt idx="2">
                  <c:v>10</c:v>
                </c:pt>
                <c:pt idx="3">
                  <c:v>9</c:v>
                </c:pt>
              </c:numCache>
            </c:numRef>
          </c:val>
          <c:extLst>
            <c:ext xmlns:c16="http://schemas.microsoft.com/office/drawing/2014/chart" uri="{C3380CC4-5D6E-409C-BE32-E72D297353CC}">
              <c16:uniqueId val="{00000000-9122-4232-A24F-22E51414B1E8}"/>
            </c:ext>
          </c:extLst>
        </c:ser>
        <c:dLbls>
          <c:showLegendKey val="0"/>
          <c:showVal val="0"/>
          <c:showCatName val="0"/>
          <c:showSerName val="0"/>
          <c:showPercent val="0"/>
          <c:showBubbleSize val="0"/>
          <c:showLeaderLines val="1"/>
        </c:dLbls>
        <c:firstSliceAng val="0"/>
        <c:holeSize val="4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cx:f>
      </cx:strDim>
      <cx:numDim type="size">
        <cx:f dir="row">_xlchart.v1.2</cx:f>
      </cx:numDim>
    </cx:data>
  </cx:chartData>
  <cx:chart>
    <cx:title pos="t" align="ctr" overlay="0">
      <cx:tx>
        <cx:rich>
          <a:bodyPr spcFirstLastPara="1" vertOverflow="ellipsis" wrap="square" lIns="0" tIns="0" rIns="0" bIns="0" anchor="ctr" anchorCtr="1"/>
          <a:lstStyle/>
          <a:p>
            <a:pPr algn="ctr">
              <a:defRPr/>
            </a:pPr>
            <a:r>
              <a:rPr lang="en-US"/>
              <a:t>Security Configuration Changes</a:t>
            </a:r>
          </a:p>
        </cx:rich>
      </cx:tx>
    </cx:title>
    <cx:plotArea>
      <cx:plotAreaRegion>
        <cx:series layoutId="treemap" uniqueId="{0B64805D-E469-44E9-A090-DC05E584D534}">
          <cx:tx>
            <cx:txData>
              <cx:f>_xlchart.v1.0</cx:f>
              <cx:v>Security Configuration Changes</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2.png"/><Relationship Id="rId7"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1.xml"/><Relationship Id="rId4"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546101</xdr:colOff>
      <xdr:row>13</xdr:row>
      <xdr:rowOff>67732</xdr:rowOff>
    </xdr:from>
    <xdr:to>
      <xdr:col>28</xdr:col>
      <xdr:colOff>656166</xdr:colOff>
      <xdr:row>62</xdr:row>
      <xdr:rowOff>74083</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65515</xdr:colOff>
      <xdr:row>2</xdr:row>
      <xdr:rowOff>116415</xdr:rowOff>
    </xdr:from>
    <xdr:to>
      <xdr:col>20</xdr:col>
      <xdr:colOff>328270</xdr:colOff>
      <xdr:row>10</xdr:row>
      <xdr:rowOff>179914</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8214682" y="476248"/>
          <a:ext cx="8411921" cy="1502833"/>
        </a:xfrm>
        <a:prstGeom prst="rect">
          <a:avLst/>
        </a:prstGeom>
        <a:solidFill>
          <a:schemeClr val="tx1"/>
        </a:solidFill>
      </xdr:spPr>
    </xdr:pic>
    <xdr:clientData/>
  </xdr:twoCellAnchor>
  <xdr:twoCellAnchor>
    <xdr:from>
      <xdr:col>0</xdr:col>
      <xdr:colOff>423333</xdr:colOff>
      <xdr:row>1</xdr:row>
      <xdr:rowOff>118533</xdr:rowOff>
    </xdr:from>
    <xdr:to>
      <xdr:col>3</xdr:col>
      <xdr:colOff>664633</xdr:colOff>
      <xdr:row>11</xdr:row>
      <xdr:rowOff>158750</xdr:rowOff>
    </xdr:to>
    <xdr:pic>
      <xdr:nvPicPr>
        <xdr:cNvPr id="4" name="Picture 3"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423333" y="298450"/>
          <a:ext cx="2686050" cy="1839383"/>
        </a:xfrm>
        <a:prstGeom prst="rect">
          <a:avLst/>
        </a:prstGeom>
      </xdr:spPr>
    </xdr:pic>
    <xdr:clientData/>
  </xdr:twoCellAnchor>
  <xdr:twoCellAnchor>
    <xdr:from>
      <xdr:col>14</xdr:col>
      <xdr:colOff>755648</xdr:colOff>
      <xdr:row>64</xdr:row>
      <xdr:rowOff>171449</xdr:rowOff>
    </xdr:from>
    <xdr:to>
      <xdr:col>28</xdr:col>
      <xdr:colOff>687915</xdr:colOff>
      <xdr:row>104</xdr:row>
      <xdr:rowOff>52917</xdr:rowOff>
    </xdr:to>
    <xdr:graphicFrame macro="">
      <xdr:nvGraphicFramePr>
        <xdr:cNvPr id="6" name="Chart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714675</xdr:colOff>
      <xdr:row>105</xdr:row>
      <xdr:rowOff>10584</xdr:rowOff>
    </xdr:from>
    <xdr:to>
      <xdr:col>28</xdr:col>
      <xdr:colOff>677332</xdr:colOff>
      <xdr:row>142</xdr:row>
      <xdr:rowOff>142876</xdr:rowOff>
    </xdr:to>
    <xdr:graphicFrame macro="">
      <xdr:nvGraphicFramePr>
        <xdr:cNvPr id="7" name="Chart 6">
          <a:extLst>
            <a:ext uri="{FF2B5EF4-FFF2-40B4-BE49-F238E27FC236}">
              <a16:creationId xmlns:a16="http://schemas.microsoft.com/office/drawing/2014/main" id="{00000000-0008-0000-0000-000007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139700</xdr:colOff>
      <xdr:row>13</xdr:row>
      <xdr:rowOff>165100</xdr:rowOff>
    </xdr:from>
    <xdr:to>
      <xdr:col>39</xdr:col>
      <xdr:colOff>203200</xdr:colOff>
      <xdr:row>37</xdr:row>
      <xdr:rowOff>152400</xdr:rowOff>
    </xdr:to>
    <xdr:sp macro="" textlink="">
      <xdr:nvSpPr>
        <xdr:cNvPr id="5" name="Rounded Rectangular Callout 4"/>
        <xdr:cNvSpPr/>
      </xdr:nvSpPr>
      <xdr:spPr>
        <a:xfrm>
          <a:off x="25730200" y="2476500"/>
          <a:ext cx="6667500" cy="4254500"/>
        </a:xfrm>
        <a:prstGeom prst="wedgeRoundRectCallout">
          <a:avLst>
            <a:gd name="adj1" fmla="val -81023"/>
            <a:gd name="adj2" fmla="val 239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t>The current bar for</a:t>
          </a:r>
          <a:r>
            <a:rPr lang="en-US" sz="4000" b="1" baseline="0"/>
            <a:t> 2024 will be 80%</a:t>
          </a:r>
          <a:endParaRPr lang="en-US" sz="4000" b="1"/>
        </a:p>
      </xdr:txBody>
    </xdr:sp>
    <xdr:clientData/>
  </xdr:twoCellAnchor>
  <xdr:twoCellAnchor>
    <xdr:from>
      <xdr:col>0</xdr:col>
      <xdr:colOff>206375</xdr:colOff>
      <xdr:row>64</xdr:row>
      <xdr:rowOff>126999</xdr:rowOff>
    </xdr:from>
    <xdr:to>
      <xdr:col>14</xdr:col>
      <xdr:colOff>674688</xdr:colOff>
      <xdr:row>104</xdr:row>
      <xdr:rowOff>31750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104</xdr:row>
      <xdr:rowOff>166686</xdr:rowOff>
    </xdr:from>
    <xdr:to>
      <xdr:col>14</xdr:col>
      <xdr:colOff>508000</xdr:colOff>
      <xdr:row>146</xdr:row>
      <xdr:rowOff>63499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29</xdr:col>
      <xdr:colOff>148167</xdr:colOff>
      <xdr:row>105</xdr:row>
      <xdr:rowOff>52916</xdr:rowOff>
    </xdr:from>
    <xdr:to>
      <xdr:col>40</xdr:col>
      <xdr:colOff>698500</xdr:colOff>
      <xdr:row>143</xdr:row>
      <xdr:rowOff>21166</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0.05392</cdr:x>
      <cdr:y>0.30578</cdr:y>
    </cdr:from>
    <cdr:to>
      <cdr:x>0.98908</cdr:x>
      <cdr:y>0.30818</cdr:y>
    </cdr:to>
    <cdr:cxnSp macro="">
      <cdr:nvCxnSpPr>
        <cdr:cNvPr id="3" name="Straight Connector 2"/>
        <cdr:cNvCxnSpPr/>
      </cdr:nvCxnSpPr>
      <cdr:spPr>
        <a:xfrm xmlns:a="http://schemas.openxmlformats.org/drawingml/2006/main">
          <a:off x="1238447" y="2720325"/>
          <a:ext cx="21480686" cy="21351"/>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7</xdr:col>
      <xdr:colOff>1114137</xdr:colOff>
      <xdr:row>72</xdr:row>
      <xdr:rowOff>150091</xdr:rowOff>
    </xdr:from>
    <xdr:to>
      <xdr:col>12</xdr:col>
      <xdr:colOff>435839</xdr:colOff>
      <xdr:row>97</xdr:row>
      <xdr:rowOff>165102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123825</xdr:colOff>
      <xdr:row>2</xdr:row>
      <xdr:rowOff>485775</xdr:rowOff>
    </xdr:from>
    <xdr:to>
      <xdr:col>18</xdr:col>
      <xdr:colOff>73025</xdr:colOff>
      <xdr:row>11</xdr:row>
      <xdr:rowOff>142875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257175</xdr:colOff>
      <xdr:row>2</xdr:row>
      <xdr:rowOff>473075</xdr:rowOff>
    </xdr:from>
    <xdr:to>
      <xdr:col>25</xdr:col>
      <xdr:colOff>206375</xdr:colOff>
      <xdr:row>11</xdr:row>
      <xdr:rowOff>130175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136525</xdr:colOff>
      <xdr:row>12</xdr:row>
      <xdr:rowOff>219075</xdr:rowOff>
    </xdr:from>
    <xdr:to>
      <xdr:col>18</xdr:col>
      <xdr:colOff>85725</xdr:colOff>
      <xdr:row>19</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269875</xdr:colOff>
      <xdr:row>12</xdr:row>
      <xdr:rowOff>231775</xdr:rowOff>
    </xdr:from>
    <xdr:to>
      <xdr:col>25</xdr:col>
      <xdr:colOff>219075</xdr:colOff>
      <xdr:row>19</xdr:row>
      <xdr:rowOff>79375</xdr:rowOff>
    </xdr:to>
    <mc:AlternateContent xmlns:mc="http://schemas.openxmlformats.org/markup-compatibility/2006">
      <mc:Choice xmlns:cx1="http://schemas.microsoft.com/office/drawing/2015/9/8/chartex" Requires="cx1">
        <xdr:graphicFrame macro="">
          <xdr:nvGraphicFramePr>
            <xdr:cNvPr id="6" name="Chart 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146050</xdr:colOff>
      <xdr:row>20</xdr:row>
      <xdr:rowOff>161925</xdr:rowOff>
    </xdr:from>
    <xdr:to>
      <xdr:col>18</xdr:col>
      <xdr:colOff>95250</xdr:colOff>
      <xdr:row>36</xdr:row>
      <xdr:rowOff>60325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157339</xdr:colOff>
      <xdr:row>8</xdr:row>
      <xdr:rowOff>128412</xdr:rowOff>
    </xdr:from>
    <xdr:to>
      <xdr:col>4</xdr:col>
      <xdr:colOff>2520950</xdr:colOff>
      <xdr:row>49</xdr:row>
      <xdr:rowOff>131853</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7728" y="16123356"/>
          <a:ext cx="11251494" cy="810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Assessments\NIST%20CSF%202.0%202024%20Risk%20Assessment.%20v1.2%201%20R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SWER KEY"/>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oker, Kevin" refreshedDate="45419.715874074071" createdVersion="6" refreshedVersion="6" minRefreshableVersion="3" recordCount="24">
  <cacheSource type="worksheet">
    <worksheetSource ref="L3:M27" sheet="SCORING METRICS"/>
  </cacheSource>
  <cacheFields count="2">
    <cacheField name="Technology Implementation Audits in Progress" numFmtId="0">
      <sharedItems/>
    </cacheField>
    <cacheField name="Status" numFmtId="0">
      <sharedItems count="2">
        <s v="In Progress"/>
        <s v="Not Starte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
  <r>
    <s v="Sailpoint"/>
    <x v="0"/>
  </r>
  <r>
    <s v="Cyberark"/>
    <x v="0"/>
  </r>
  <r>
    <s v="IdentityNow"/>
    <x v="0"/>
  </r>
  <r>
    <s v="Microsoft MFA Solution"/>
    <x v="0"/>
  </r>
  <r>
    <s v="Zscaler"/>
    <x v="1"/>
  </r>
  <r>
    <s v="SentinelOne"/>
    <x v="1"/>
  </r>
  <r>
    <s v="Azure DEV OPS"/>
    <x v="1"/>
  </r>
  <r>
    <s v="Market Prominence"/>
    <x v="1"/>
  </r>
  <r>
    <s v="Microsoft Intune"/>
    <x v="1"/>
  </r>
  <r>
    <s v="BitLocker"/>
    <x v="1"/>
  </r>
  <r>
    <s v="Microsoft Defender"/>
    <x v="1"/>
  </r>
  <r>
    <s v="Exabeam"/>
    <x v="1"/>
  </r>
  <r>
    <s v="Ivanti"/>
    <x v="1"/>
  </r>
  <r>
    <s v="Rapid 7 Insight VM"/>
    <x v="1"/>
  </r>
  <r>
    <s v="Veritas NetBackup"/>
    <x v="1"/>
  </r>
  <r>
    <s v="Vmware's VCDR"/>
    <x v="1"/>
  </r>
  <r>
    <s v="Rapid 7 Vuln Scanning"/>
    <x v="1"/>
  </r>
  <r>
    <s v="Symantec Messaging Gateway"/>
    <x v="1"/>
  </r>
  <r>
    <s v="Zixcorp Security Messaging Cloud"/>
    <x v="1"/>
  </r>
  <r>
    <s v="Cisco Firewalls"/>
    <x v="1"/>
  </r>
  <r>
    <s v="Citrix VPN"/>
    <x v="1"/>
  </r>
  <r>
    <s v="Quest K1000"/>
    <x v="1"/>
  </r>
  <r>
    <s v="KnowBe4"/>
    <x v="1"/>
  </r>
  <r>
    <s v="Amysi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A3:B5" firstHeaderRow="1" firstDataRow="1" firstDataCol="1"/>
  <pivotFields count="2">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s>
  <rowFields count="1">
    <field x="1"/>
  </rowFields>
  <rowItems count="2">
    <i>
      <x/>
    </i>
    <i>
      <x v="1"/>
    </i>
  </rowItems>
  <colItems count="1">
    <i/>
  </colItems>
  <dataFields count="1">
    <dataField name="Count of Technology Implementation Audits in Progress"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5" zoomScaleNormal="95" workbookViewId="0">
      <selection activeCell="O152" sqref="O152"/>
    </sheetView>
  </sheetViews>
  <sheetFormatPr defaultColWidth="10.75" defaultRowHeight="1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3" sqref="A3"/>
    </sheetView>
  </sheetViews>
  <sheetFormatPr defaultRowHeight="14"/>
  <cols>
    <col min="1" max="1" width="10" bestFit="1" customWidth="1"/>
    <col min="2" max="2" width="48.83203125" bestFit="1" customWidth="1"/>
  </cols>
  <sheetData>
    <row r="3" spans="1:2">
      <c r="A3" s="179" t="s">
        <v>0</v>
      </c>
      <c r="B3" t="s">
        <v>1</v>
      </c>
    </row>
    <row r="4" spans="1:2">
      <c r="A4" t="s">
        <v>2</v>
      </c>
      <c r="B4">
        <v>4</v>
      </c>
    </row>
    <row r="5" spans="1:2">
      <c r="A5" t="s">
        <v>3</v>
      </c>
      <c r="B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
  <sheetViews>
    <sheetView tabSelected="1" zoomScale="80" zoomScaleNormal="80" workbookViewId="0">
      <pane xSplit="4" ySplit="2" topLeftCell="H3" activePane="bottomRight" state="frozen"/>
      <selection pane="topRight" activeCell="E1" sqref="E1"/>
      <selection pane="bottomLeft" activeCell="A3" sqref="A3"/>
      <selection pane="bottomRight" activeCell="A2" sqref="A2"/>
    </sheetView>
  </sheetViews>
  <sheetFormatPr defaultColWidth="8.83203125" defaultRowHeight="15.5"/>
  <cols>
    <col min="1" max="1" width="13.08203125" style="299" bestFit="1" customWidth="1"/>
    <col min="2" max="2" width="25.33203125" style="300" customWidth="1"/>
    <col min="3" max="3" width="36.08203125" style="300" customWidth="1"/>
    <col min="4" max="4" width="24.75" style="300" customWidth="1"/>
    <col min="5" max="5" width="50.9140625" style="300" customWidth="1"/>
    <col min="6" max="6" width="28" style="300" customWidth="1"/>
    <col min="7" max="7" width="65.83203125" style="300" customWidth="1"/>
    <col min="8" max="8" width="47.5" style="300" customWidth="1"/>
    <col min="9" max="9" width="45.75" style="300" customWidth="1"/>
    <col min="10" max="10" width="48.83203125" style="300" hidden="1" customWidth="1"/>
    <col min="11" max="12" width="14" style="299" customWidth="1"/>
    <col min="13" max="16" width="14" style="300" customWidth="1"/>
    <col min="17" max="17" width="14" style="299" customWidth="1"/>
    <col min="18" max="18" width="21.75" style="280" customWidth="1"/>
    <col min="19" max="19" width="18.08203125" style="228" hidden="1" customWidth="1"/>
    <col min="20" max="20" width="13.83203125" style="280" customWidth="1"/>
    <col min="21" max="21" width="13.83203125" style="301" customWidth="1"/>
    <col min="22" max="22" width="14.08203125" style="228" hidden="1" customWidth="1"/>
    <col min="23" max="24" width="16.08203125" style="228" hidden="1" customWidth="1"/>
    <col min="25" max="25" width="17" style="299" hidden="1" customWidth="1"/>
    <col min="26" max="26" width="17" style="329" customWidth="1"/>
    <col min="27" max="27" width="17" style="299" customWidth="1"/>
    <col min="28" max="28" width="19.83203125" style="228" customWidth="1"/>
    <col min="29" max="29" width="19.33203125" style="301" bestFit="1" customWidth="1"/>
    <col min="30" max="30" width="19.83203125" style="228" customWidth="1"/>
    <col min="31" max="31" width="21.75" style="228" customWidth="1"/>
    <col min="32" max="32" width="16" style="228" customWidth="1"/>
    <col min="33" max="33" width="19.33203125" style="228" customWidth="1"/>
    <col min="34" max="16384" width="8.83203125" style="228"/>
  </cols>
  <sheetData>
    <row r="1" spans="1:33">
      <c r="A1" s="385" t="s">
        <v>125</v>
      </c>
      <c r="B1" s="385"/>
      <c r="C1" s="385"/>
      <c r="D1" s="385"/>
      <c r="E1" s="385"/>
      <c r="F1" s="385"/>
      <c r="G1" s="385"/>
      <c r="H1" s="385"/>
      <c r="I1" s="385"/>
      <c r="J1" s="385"/>
      <c r="K1" s="385"/>
      <c r="L1" s="385"/>
      <c r="M1" s="385"/>
      <c r="N1" s="385"/>
      <c r="O1" s="385"/>
      <c r="P1" s="385"/>
      <c r="Q1" s="385"/>
      <c r="R1" s="385"/>
      <c r="S1" s="385"/>
      <c r="T1" s="273"/>
      <c r="U1" s="273" t="s">
        <v>126</v>
      </c>
      <c r="V1" s="272"/>
      <c r="W1" s="272"/>
      <c r="X1" s="272"/>
      <c r="Y1" s="274" t="s">
        <v>126</v>
      </c>
      <c r="Z1" s="327"/>
      <c r="AA1" s="274"/>
      <c r="AB1" s="274"/>
      <c r="AC1" s="325"/>
      <c r="AD1" s="274"/>
      <c r="AE1" s="274"/>
      <c r="AF1" s="274"/>
      <c r="AG1" s="275"/>
    </row>
    <row r="2" spans="1:33" s="280" customFormat="1" ht="62">
      <c r="A2" s="276" t="s">
        <v>127</v>
      </c>
      <c r="B2" s="276" t="s">
        <v>128</v>
      </c>
      <c r="C2" s="277" t="s">
        <v>12</v>
      </c>
      <c r="D2" s="277" t="s">
        <v>129</v>
      </c>
      <c r="E2" s="277" t="s">
        <v>130</v>
      </c>
      <c r="F2" s="277" t="s">
        <v>1556</v>
      </c>
      <c r="G2" s="277" t="s">
        <v>131</v>
      </c>
      <c r="H2" s="277" t="s">
        <v>2163</v>
      </c>
      <c r="I2" s="277" t="s">
        <v>2164</v>
      </c>
      <c r="J2" s="277" t="s">
        <v>2165</v>
      </c>
      <c r="K2" s="277" t="s">
        <v>2550</v>
      </c>
      <c r="L2" s="277" t="s">
        <v>2551</v>
      </c>
      <c r="M2" s="277" t="s">
        <v>2552</v>
      </c>
      <c r="N2" s="277" t="s">
        <v>2553</v>
      </c>
      <c r="O2" s="277" t="s">
        <v>2554</v>
      </c>
      <c r="P2" s="277" t="s">
        <v>2527</v>
      </c>
      <c r="Q2" s="277" t="s">
        <v>2528</v>
      </c>
      <c r="R2" s="277" t="s">
        <v>132</v>
      </c>
      <c r="S2" s="277" t="s">
        <v>133</v>
      </c>
      <c r="T2" s="278" t="s">
        <v>0</v>
      </c>
      <c r="U2" s="276" t="s">
        <v>135</v>
      </c>
      <c r="V2" s="276" t="s">
        <v>29</v>
      </c>
      <c r="W2" s="276" t="s">
        <v>136</v>
      </c>
      <c r="X2" s="326" t="s">
        <v>1750</v>
      </c>
      <c r="Y2" s="279" t="s">
        <v>137</v>
      </c>
      <c r="Z2" s="279" t="s">
        <v>726</v>
      </c>
      <c r="AA2" s="279" t="s">
        <v>138</v>
      </c>
      <c r="AB2" s="278" t="s">
        <v>139</v>
      </c>
      <c r="AC2" s="278" t="s">
        <v>140</v>
      </c>
      <c r="AD2" s="278" t="s">
        <v>141</v>
      </c>
      <c r="AE2" s="278" t="s">
        <v>142</v>
      </c>
      <c r="AF2" s="278" t="s">
        <v>143</v>
      </c>
      <c r="AG2" s="278" t="s">
        <v>144</v>
      </c>
    </row>
    <row r="3" spans="1:33" ht="217">
      <c r="A3" s="291" t="s">
        <v>61</v>
      </c>
      <c r="B3" s="292" t="s">
        <v>322</v>
      </c>
      <c r="C3" s="154" t="s">
        <v>323</v>
      </c>
      <c r="D3" s="155" t="s">
        <v>324</v>
      </c>
      <c r="E3" s="155" t="s">
        <v>1604</v>
      </c>
      <c r="F3" s="155" t="s">
        <v>2144</v>
      </c>
      <c r="G3" s="155" t="s">
        <v>2014</v>
      </c>
      <c r="H3" s="155" t="s">
        <v>2215</v>
      </c>
      <c r="I3" s="155" t="s">
        <v>2216</v>
      </c>
      <c r="J3" s="155" t="s">
        <v>2217</v>
      </c>
      <c r="K3" s="367">
        <v>2</v>
      </c>
      <c r="L3" s="367">
        <v>3</v>
      </c>
      <c r="M3" s="367">
        <f>SUM(K3*L3)</f>
        <v>6</v>
      </c>
      <c r="N3" s="367">
        <f>SUM(K3*(1-P3))</f>
        <v>0.5</v>
      </c>
      <c r="O3" s="367">
        <f>SUM(L3*(1-P3))</f>
        <v>0.75</v>
      </c>
      <c r="P3" s="367">
        <f>VLOOKUP(R3,'ANSWER KEY'!$P$2:$Q$6,2,0)</f>
        <v>0.75</v>
      </c>
      <c r="Q3" s="367">
        <f>SUM(N3*O3)</f>
        <v>0.375</v>
      </c>
      <c r="R3" s="282" t="s">
        <v>1660</v>
      </c>
      <c r="S3" s="282">
        <f>IFERROR(VLOOKUP(R3,'ANSWER KEY'!A$2:$B$7,2,FALSE),"-")</f>
        <v>3</v>
      </c>
      <c r="T3" s="283" t="s">
        <v>59</v>
      </c>
      <c r="U3" s="283" t="s">
        <v>107</v>
      </c>
      <c r="V3" s="285" t="s">
        <v>107</v>
      </c>
      <c r="W3" s="285" t="s">
        <v>107</v>
      </c>
      <c r="X3" s="287" t="s">
        <v>93</v>
      </c>
      <c r="Y3" s="286" t="s">
        <v>326</v>
      </c>
      <c r="Z3" s="328" t="s">
        <v>2013</v>
      </c>
      <c r="AA3" s="287"/>
      <c r="AB3" s="284"/>
      <c r="AC3" s="283"/>
      <c r="AD3" s="284"/>
      <c r="AE3" s="284"/>
      <c r="AF3" s="284"/>
      <c r="AG3" s="284"/>
    </row>
    <row r="4" spans="1:33" ht="217">
      <c r="A4" s="291" t="s">
        <v>61</v>
      </c>
      <c r="B4" s="292" t="s">
        <v>322</v>
      </c>
      <c r="C4" s="154" t="s">
        <v>323</v>
      </c>
      <c r="D4" s="155" t="s">
        <v>327</v>
      </c>
      <c r="E4" s="155" t="s">
        <v>1605</v>
      </c>
      <c r="F4" s="155" t="s">
        <v>2144</v>
      </c>
      <c r="G4" s="155" t="s">
        <v>2145</v>
      </c>
      <c r="H4" s="155" t="s">
        <v>2218</v>
      </c>
      <c r="I4" s="155" t="s">
        <v>2219</v>
      </c>
      <c r="J4" s="155" t="s">
        <v>2547</v>
      </c>
      <c r="K4" s="367">
        <v>3</v>
      </c>
      <c r="L4" s="367">
        <v>3</v>
      </c>
      <c r="M4" s="367">
        <f t="shared" ref="M4:M68" si="0">SUM(K4*L4)</f>
        <v>9</v>
      </c>
      <c r="N4" s="367">
        <f>SUM(K4*(1-P4))</f>
        <v>0</v>
      </c>
      <c r="O4" s="367">
        <f>SUM(L4*(1-P4))</f>
        <v>0</v>
      </c>
      <c r="P4" s="367">
        <f>VLOOKUP(R4,'ANSWER KEY'!$P$2:$Q$6,2,0)</f>
        <v>1</v>
      </c>
      <c r="Q4" s="367">
        <f>SUM(N4*O4)</f>
        <v>0</v>
      </c>
      <c r="R4" s="282" t="s">
        <v>149</v>
      </c>
      <c r="S4" s="282">
        <f>IFERROR(VLOOKUP(R4,'ANSWER KEY'!A$2:$B$7,2,FALSE),"-")</f>
        <v>4</v>
      </c>
      <c r="T4" s="283" t="s">
        <v>59</v>
      </c>
      <c r="U4" s="283" t="s">
        <v>108</v>
      </c>
      <c r="V4" s="285" t="s">
        <v>107</v>
      </c>
      <c r="W4" s="285" t="s">
        <v>107</v>
      </c>
      <c r="X4" s="287" t="s">
        <v>1751</v>
      </c>
      <c r="Y4" s="287" t="s">
        <v>329</v>
      </c>
      <c r="Z4" s="328"/>
      <c r="AA4" s="287"/>
      <c r="AB4" s="284"/>
      <c r="AC4" s="283"/>
      <c r="AD4" s="284"/>
      <c r="AE4" s="284"/>
      <c r="AF4" s="284"/>
      <c r="AG4" s="284"/>
    </row>
    <row r="5" spans="1:33" ht="108.5">
      <c r="A5" s="291" t="s">
        <v>61</v>
      </c>
      <c r="B5" s="292" t="s">
        <v>322</v>
      </c>
      <c r="C5" s="154" t="s">
        <v>323</v>
      </c>
      <c r="D5" s="155" t="s">
        <v>330</v>
      </c>
      <c r="E5" s="155" t="s">
        <v>1606</v>
      </c>
      <c r="F5" s="155" t="s">
        <v>2144</v>
      </c>
      <c r="G5" s="155" t="s">
        <v>2015</v>
      </c>
      <c r="H5" s="155" t="s">
        <v>2212</v>
      </c>
      <c r="I5" s="155" t="s">
        <v>2213</v>
      </c>
      <c r="J5" s="155" t="s">
        <v>2214</v>
      </c>
      <c r="K5" s="367">
        <v>3</v>
      </c>
      <c r="L5" s="367">
        <v>3</v>
      </c>
      <c r="M5" s="367">
        <f t="shared" si="0"/>
        <v>9</v>
      </c>
      <c r="N5" s="367">
        <f t="shared" ref="N5:N69" si="1">SUM(K5*(1-P5))</f>
        <v>0.75</v>
      </c>
      <c r="O5" s="367">
        <f t="shared" ref="O5:O69" si="2">SUM(L5*(1-P5))</f>
        <v>0.75</v>
      </c>
      <c r="P5" s="367">
        <f>VLOOKUP(R5,'ANSWER KEY'!$P$2:$Q$6,2,0)</f>
        <v>0.75</v>
      </c>
      <c r="Q5" s="367">
        <f t="shared" ref="Q5:Q69" si="3">SUM(N5*O5)</f>
        <v>0.5625</v>
      </c>
      <c r="R5" s="282" t="s">
        <v>1660</v>
      </c>
      <c r="S5" s="282">
        <f>IFERROR(VLOOKUP(R5,'ANSWER KEY'!A$2:$B$7,2,FALSE),"-")</f>
        <v>3</v>
      </c>
      <c r="T5" s="283" t="s">
        <v>59</v>
      </c>
      <c r="U5" s="283" t="s">
        <v>107</v>
      </c>
      <c r="V5" s="285" t="s">
        <v>107</v>
      </c>
      <c r="W5" s="285" t="s">
        <v>107</v>
      </c>
      <c r="X5" s="287" t="s">
        <v>89</v>
      </c>
      <c r="Y5" s="286" t="s">
        <v>332</v>
      </c>
      <c r="Z5" s="328" t="s">
        <v>1950</v>
      </c>
      <c r="AA5" s="287"/>
      <c r="AB5" s="284"/>
      <c r="AC5" s="283"/>
      <c r="AD5" s="284"/>
      <c r="AE5" s="284"/>
      <c r="AF5" s="284"/>
      <c r="AG5" s="284"/>
    </row>
    <row r="6" spans="1:33" ht="279">
      <c r="A6" s="291" t="s">
        <v>61</v>
      </c>
      <c r="B6" s="292" t="s">
        <v>322</v>
      </c>
      <c r="C6" s="154" t="s">
        <v>323</v>
      </c>
      <c r="D6" s="155" t="s">
        <v>333</v>
      </c>
      <c r="E6" s="155" t="s">
        <v>1607</v>
      </c>
      <c r="F6" s="155" t="s">
        <v>2144</v>
      </c>
      <c r="G6" s="155" t="s">
        <v>2016</v>
      </c>
      <c r="H6" s="155" t="s">
        <v>2220</v>
      </c>
      <c r="I6" s="155" t="s">
        <v>2221</v>
      </c>
      <c r="J6" s="155" t="s">
        <v>2222</v>
      </c>
      <c r="K6" s="367">
        <v>2</v>
      </c>
      <c r="L6" s="367">
        <v>3</v>
      </c>
      <c r="M6" s="367">
        <f t="shared" si="0"/>
        <v>6</v>
      </c>
      <c r="N6" s="367">
        <f t="shared" si="1"/>
        <v>0</v>
      </c>
      <c r="O6" s="367">
        <f t="shared" si="2"/>
        <v>0</v>
      </c>
      <c r="P6" s="367">
        <f>VLOOKUP(R6,'ANSWER KEY'!$P$2:$Q$6,2,0)</f>
        <v>1</v>
      </c>
      <c r="Q6" s="367">
        <f t="shared" si="3"/>
        <v>0</v>
      </c>
      <c r="R6" s="282" t="s">
        <v>149</v>
      </c>
      <c r="S6" s="282">
        <f>IFERROR(VLOOKUP(R6,'ANSWER KEY'!A$2:$B$7,2,FALSE),"-")</f>
        <v>4</v>
      </c>
      <c r="T6" s="283" t="s">
        <v>59</v>
      </c>
      <c r="U6" s="283" t="s">
        <v>107</v>
      </c>
      <c r="V6" s="285" t="s">
        <v>107</v>
      </c>
      <c r="W6" s="285" t="s">
        <v>107</v>
      </c>
      <c r="X6" s="287" t="s">
        <v>1751</v>
      </c>
      <c r="Y6" s="287" t="s">
        <v>335</v>
      </c>
      <c r="Z6" s="328" t="s">
        <v>2570</v>
      </c>
      <c r="AA6" s="287"/>
      <c r="AB6" s="284"/>
      <c r="AC6" s="283"/>
      <c r="AD6" s="284"/>
      <c r="AE6" s="284"/>
      <c r="AF6" s="284"/>
      <c r="AG6" s="284"/>
    </row>
    <row r="7" spans="1:33" ht="186">
      <c r="A7" s="291" t="s">
        <v>61</v>
      </c>
      <c r="B7" s="292" t="s">
        <v>322</v>
      </c>
      <c r="C7" s="154" t="s">
        <v>323</v>
      </c>
      <c r="D7" s="155" t="s">
        <v>336</v>
      </c>
      <c r="E7" s="155" t="s">
        <v>1608</v>
      </c>
      <c r="F7" s="155" t="s">
        <v>2144</v>
      </c>
      <c r="G7" s="155" t="s">
        <v>2017</v>
      </c>
      <c r="H7" s="155" t="s">
        <v>2223</v>
      </c>
      <c r="I7" s="155" t="s">
        <v>2224</v>
      </c>
      <c r="J7" s="155" t="s">
        <v>2225</v>
      </c>
      <c r="K7" s="367">
        <v>3</v>
      </c>
      <c r="L7" s="367">
        <v>3</v>
      </c>
      <c r="M7" s="367">
        <f t="shared" si="0"/>
        <v>9</v>
      </c>
      <c r="N7" s="367">
        <f t="shared" si="1"/>
        <v>0.75</v>
      </c>
      <c r="O7" s="367">
        <f t="shared" si="2"/>
        <v>0.75</v>
      </c>
      <c r="P7" s="367">
        <f>VLOOKUP(R7,'ANSWER KEY'!$P$2:$Q$6,2,0)</f>
        <v>0.75</v>
      </c>
      <c r="Q7" s="367">
        <f t="shared" si="3"/>
        <v>0.5625</v>
      </c>
      <c r="R7" s="282" t="s">
        <v>1660</v>
      </c>
      <c r="S7" s="282">
        <f>IFERROR(VLOOKUP(R7,'ANSWER KEY'!A$2:$B$7,2,FALSE),"-")</f>
        <v>3</v>
      </c>
      <c r="T7" s="283" t="s">
        <v>59</v>
      </c>
      <c r="U7" s="283" t="s">
        <v>107</v>
      </c>
      <c r="V7" s="285" t="s">
        <v>107</v>
      </c>
      <c r="W7" s="285" t="s">
        <v>107</v>
      </c>
      <c r="X7" s="287" t="s">
        <v>1751</v>
      </c>
      <c r="Y7" s="287" t="s">
        <v>338</v>
      </c>
      <c r="Z7" s="328" t="s">
        <v>2572</v>
      </c>
      <c r="AA7" s="287"/>
      <c r="AB7" s="284"/>
      <c r="AC7" s="283"/>
      <c r="AD7" s="284"/>
      <c r="AE7" s="284"/>
      <c r="AF7" s="284"/>
      <c r="AG7" s="284"/>
    </row>
    <row r="8" spans="1:33" ht="387.5">
      <c r="A8" s="291" t="s">
        <v>61</v>
      </c>
      <c r="B8" s="292" t="s">
        <v>322</v>
      </c>
      <c r="C8" s="154" t="s">
        <v>323</v>
      </c>
      <c r="D8" s="155" t="s">
        <v>339</v>
      </c>
      <c r="E8" s="155" t="s">
        <v>1609</v>
      </c>
      <c r="F8" s="155" t="s">
        <v>2146</v>
      </c>
      <c r="G8" s="155" t="s">
        <v>2150</v>
      </c>
      <c r="H8" s="155" t="s">
        <v>2226</v>
      </c>
      <c r="I8" s="155" t="s">
        <v>2227</v>
      </c>
      <c r="J8" s="155" t="s">
        <v>2228</v>
      </c>
      <c r="K8" s="367">
        <v>1</v>
      </c>
      <c r="L8" s="367">
        <v>2</v>
      </c>
      <c r="M8" s="367">
        <f t="shared" si="0"/>
        <v>2</v>
      </c>
      <c r="N8" s="367">
        <f t="shared" si="1"/>
        <v>0</v>
      </c>
      <c r="O8" s="367">
        <f t="shared" si="2"/>
        <v>0</v>
      </c>
      <c r="P8" s="367">
        <f>VLOOKUP(R8,'ANSWER KEY'!$P$2:$Q$6,2,0)</f>
        <v>1</v>
      </c>
      <c r="Q8" s="367">
        <f t="shared" si="3"/>
        <v>0</v>
      </c>
      <c r="R8" s="282" t="s">
        <v>149</v>
      </c>
      <c r="S8" s="282">
        <f>IFERROR(VLOOKUP(R8,'ANSWER KEY'!A$2:$B$7,2,FALSE),"-")</f>
        <v>4</v>
      </c>
      <c r="T8" s="283" t="s">
        <v>59</v>
      </c>
      <c r="U8" s="283" t="s">
        <v>108</v>
      </c>
      <c r="V8" s="285" t="s">
        <v>107</v>
      </c>
      <c r="W8" s="285" t="s">
        <v>107</v>
      </c>
      <c r="X8" s="287" t="s">
        <v>1751</v>
      </c>
      <c r="Y8" s="287" t="s">
        <v>341</v>
      </c>
      <c r="Z8" s="328"/>
      <c r="AA8" s="287"/>
      <c r="AB8" s="284"/>
      <c r="AC8" s="283"/>
      <c r="AD8" s="284"/>
      <c r="AE8" s="284"/>
      <c r="AF8" s="284"/>
      <c r="AG8" s="284"/>
    </row>
    <row r="9" spans="1:33" ht="232.5">
      <c r="A9" s="291" t="s">
        <v>65</v>
      </c>
      <c r="B9" s="292" t="s">
        <v>322</v>
      </c>
      <c r="C9" s="154" t="s">
        <v>342</v>
      </c>
      <c r="D9" s="155" t="s">
        <v>343</v>
      </c>
      <c r="E9" s="155" t="s">
        <v>1837</v>
      </c>
      <c r="F9" s="155" t="s">
        <v>1755</v>
      </c>
      <c r="G9" s="155" t="s">
        <v>345</v>
      </c>
      <c r="H9" s="155" t="s">
        <v>2229</v>
      </c>
      <c r="I9" s="155" t="s">
        <v>2230</v>
      </c>
      <c r="J9" s="155" t="s">
        <v>2231</v>
      </c>
      <c r="K9" s="367">
        <v>4</v>
      </c>
      <c r="L9" s="367">
        <v>4</v>
      </c>
      <c r="M9" s="367">
        <f t="shared" si="0"/>
        <v>16</v>
      </c>
      <c r="N9" s="367">
        <f t="shared" si="1"/>
        <v>1</v>
      </c>
      <c r="O9" s="367">
        <f t="shared" si="2"/>
        <v>1</v>
      </c>
      <c r="P9" s="367">
        <f>VLOOKUP(R9,'ANSWER KEY'!$P$2:$Q$6,2,0)</f>
        <v>0.75</v>
      </c>
      <c r="Q9" s="367">
        <f t="shared" si="3"/>
        <v>1</v>
      </c>
      <c r="R9" s="282" t="s">
        <v>1660</v>
      </c>
      <c r="S9" s="282">
        <f>IFERROR(VLOOKUP(R9,'ANSWER KEY'!A$2:$B$7,2,FALSE),"-")</f>
        <v>3</v>
      </c>
      <c r="T9" s="283" t="s">
        <v>59</v>
      </c>
      <c r="U9" s="283" t="s">
        <v>108</v>
      </c>
      <c r="V9" s="285" t="s">
        <v>107</v>
      </c>
      <c r="W9" s="285" t="s">
        <v>107</v>
      </c>
      <c r="X9" s="287" t="s">
        <v>75</v>
      </c>
      <c r="Y9" s="288" t="s">
        <v>346</v>
      </c>
      <c r="Z9" s="328"/>
      <c r="AA9" s="287"/>
      <c r="AB9" s="284"/>
      <c r="AC9" s="284"/>
      <c r="AD9" s="284"/>
      <c r="AE9" s="284"/>
      <c r="AF9" s="284"/>
      <c r="AG9" s="284"/>
    </row>
    <row r="10" spans="1:33" ht="186">
      <c r="A10" s="291" t="s">
        <v>65</v>
      </c>
      <c r="B10" s="292" t="s">
        <v>322</v>
      </c>
      <c r="C10" s="154" t="s">
        <v>342</v>
      </c>
      <c r="D10" s="155" t="s">
        <v>347</v>
      </c>
      <c r="E10" s="155" t="s">
        <v>1836</v>
      </c>
      <c r="F10" s="155" t="s">
        <v>1743</v>
      </c>
      <c r="G10" s="155" t="s">
        <v>2147</v>
      </c>
      <c r="H10" s="155" t="s">
        <v>2232</v>
      </c>
      <c r="I10" s="155" t="s">
        <v>2233</v>
      </c>
      <c r="J10" s="155" t="s">
        <v>2234</v>
      </c>
      <c r="K10" s="367">
        <v>4</v>
      </c>
      <c r="L10" s="367">
        <v>4</v>
      </c>
      <c r="M10" s="367">
        <f t="shared" si="0"/>
        <v>16</v>
      </c>
      <c r="N10" s="367">
        <f t="shared" si="1"/>
        <v>1</v>
      </c>
      <c r="O10" s="367">
        <f t="shared" si="2"/>
        <v>1</v>
      </c>
      <c r="P10" s="367">
        <f>VLOOKUP(R10,'ANSWER KEY'!$P$2:$Q$6,2,0)</f>
        <v>0.75</v>
      </c>
      <c r="Q10" s="367">
        <f t="shared" si="3"/>
        <v>1</v>
      </c>
      <c r="R10" s="282" t="s">
        <v>1660</v>
      </c>
      <c r="S10" s="282">
        <f>IFERROR(VLOOKUP(R10,'ANSWER KEY'!A$2:$B$7,2,FALSE),"-")</f>
        <v>3</v>
      </c>
      <c r="T10" s="283" t="s">
        <v>59</v>
      </c>
      <c r="U10" s="283" t="s">
        <v>107</v>
      </c>
      <c r="V10" s="285" t="s">
        <v>107</v>
      </c>
      <c r="W10" s="285" t="s">
        <v>107</v>
      </c>
      <c r="X10" s="287" t="s">
        <v>75</v>
      </c>
      <c r="Y10" s="288" t="s">
        <v>349</v>
      </c>
      <c r="Z10" s="328" t="s">
        <v>2577</v>
      </c>
      <c r="AA10" s="287"/>
      <c r="AB10" s="284"/>
      <c r="AC10" s="284"/>
      <c r="AD10" s="284"/>
      <c r="AE10" s="284"/>
      <c r="AF10" s="284"/>
      <c r="AG10" s="284"/>
    </row>
    <row r="11" spans="1:33" ht="201.5">
      <c r="A11" s="291" t="s">
        <v>69</v>
      </c>
      <c r="B11" s="292" t="s">
        <v>322</v>
      </c>
      <c r="C11" s="154" t="s">
        <v>350</v>
      </c>
      <c r="D11" s="155" t="s">
        <v>351</v>
      </c>
      <c r="E11" s="155" t="s">
        <v>1610</v>
      </c>
      <c r="F11" s="155"/>
      <c r="G11" s="155" t="s">
        <v>1716</v>
      </c>
      <c r="H11" s="155" t="s">
        <v>2235</v>
      </c>
      <c r="I11" s="155" t="s">
        <v>2236</v>
      </c>
      <c r="J11" s="155" t="s">
        <v>2237</v>
      </c>
      <c r="K11" s="367">
        <v>3</v>
      </c>
      <c r="L11" s="367">
        <v>4</v>
      </c>
      <c r="M11" s="367">
        <f t="shared" si="0"/>
        <v>12</v>
      </c>
      <c r="N11" s="367">
        <f t="shared" si="1"/>
        <v>1.5</v>
      </c>
      <c r="O11" s="367">
        <f t="shared" si="2"/>
        <v>2</v>
      </c>
      <c r="P11" s="367">
        <f>VLOOKUP(R11,'ANSWER KEY'!$P$2:$Q$6,2,0)</f>
        <v>0.5</v>
      </c>
      <c r="Q11" s="367">
        <f t="shared" si="3"/>
        <v>3</v>
      </c>
      <c r="R11" s="282" t="s">
        <v>164</v>
      </c>
      <c r="S11" s="282">
        <f>IFERROR(VLOOKUP(R11,'ANSWER KEY'!A$2:$B$7,2,FALSE),"-")</f>
        <v>2</v>
      </c>
      <c r="T11" s="283" t="s">
        <v>59</v>
      </c>
      <c r="U11" s="283" t="s">
        <v>107</v>
      </c>
      <c r="V11" s="285" t="s">
        <v>107</v>
      </c>
      <c r="W11" s="285" t="s">
        <v>107</v>
      </c>
      <c r="X11" s="287" t="s">
        <v>89</v>
      </c>
      <c r="Y11" s="286" t="s">
        <v>353</v>
      </c>
      <c r="Z11" s="328" t="s">
        <v>2525</v>
      </c>
      <c r="AA11" s="287"/>
      <c r="AB11" s="284"/>
      <c r="AC11" s="283"/>
      <c r="AD11" s="284"/>
      <c r="AE11" s="284"/>
      <c r="AF11" s="284"/>
      <c r="AG11" s="284"/>
    </row>
    <row r="12" spans="1:33" ht="186">
      <c r="A12" s="291" t="s">
        <v>69</v>
      </c>
      <c r="B12" s="292" t="s">
        <v>322</v>
      </c>
      <c r="C12" s="154" t="s">
        <v>350</v>
      </c>
      <c r="D12" s="155" t="s">
        <v>354</v>
      </c>
      <c r="E12" s="155" t="s">
        <v>1611</v>
      </c>
      <c r="F12" s="155" t="s">
        <v>1743</v>
      </c>
      <c r="G12" s="155" t="s">
        <v>356</v>
      </c>
      <c r="H12" s="155" t="s">
        <v>2548</v>
      </c>
      <c r="I12" s="155" t="s">
        <v>2238</v>
      </c>
      <c r="J12" s="155" t="s">
        <v>2239</v>
      </c>
      <c r="K12" s="367">
        <v>3</v>
      </c>
      <c r="L12" s="367">
        <v>4</v>
      </c>
      <c r="M12" s="367">
        <f t="shared" si="0"/>
        <v>12</v>
      </c>
      <c r="N12" s="367">
        <f t="shared" si="1"/>
        <v>1.5</v>
      </c>
      <c r="O12" s="367">
        <f t="shared" si="2"/>
        <v>2</v>
      </c>
      <c r="P12" s="367">
        <f>VLOOKUP(R12,'ANSWER KEY'!$P$2:$Q$6,2,0)</f>
        <v>0.5</v>
      </c>
      <c r="Q12" s="367">
        <f t="shared" si="3"/>
        <v>3</v>
      </c>
      <c r="R12" s="282" t="s">
        <v>164</v>
      </c>
      <c r="S12" s="282">
        <f>IFERROR(VLOOKUP(R12,'ANSWER KEY'!A$2:$B$7,2,FALSE),"-")</f>
        <v>2</v>
      </c>
      <c r="T12" s="283" t="s">
        <v>59</v>
      </c>
      <c r="U12" s="283" t="s">
        <v>107</v>
      </c>
      <c r="V12" s="285" t="s">
        <v>75</v>
      </c>
      <c r="W12" s="285" t="s">
        <v>75</v>
      </c>
      <c r="X12" s="287" t="s">
        <v>89</v>
      </c>
      <c r="Y12" s="286" t="s">
        <v>357</v>
      </c>
      <c r="Z12" s="328" t="s">
        <v>2525</v>
      </c>
      <c r="AA12" s="287"/>
      <c r="AB12" s="284"/>
      <c r="AC12" s="283"/>
      <c r="AD12" s="284"/>
      <c r="AE12" s="284"/>
      <c r="AF12" s="284"/>
      <c r="AG12" s="284"/>
    </row>
    <row r="13" spans="1:33" ht="108.5">
      <c r="A13" s="291" t="s">
        <v>69</v>
      </c>
      <c r="B13" s="292" t="s">
        <v>322</v>
      </c>
      <c r="C13" s="381" t="s">
        <v>350</v>
      </c>
      <c r="D13" s="155" t="s">
        <v>2566</v>
      </c>
      <c r="E13" s="155"/>
      <c r="F13" s="155"/>
      <c r="G13" s="323" t="s">
        <v>2567</v>
      </c>
      <c r="H13" s="323" t="s">
        <v>2549</v>
      </c>
      <c r="I13" s="323" t="s">
        <v>2240</v>
      </c>
      <c r="J13" s="323" t="s">
        <v>2241</v>
      </c>
      <c r="K13" s="367">
        <v>2</v>
      </c>
      <c r="L13" s="367">
        <v>2</v>
      </c>
      <c r="M13" s="367">
        <f t="shared" ref="M13" si="4">SUM(K13*L13)</f>
        <v>4</v>
      </c>
      <c r="N13" s="367">
        <f t="shared" ref="N13" si="5">SUM(K13*(1-P13))</f>
        <v>1</v>
      </c>
      <c r="O13" s="367">
        <f t="shared" ref="O13" si="6">SUM(L13*(1-P13))</f>
        <v>1</v>
      </c>
      <c r="P13" s="367">
        <f>VLOOKUP(R13,'ANSWER KEY'!$P$2:$Q$6,2,0)</f>
        <v>0.5</v>
      </c>
      <c r="Q13" s="367">
        <f t="shared" ref="Q13" si="7">SUM(N13*O13)</f>
        <v>1</v>
      </c>
      <c r="R13" s="282" t="s">
        <v>164</v>
      </c>
      <c r="S13" s="282">
        <f>IFERROR(VLOOKUP(R13,'ANSWER KEY'!A$2:$B$7,2,FALSE),"-")</f>
        <v>2</v>
      </c>
      <c r="T13" s="283" t="s">
        <v>59</v>
      </c>
      <c r="U13" s="283" t="s">
        <v>107</v>
      </c>
      <c r="V13" s="285" t="s">
        <v>107</v>
      </c>
      <c r="W13" s="285" t="s">
        <v>108</v>
      </c>
      <c r="X13" s="287" t="s">
        <v>89</v>
      </c>
      <c r="Y13" s="286" t="s">
        <v>360</v>
      </c>
      <c r="Z13" s="328" t="s">
        <v>2567</v>
      </c>
      <c r="AA13" s="287"/>
      <c r="AB13" s="284"/>
      <c r="AC13" s="283"/>
      <c r="AD13" s="284"/>
      <c r="AE13" s="284"/>
      <c r="AF13" s="284"/>
      <c r="AG13" s="284"/>
    </row>
    <row r="14" spans="1:33" ht="409.5">
      <c r="A14" s="291" t="s">
        <v>69</v>
      </c>
      <c r="B14" s="292" t="s">
        <v>322</v>
      </c>
      <c r="C14" s="154" t="s">
        <v>350</v>
      </c>
      <c r="D14" s="155" t="s">
        <v>358</v>
      </c>
      <c r="E14" s="155" t="s">
        <v>1612</v>
      </c>
      <c r="F14" s="155" t="s">
        <v>1737</v>
      </c>
      <c r="G14" s="323" t="s">
        <v>2152</v>
      </c>
      <c r="H14" s="323" t="s">
        <v>2549</v>
      </c>
      <c r="I14" s="323" t="s">
        <v>2240</v>
      </c>
      <c r="J14" s="323" t="s">
        <v>2241</v>
      </c>
      <c r="K14" s="367">
        <v>2</v>
      </c>
      <c r="L14" s="367">
        <v>2</v>
      </c>
      <c r="M14" s="367">
        <f t="shared" si="0"/>
        <v>4</v>
      </c>
      <c r="N14" s="367">
        <f t="shared" si="1"/>
        <v>1</v>
      </c>
      <c r="O14" s="367">
        <f t="shared" si="2"/>
        <v>1</v>
      </c>
      <c r="P14" s="367">
        <f>VLOOKUP(R14,'ANSWER KEY'!$P$2:$Q$6,2,0)</f>
        <v>0.5</v>
      </c>
      <c r="Q14" s="367">
        <f t="shared" si="3"/>
        <v>1</v>
      </c>
      <c r="R14" s="282" t="s">
        <v>164</v>
      </c>
      <c r="S14" s="282">
        <f>IFERROR(VLOOKUP(R14,'ANSWER KEY'!A$2:$B$7,2,FALSE),"-")</f>
        <v>2</v>
      </c>
      <c r="T14" s="283" t="s">
        <v>59</v>
      </c>
      <c r="U14" s="283" t="s">
        <v>107</v>
      </c>
      <c r="V14" s="285" t="s">
        <v>107</v>
      </c>
      <c r="W14" s="285" t="s">
        <v>108</v>
      </c>
      <c r="X14" s="287" t="s">
        <v>89</v>
      </c>
      <c r="Y14" s="286" t="s">
        <v>360</v>
      </c>
      <c r="Z14" s="328" t="s">
        <v>2526</v>
      </c>
      <c r="AA14" s="287"/>
      <c r="AB14" s="284"/>
      <c r="AC14" s="283"/>
      <c r="AD14" s="284"/>
      <c r="AE14" s="284"/>
      <c r="AF14" s="284"/>
      <c r="AG14" s="284"/>
    </row>
    <row r="15" spans="1:33" ht="139.5">
      <c r="A15" s="291" t="s">
        <v>69</v>
      </c>
      <c r="B15" s="292" t="s">
        <v>322</v>
      </c>
      <c r="C15" s="154" t="s">
        <v>350</v>
      </c>
      <c r="D15" s="155" t="s">
        <v>361</v>
      </c>
      <c r="E15" s="155" t="s">
        <v>1613</v>
      </c>
      <c r="F15" s="155" t="s">
        <v>1737</v>
      </c>
      <c r="G15" s="155" t="s">
        <v>2153</v>
      </c>
      <c r="H15" s="155" t="s">
        <v>2242</v>
      </c>
      <c r="I15" s="155" t="s">
        <v>2243</v>
      </c>
      <c r="J15" s="155" t="s">
        <v>2244</v>
      </c>
      <c r="K15" s="367">
        <v>4</v>
      </c>
      <c r="L15" s="367">
        <v>4</v>
      </c>
      <c r="M15" s="367">
        <f t="shared" si="0"/>
        <v>16</v>
      </c>
      <c r="N15" s="367">
        <f t="shared" si="1"/>
        <v>0</v>
      </c>
      <c r="O15" s="367">
        <f t="shared" si="2"/>
        <v>0</v>
      </c>
      <c r="P15" s="367">
        <f>VLOOKUP(R15,'ANSWER KEY'!$P$2:$Q$6,2,0)</f>
        <v>1</v>
      </c>
      <c r="Q15" s="367">
        <f t="shared" si="3"/>
        <v>0</v>
      </c>
      <c r="R15" s="282" t="s">
        <v>149</v>
      </c>
      <c r="S15" s="282">
        <f>IFERROR(VLOOKUP(R15,'ANSWER KEY'!A$2:$B$7,2,FALSE),"-")</f>
        <v>4</v>
      </c>
      <c r="T15" s="283" t="s">
        <v>59</v>
      </c>
      <c r="U15" s="283" t="s">
        <v>108</v>
      </c>
      <c r="V15" s="285" t="s">
        <v>107</v>
      </c>
      <c r="W15" s="285" t="s">
        <v>107</v>
      </c>
      <c r="X15" s="287" t="s">
        <v>75</v>
      </c>
      <c r="Y15" s="287" t="s">
        <v>363</v>
      </c>
      <c r="Z15" s="328"/>
      <c r="AA15" s="287"/>
      <c r="AB15" s="284"/>
      <c r="AC15" s="283"/>
      <c r="AD15" s="284"/>
      <c r="AE15" s="284"/>
      <c r="AF15" s="284"/>
      <c r="AG15" s="284"/>
    </row>
    <row r="16" spans="1:33" ht="139.5">
      <c r="A16" s="291" t="s">
        <v>72</v>
      </c>
      <c r="B16" s="292" t="s">
        <v>322</v>
      </c>
      <c r="C16" s="154" t="s">
        <v>364</v>
      </c>
      <c r="D16" s="155" t="s">
        <v>365</v>
      </c>
      <c r="E16" s="155" t="s">
        <v>1614</v>
      </c>
      <c r="F16" s="155"/>
      <c r="G16" s="155" t="s">
        <v>2154</v>
      </c>
      <c r="H16" s="155" t="s">
        <v>2245</v>
      </c>
      <c r="I16" s="155" t="s">
        <v>2246</v>
      </c>
      <c r="J16" s="155" t="s">
        <v>2247</v>
      </c>
      <c r="K16" s="367">
        <v>2</v>
      </c>
      <c r="L16" s="367">
        <v>3</v>
      </c>
      <c r="M16" s="367">
        <f t="shared" si="0"/>
        <v>6</v>
      </c>
      <c r="N16" s="367">
        <f t="shared" ref="N16" si="8">SUM(K16*(1-P16))</f>
        <v>0.5</v>
      </c>
      <c r="O16" s="367">
        <f t="shared" ref="O16" si="9">SUM(L16*(1-P16))</f>
        <v>0.75</v>
      </c>
      <c r="P16" s="367">
        <f>VLOOKUP(R16,'ANSWER KEY'!$P$2:$Q$6,2,0)</f>
        <v>0.75</v>
      </c>
      <c r="Q16" s="367">
        <f t="shared" ref="Q16" si="10">SUM(N16*O16)</f>
        <v>0.375</v>
      </c>
      <c r="R16" s="282" t="s">
        <v>1660</v>
      </c>
      <c r="S16" s="282">
        <f>IFERROR(VLOOKUP(R16,'ANSWER KEY'!A$2:$B$7,2,FALSE),"-")</f>
        <v>3</v>
      </c>
      <c r="T16" s="283" t="s">
        <v>59</v>
      </c>
      <c r="U16" s="283" t="s">
        <v>107</v>
      </c>
      <c r="V16" s="285" t="s">
        <v>107</v>
      </c>
      <c r="W16" s="285" t="s">
        <v>107</v>
      </c>
      <c r="X16" s="287" t="s">
        <v>75</v>
      </c>
      <c r="Y16" s="287" t="s">
        <v>367</v>
      </c>
      <c r="Z16" s="328" t="s">
        <v>2571</v>
      </c>
      <c r="AA16" s="287"/>
      <c r="AB16" s="284"/>
      <c r="AC16" s="284"/>
      <c r="AD16" s="284"/>
      <c r="AE16" s="284"/>
      <c r="AF16" s="284"/>
      <c r="AG16" s="284"/>
    </row>
    <row r="17" spans="1:33" ht="201.5">
      <c r="A17" s="291" t="s">
        <v>72</v>
      </c>
      <c r="B17" s="292" t="s">
        <v>322</v>
      </c>
      <c r="C17" s="154" t="s">
        <v>364</v>
      </c>
      <c r="D17" s="155" t="s">
        <v>368</v>
      </c>
      <c r="E17" s="155" t="s">
        <v>1615</v>
      </c>
      <c r="F17" s="155" t="s">
        <v>1737</v>
      </c>
      <c r="G17" s="155" t="s">
        <v>2155</v>
      </c>
      <c r="H17" s="155" t="s">
        <v>2248</v>
      </c>
      <c r="I17" s="155" t="s">
        <v>2249</v>
      </c>
      <c r="J17" s="155" t="s">
        <v>2250</v>
      </c>
      <c r="K17" s="367">
        <v>1</v>
      </c>
      <c r="L17" s="367">
        <v>2</v>
      </c>
      <c r="M17" s="367">
        <f t="shared" si="0"/>
        <v>2</v>
      </c>
      <c r="N17" s="367">
        <f t="shared" si="1"/>
        <v>0</v>
      </c>
      <c r="O17" s="367">
        <f t="shared" si="2"/>
        <v>0</v>
      </c>
      <c r="P17" s="367">
        <f>VLOOKUP(R17,'ANSWER KEY'!$P$2:$Q$6,2,0)</f>
        <v>1</v>
      </c>
      <c r="Q17" s="367">
        <f t="shared" si="3"/>
        <v>0</v>
      </c>
      <c r="R17" s="282" t="s">
        <v>149</v>
      </c>
      <c r="S17" s="282">
        <f>IFERROR(VLOOKUP(R17,'ANSWER KEY'!A$2:$B$7,2,FALSE),"-")</f>
        <v>4</v>
      </c>
      <c r="T17" s="283" t="s">
        <v>59</v>
      </c>
      <c r="U17" s="283" t="s">
        <v>107</v>
      </c>
      <c r="V17" s="285" t="s">
        <v>107</v>
      </c>
      <c r="W17" s="285" t="s">
        <v>107</v>
      </c>
      <c r="X17" s="287" t="s">
        <v>1751</v>
      </c>
      <c r="Y17" s="287" t="s">
        <v>370</v>
      </c>
      <c r="Z17" s="328" t="s">
        <v>2576</v>
      </c>
      <c r="AA17" s="287"/>
      <c r="AB17" s="284"/>
      <c r="AC17" s="283"/>
      <c r="AD17" s="284"/>
      <c r="AE17" s="284"/>
      <c r="AF17" s="284"/>
      <c r="AG17" s="284"/>
    </row>
    <row r="18" spans="1:33" ht="108.5">
      <c r="A18" s="291" t="s">
        <v>72</v>
      </c>
      <c r="B18" s="292" t="s">
        <v>322</v>
      </c>
      <c r="C18" s="154" t="s">
        <v>364</v>
      </c>
      <c r="D18" s="155" t="s">
        <v>371</v>
      </c>
      <c r="E18" s="155" t="s">
        <v>1616</v>
      </c>
      <c r="F18" s="155"/>
      <c r="G18" s="155" t="s">
        <v>1738</v>
      </c>
      <c r="H18" s="155" t="s">
        <v>2251</v>
      </c>
      <c r="I18" s="155" t="s">
        <v>2252</v>
      </c>
      <c r="J18" s="155" t="s">
        <v>2253</v>
      </c>
      <c r="K18" s="367">
        <v>4</v>
      </c>
      <c r="L18" s="367">
        <v>4</v>
      </c>
      <c r="M18" s="367">
        <f t="shared" si="0"/>
        <v>16</v>
      </c>
      <c r="N18" s="367">
        <f t="shared" si="1"/>
        <v>1</v>
      </c>
      <c r="O18" s="367">
        <f t="shared" si="2"/>
        <v>1</v>
      </c>
      <c r="P18" s="367">
        <f>VLOOKUP(R18,'ANSWER KEY'!$P$2:$Q$6,2,0)</f>
        <v>0.75</v>
      </c>
      <c r="Q18" s="367">
        <f t="shared" si="3"/>
        <v>1</v>
      </c>
      <c r="R18" s="282" t="s">
        <v>1660</v>
      </c>
      <c r="S18" s="282">
        <f>IFERROR(VLOOKUP(R18,'ANSWER KEY'!A$2:$B$7,2,FALSE),"-")</f>
        <v>3</v>
      </c>
      <c r="T18" s="283" t="s">
        <v>59</v>
      </c>
      <c r="U18" s="283" t="s">
        <v>108</v>
      </c>
      <c r="V18" s="285" t="s">
        <v>107</v>
      </c>
      <c r="W18" s="285" t="s">
        <v>107</v>
      </c>
      <c r="X18" s="287" t="s">
        <v>1751</v>
      </c>
      <c r="Y18" s="287" t="s">
        <v>373</v>
      </c>
      <c r="Z18" s="328"/>
      <c r="AA18" s="287"/>
      <c r="AB18" s="284"/>
      <c r="AC18" s="283"/>
      <c r="AD18" s="284"/>
      <c r="AE18" s="284"/>
      <c r="AF18" s="284"/>
      <c r="AG18" s="284"/>
    </row>
    <row r="19" spans="1:33" ht="124">
      <c r="A19" s="291" t="s">
        <v>72</v>
      </c>
      <c r="B19" s="292" t="s">
        <v>322</v>
      </c>
      <c r="C19" s="154" t="s">
        <v>364</v>
      </c>
      <c r="D19" s="155" t="s">
        <v>374</v>
      </c>
      <c r="E19" s="155" t="s">
        <v>1617</v>
      </c>
      <c r="F19" s="155"/>
      <c r="G19" s="155" t="s">
        <v>2156</v>
      </c>
      <c r="H19" s="155" t="s">
        <v>2254</v>
      </c>
      <c r="I19" s="155" t="s">
        <v>2255</v>
      </c>
      <c r="J19" s="155" t="s">
        <v>2256</v>
      </c>
      <c r="K19" s="367">
        <v>4</v>
      </c>
      <c r="L19" s="367">
        <v>4</v>
      </c>
      <c r="M19" s="367">
        <f t="shared" si="0"/>
        <v>16</v>
      </c>
      <c r="N19" s="367">
        <f t="shared" si="1"/>
        <v>1</v>
      </c>
      <c r="O19" s="367">
        <f t="shared" si="2"/>
        <v>1</v>
      </c>
      <c r="P19" s="367">
        <f>VLOOKUP(R19,'ANSWER KEY'!$P$2:$Q$6,2,0)</f>
        <v>0.75</v>
      </c>
      <c r="Q19" s="367">
        <f t="shared" si="3"/>
        <v>1</v>
      </c>
      <c r="R19" s="282" t="s">
        <v>1660</v>
      </c>
      <c r="S19" s="282">
        <f>IFERROR(VLOOKUP(R19,'ANSWER KEY'!A$2:$B$7,2,FALSE),"-")</f>
        <v>3</v>
      </c>
      <c r="T19" s="283" t="s">
        <v>59</v>
      </c>
      <c r="U19" s="283" t="s">
        <v>108</v>
      </c>
      <c r="V19" s="285" t="s">
        <v>107</v>
      </c>
      <c r="W19" s="285" t="s">
        <v>107</v>
      </c>
      <c r="X19" s="287" t="s">
        <v>75</v>
      </c>
      <c r="Y19" s="287" t="s">
        <v>376</v>
      </c>
      <c r="Z19" s="328"/>
      <c r="AA19" s="287"/>
      <c r="AB19" s="284"/>
      <c r="AC19" s="283"/>
      <c r="AD19" s="284"/>
      <c r="AE19" s="284"/>
      <c r="AF19" s="284"/>
      <c r="AG19" s="284"/>
    </row>
    <row r="20" spans="1:33" ht="139.5">
      <c r="A20" s="291" t="s">
        <v>72</v>
      </c>
      <c r="B20" s="292" t="s">
        <v>322</v>
      </c>
      <c r="C20" s="154" t="s">
        <v>364</v>
      </c>
      <c r="D20" s="155" t="s">
        <v>377</v>
      </c>
      <c r="E20" s="155" t="s">
        <v>1618</v>
      </c>
      <c r="F20" s="155"/>
      <c r="G20" s="155" t="s">
        <v>1718</v>
      </c>
      <c r="H20" s="155" t="s">
        <v>2257</v>
      </c>
      <c r="I20" s="155" t="s">
        <v>2258</v>
      </c>
      <c r="J20" s="155" t="s">
        <v>2259</v>
      </c>
      <c r="K20" s="367">
        <v>4</v>
      </c>
      <c r="L20" s="367">
        <v>4</v>
      </c>
      <c r="M20" s="367">
        <f t="shared" si="0"/>
        <v>16</v>
      </c>
      <c r="N20" s="367">
        <f t="shared" si="1"/>
        <v>0</v>
      </c>
      <c r="O20" s="367">
        <f t="shared" si="2"/>
        <v>0</v>
      </c>
      <c r="P20" s="367">
        <f>VLOOKUP(R20,'ANSWER KEY'!$P$2:$Q$6,2,0)</f>
        <v>1</v>
      </c>
      <c r="Q20" s="367">
        <f t="shared" si="3"/>
        <v>0</v>
      </c>
      <c r="R20" s="282" t="s">
        <v>149</v>
      </c>
      <c r="S20" s="282">
        <f>IFERROR(VLOOKUP(R20,'ANSWER KEY'!A$2:$B$7,2,FALSE),"-")</f>
        <v>4</v>
      </c>
      <c r="T20" s="283" t="s">
        <v>59</v>
      </c>
      <c r="U20" s="283" t="s">
        <v>108</v>
      </c>
      <c r="V20" s="285" t="s">
        <v>107</v>
      </c>
      <c r="W20" s="285" t="s">
        <v>107</v>
      </c>
      <c r="X20" s="287" t="s">
        <v>75</v>
      </c>
      <c r="Y20" s="288" t="s">
        <v>379</v>
      </c>
      <c r="Z20" s="328"/>
      <c r="AA20" s="287"/>
      <c r="AB20" s="284"/>
      <c r="AC20" s="284"/>
      <c r="AD20" s="284"/>
      <c r="AE20" s="284"/>
      <c r="AF20" s="284"/>
      <c r="AG20" s="284"/>
    </row>
    <row r="21" spans="1:33" ht="248">
      <c r="A21" s="291" t="s">
        <v>72</v>
      </c>
      <c r="B21" s="292" t="s">
        <v>322</v>
      </c>
      <c r="C21" s="154" t="s">
        <v>364</v>
      </c>
      <c r="D21" s="155" t="s">
        <v>380</v>
      </c>
      <c r="E21" s="155" t="s">
        <v>1619</v>
      </c>
      <c r="F21" s="155" t="s">
        <v>1739</v>
      </c>
      <c r="G21" s="155" t="s">
        <v>1719</v>
      </c>
      <c r="H21" s="155" t="s">
        <v>2446</v>
      </c>
      <c r="I21" s="155" t="s">
        <v>2447</v>
      </c>
      <c r="J21" s="155" t="s">
        <v>2448</v>
      </c>
      <c r="K21" s="367">
        <v>2</v>
      </c>
      <c r="L21" s="367">
        <v>2</v>
      </c>
      <c r="M21" s="367">
        <f t="shared" si="0"/>
        <v>4</v>
      </c>
      <c r="N21" s="367">
        <f t="shared" si="1"/>
        <v>0.5</v>
      </c>
      <c r="O21" s="367">
        <f t="shared" si="2"/>
        <v>0.5</v>
      </c>
      <c r="P21" s="367">
        <f>VLOOKUP(R21,'ANSWER KEY'!$P$2:$Q$6,2,0)</f>
        <v>0.75</v>
      </c>
      <c r="Q21" s="367">
        <f t="shared" si="3"/>
        <v>0.25</v>
      </c>
      <c r="R21" s="282" t="s">
        <v>1660</v>
      </c>
      <c r="S21" s="282">
        <f>IFERROR(VLOOKUP(R21,'ANSWER KEY'!A$2:$B$7,2,FALSE),"-")</f>
        <v>3</v>
      </c>
      <c r="T21" s="283" t="s">
        <v>59</v>
      </c>
      <c r="U21" s="283" t="s">
        <v>107</v>
      </c>
      <c r="V21" s="285" t="s">
        <v>108</v>
      </c>
      <c r="W21" s="285" t="s">
        <v>108</v>
      </c>
      <c r="X21" s="287" t="s">
        <v>93</v>
      </c>
      <c r="Y21" s="286" t="s">
        <v>382</v>
      </c>
      <c r="Z21" s="328" t="s">
        <v>2523</v>
      </c>
      <c r="AA21" s="287"/>
      <c r="AB21" s="284"/>
      <c r="AC21" s="283"/>
      <c r="AD21" s="284"/>
      <c r="AE21" s="284"/>
      <c r="AF21" s="284"/>
      <c r="AG21" s="284"/>
    </row>
    <row r="22" spans="1:33" ht="186">
      <c r="A22" s="291" t="s">
        <v>74</v>
      </c>
      <c r="B22" s="292" t="s">
        <v>322</v>
      </c>
      <c r="C22" s="154" t="s">
        <v>383</v>
      </c>
      <c r="D22" s="155" t="s">
        <v>384</v>
      </c>
      <c r="E22" s="155" t="s">
        <v>1620</v>
      </c>
      <c r="F22" s="323" t="s">
        <v>1743</v>
      </c>
      <c r="G22" s="155" t="s">
        <v>386</v>
      </c>
      <c r="H22" s="155" t="s">
        <v>2449</v>
      </c>
      <c r="I22" s="155" t="s">
        <v>2450</v>
      </c>
      <c r="J22" s="155" t="s">
        <v>2451</v>
      </c>
      <c r="K22" s="367">
        <v>2</v>
      </c>
      <c r="L22" s="367">
        <v>4</v>
      </c>
      <c r="M22" s="367">
        <f t="shared" si="0"/>
        <v>8</v>
      </c>
      <c r="N22" s="367">
        <f t="shared" si="1"/>
        <v>1</v>
      </c>
      <c r="O22" s="367">
        <f t="shared" si="2"/>
        <v>2</v>
      </c>
      <c r="P22" s="367">
        <f>VLOOKUP(R22,'ANSWER KEY'!$P$2:$Q$6,2,0)</f>
        <v>0.5</v>
      </c>
      <c r="Q22" s="367">
        <f t="shared" si="3"/>
        <v>2</v>
      </c>
      <c r="R22" s="282" t="s">
        <v>164</v>
      </c>
      <c r="S22" s="282">
        <f>IFERROR(VLOOKUP(R22,'ANSWER KEY'!A$2:$B$7,2,FALSE),"-")</f>
        <v>2</v>
      </c>
      <c r="T22" s="283" t="s">
        <v>59</v>
      </c>
      <c r="U22" s="283" t="s">
        <v>107</v>
      </c>
      <c r="V22" s="285" t="s">
        <v>107</v>
      </c>
      <c r="W22" s="285" t="s">
        <v>108</v>
      </c>
      <c r="X22" s="287" t="s">
        <v>93</v>
      </c>
      <c r="Y22" s="286" t="s">
        <v>387</v>
      </c>
      <c r="Z22" s="328" t="s">
        <v>1951</v>
      </c>
      <c r="AA22" s="287"/>
      <c r="AB22" s="284"/>
      <c r="AC22" s="283" t="s">
        <v>1740</v>
      </c>
      <c r="AD22" s="284"/>
      <c r="AE22" s="284"/>
      <c r="AF22" s="284"/>
      <c r="AG22" s="284"/>
    </row>
    <row r="23" spans="1:33" ht="108.5">
      <c r="A23" s="291" t="s">
        <v>74</v>
      </c>
      <c r="B23" s="292" t="s">
        <v>322</v>
      </c>
      <c r="C23" s="154" t="s">
        <v>383</v>
      </c>
      <c r="D23" s="155" t="s">
        <v>388</v>
      </c>
      <c r="E23" s="155" t="s">
        <v>1621</v>
      </c>
      <c r="F23" s="155" t="s">
        <v>1737</v>
      </c>
      <c r="G23" s="155" t="s">
        <v>1717</v>
      </c>
      <c r="H23" s="155" t="s">
        <v>2452</v>
      </c>
      <c r="I23" s="155" t="s">
        <v>2453</v>
      </c>
      <c r="J23" s="155" t="s">
        <v>2454</v>
      </c>
      <c r="K23" s="367">
        <v>4</v>
      </c>
      <c r="L23" s="367">
        <v>4</v>
      </c>
      <c r="M23" s="367">
        <f t="shared" si="0"/>
        <v>16</v>
      </c>
      <c r="N23" s="367">
        <f t="shared" si="1"/>
        <v>0</v>
      </c>
      <c r="O23" s="367">
        <f t="shared" si="2"/>
        <v>0</v>
      </c>
      <c r="P23" s="367">
        <f>VLOOKUP(R23,'ANSWER KEY'!$P$2:$Q$6,2,0)</f>
        <v>1</v>
      </c>
      <c r="Q23" s="367">
        <f t="shared" si="3"/>
        <v>0</v>
      </c>
      <c r="R23" s="282" t="s">
        <v>149</v>
      </c>
      <c r="S23" s="282">
        <f>IFERROR(VLOOKUP(R23,'ANSWER KEY'!A$2:$B$7,2,FALSE),"-")</f>
        <v>4</v>
      </c>
      <c r="T23" s="283" t="s">
        <v>59</v>
      </c>
      <c r="U23" s="283" t="s">
        <v>108</v>
      </c>
      <c r="V23" s="285" t="s">
        <v>107</v>
      </c>
      <c r="W23" s="285" t="s">
        <v>107</v>
      </c>
      <c r="X23" s="287" t="s">
        <v>1751</v>
      </c>
      <c r="Y23" s="287" t="s">
        <v>390</v>
      </c>
      <c r="Z23" s="328"/>
      <c r="AA23" s="287"/>
      <c r="AB23" s="284"/>
      <c r="AC23" s="283"/>
      <c r="AD23" s="284"/>
      <c r="AE23" s="284"/>
      <c r="AF23" s="284"/>
      <c r="AG23" s="284"/>
    </row>
    <row r="24" spans="1:33" ht="93">
      <c r="A24" s="291" t="s">
        <v>74</v>
      </c>
      <c r="B24" s="292" t="s">
        <v>322</v>
      </c>
      <c r="C24" s="154" t="s">
        <v>383</v>
      </c>
      <c r="D24" s="155" t="s">
        <v>391</v>
      </c>
      <c r="E24" s="155" t="s">
        <v>1622</v>
      </c>
      <c r="F24" s="155"/>
      <c r="G24" s="155" t="s">
        <v>1720</v>
      </c>
      <c r="H24" s="155" t="s">
        <v>2455</v>
      </c>
      <c r="I24" s="155" t="s">
        <v>2456</v>
      </c>
      <c r="J24" s="155" t="s">
        <v>2457</v>
      </c>
      <c r="K24" s="367">
        <v>4</v>
      </c>
      <c r="L24" s="367">
        <v>4</v>
      </c>
      <c r="M24" s="367">
        <f t="shared" si="0"/>
        <v>16</v>
      </c>
      <c r="N24" s="367">
        <f t="shared" si="1"/>
        <v>0</v>
      </c>
      <c r="O24" s="367">
        <f t="shared" si="2"/>
        <v>0</v>
      </c>
      <c r="P24" s="367">
        <f>VLOOKUP(R24,'ANSWER KEY'!$P$2:$Q$6,2,0)</f>
        <v>1</v>
      </c>
      <c r="Q24" s="367">
        <f t="shared" si="3"/>
        <v>0</v>
      </c>
      <c r="R24" s="282" t="s">
        <v>149</v>
      </c>
      <c r="S24" s="282">
        <f>IFERROR(VLOOKUP(R24,'ANSWER KEY'!A$2:$B$7,2,FALSE),"-")</f>
        <v>4</v>
      </c>
      <c r="T24" s="283" t="s">
        <v>59</v>
      </c>
      <c r="U24" s="283" t="s">
        <v>108</v>
      </c>
      <c r="V24" s="285" t="s">
        <v>107</v>
      </c>
      <c r="W24" s="285" t="s">
        <v>107</v>
      </c>
      <c r="X24" s="287" t="s">
        <v>75</v>
      </c>
      <c r="Y24" s="288" t="s">
        <v>393</v>
      </c>
      <c r="Z24" s="328"/>
      <c r="AA24" s="287"/>
      <c r="AB24" s="284"/>
      <c r="AC24" s="284"/>
      <c r="AD24" s="284"/>
      <c r="AE24" s="284"/>
      <c r="AF24" s="284"/>
      <c r="AG24" s="284"/>
    </row>
    <row r="25" spans="1:33" ht="93">
      <c r="A25" s="291" t="s">
        <v>74</v>
      </c>
      <c r="B25" s="292" t="s">
        <v>322</v>
      </c>
      <c r="C25" s="154" t="s">
        <v>383</v>
      </c>
      <c r="D25" s="155" t="s">
        <v>394</v>
      </c>
      <c r="E25" s="155" t="s">
        <v>1623</v>
      </c>
      <c r="F25" s="155" t="s">
        <v>1737</v>
      </c>
      <c r="G25" s="155" t="s">
        <v>1717</v>
      </c>
      <c r="H25" s="155" t="s">
        <v>2458</v>
      </c>
      <c r="I25" s="155" t="s">
        <v>2459</v>
      </c>
      <c r="J25" s="155" t="s">
        <v>2460</v>
      </c>
      <c r="K25" s="367">
        <v>4</v>
      </c>
      <c r="L25" s="367">
        <v>4</v>
      </c>
      <c r="M25" s="367">
        <f t="shared" si="0"/>
        <v>16</v>
      </c>
      <c r="N25" s="367">
        <f t="shared" si="1"/>
        <v>0</v>
      </c>
      <c r="O25" s="367">
        <f t="shared" si="2"/>
        <v>0</v>
      </c>
      <c r="P25" s="367">
        <f>VLOOKUP(R25,'ANSWER KEY'!$P$2:$Q$6,2,0)</f>
        <v>1</v>
      </c>
      <c r="Q25" s="367">
        <f t="shared" si="3"/>
        <v>0</v>
      </c>
      <c r="R25" s="282" t="s">
        <v>149</v>
      </c>
      <c r="S25" s="282">
        <f>IFERROR(VLOOKUP(R25,'ANSWER KEY'!A$2:$B$7,2,FALSE),"-")</f>
        <v>4</v>
      </c>
      <c r="T25" s="283" t="s">
        <v>59</v>
      </c>
      <c r="U25" s="283" t="s">
        <v>108</v>
      </c>
      <c r="V25" s="285" t="s">
        <v>107</v>
      </c>
      <c r="W25" s="285" t="s">
        <v>107</v>
      </c>
      <c r="X25" s="287" t="s">
        <v>1751</v>
      </c>
      <c r="Y25" s="287" t="s">
        <v>396</v>
      </c>
      <c r="Z25" s="328"/>
      <c r="AA25" s="287"/>
      <c r="AB25" s="284"/>
      <c r="AC25" s="283"/>
      <c r="AD25" s="284"/>
      <c r="AE25" s="284"/>
      <c r="AF25" s="284"/>
      <c r="AG25" s="284"/>
    </row>
    <row r="26" spans="1:33" ht="201.5">
      <c r="A26" s="281" t="s">
        <v>19</v>
      </c>
      <c r="B26" s="197" t="s">
        <v>1759</v>
      </c>
      <c r="C26" s="154" t="s">
        <v>1760</v>
      </c>
      <c r="D26" s="155" t="s">
        <v>1761</v>
      </c>
      <c r="E26" s="155" t="s">
        <v>1578</v>
      </c>
      <c r="F26" s="155" t="s">
        <v>1741</v>
      </c>
      <c r="G26" s="155" t="s">
        <v>148</v>
      </c>
      <c r="H26" s="155" t="s">
        <v>2260</v>
      </c>
      <c r="I26" s="155" t="s">
        <v>2261</v>
      </c>
      <c r="J26" s="155" t="s">
        <v>2262</v>
      </c>
      <c r="K26" s="367">
        <v>4</v>
      </c>
      <c r="L26" s="367">
        <v>4</v>
      </c>
      <c r="M26" s="367">
        <f t="shared" si="0"/>
        <v>16</v>
      </c>
      <c r="N26" s="367">
        <f t="shared" si="1"/>
        <v>0</v>
      </c>
      <c r="O26" s="367">
        <f t="shared" si="2"/>
        <v>0</v>
      </c>
      <c r="P26" s="367">
        <f>VLOOKUP(R26,'ANSWER KEY'!$P$2:$Q$6,2,0)</f>
        <v>1</v>
      </c>
      <c r="Q26" s="367">
        <f t="shared" si="3"/>
        <v>0</v>
      </c>
      <c r="R26" s="282" t="s">
        <v>149</v>
      </c>
      <c r="S26" s="282">
        <f>IFERROR(VLOOKUP(R26,'ANSWER KEY'!A$2:$B$7,2,FALSE),"-")</f>
        <v>4</v>
      </c>
      <c r="T26" s="283" t="s">
        <v>59</v>
      </c>
      <c r="U26" s="283" t="s">
        <v>108</v>
      </c>
      <c r="V26" s="285" t="s">
        <v>107</v>
      </c>
      <c r="W26" s="285" t="s">
        <v>107</v>
      </c>
      <c r="X26" s="287" t="s">
        <v>1751</v>
      </c>
      <c r="Y26" s="286" t="s">
        <v>150</v>
      </c>
      <c r="Z26" s="328"/>
      <c r="AA26" s="287"/>
      <c r="AB26" s="284"/>
      <c r="AC26" s="284"/>
      <c r="AD26" s="284"/>
      <c r="AE26" s="284"/>
      <c r="AF26" s="284"/>
      <c r="AG26" s="284"/>
    </row>
    <row r="27" spans="1:33" ht="139.5">
      <c r="A27" s="281" t="s">
        <v>19</v>
      </c>
      <c r="B27" s="197" t="s">
        <v>1759</v>
      </c>
      <c r="C27" s="154" t="s">
        <v>1760</v>
      </c>
      <c r="D27" s="155" t="s">
        <v>1762</v>
      </c>
      <c r="E27" s="155" t="s">
        <v>1579</v>
      </c>
      <c r="F27" s="155" t="s">
        <v>1741</v>
      </c>
      <c r="G27" s="155" t="s">
        <v>153</v>
      </c>
      <c r="H27" s="155" t="s">
        <v>2263</v>
      </c>
      <c r="I27" s="155" t="s">
        <v>2264</v>
      </c>
      <c r="J27" s="155" t="s">
        <v>2265</v>
      </c>
      <c r="K27" s="367">
        <v>4</v>
      </c>
      <c r="L27" s="367">
        <v>4</v>
      </c>
      <c r="M27" s="367">
        <f t="shared" si="0"/>
        <v>16</v>
      </c>
      <c r="N27" s="367">
        <f t="shared" si="1"/>
        <v>0</v>
      </c>
      <c r="O27" s="367">
        <f t="shared" si="2"/>
        <v>0</v>
      </c>
      <c r="P27" s="367">
        <f>VLOOKUP(R27,'ANSWER KEY'!$P$2:$Q$6,2,0)</f>
        <v>1</v>
      </c>
      <c r="Q27" s="367">
        <f t="shared" si="3"/>
        <v>0</v>
      </c>
      <c r="R27" s="282" t="s">
        <v>149</v>
      </c>
      <c r="S27" s="282">
        <f>IFERROR(VLOOKUP(R27,'ANSWER KEY'!A$2:$B$7,2,FALSE),"-")</f>
        <v>4</v>
      </c>
      <c r="T27" s="283" t="s">
        <v>59</v>
      </c>
      <c r="U27" s="283" t="s">
        <v>108</v>
      </c>
      <c r="V27" s="285" t="s">
        <v>107</v>
      </c>
      <c r="W27" s="285" t="s">
        <v>107</v>
      </c>
      <c r="X27" s="287" t="s">
        <v>1751</v>
      </c>
      <c r="Y27" s="286" t="s">
        <v>154</v>
      </c>
      <c r="Z27" s="328"/>
      <c r="AA27" s="287"/>
      <c r="AB27" s="284"/>
      <c r="AC27" s="284"/>
      <c r="AD27" s="284"/>
      <c r="AE27" s="284"/>
      <c r="AF27" s="284"/>
      <c r="AG27" s="284"/>
    </row>
    <row r="28" spans="1:33" ht="325.5">
      <c r="A28" s="281" t="s">
        <v>19</v>
      </c>
      <c r="B28" s="197" t="s">
        <v>1759</v>
      </c>
      <c r="C28" s="154" t="s">
        <v>1760</v>
      </c>
      <c r="D28" s="155" t="s">
        <v>155</v>
      </c>
      <c r="E28" s="155" t="s">
        <v>1580</v>
      </c>
      <c r="F28" s="155" t="s">
        <v>1656</v>
      </c>
      <c r="G28" s="155" t="s">
        <v>1763</v>
      </c>
      <c r="H28" s="155" t="s">
        <v>2266</v>
      </c>
      <c r="I28" s="155" t="s">
        <v>2267</v>
      </c>
      <c r="J28" s="155" t="s">
        <v>2268</v>
      </c>
      <c r="K28" s="367">
        <v>4</v>
      </c>
      <c r="L28" s="367">
        <v>4</v>
      </c>
      <c r="M28" s="367">
        <f t="shared" si="0"/>
        <v>16</v>
      </c>
      <c r="N28" s="367">
        <f t="shared" si="1"/>
        <v>1</v>
      </c>
      <c r="O28" s="367">
        <f t="shared" si="2"/>
        <v>1</v>
      </c>
      <c r="P28" s="367">
        <f>VLOOKUP(R28,'ANSWER KEY'!$P$2:$Q$6,2,0)</f>
        <v>0.75</v>
      </c>
      <c r="Q28" s="367">
        <f t="shared" si="3"/>
        <v>1</v>
      </c>
      <c r="R28" s="282" t="s">
        <v>1660</v>
      </c>
      <c r="S28" s="282">
        <f>IFERROR(VLOOKUP(R28,'ANSWER KEY'!A$2:$B$7,2,FALSE),"-")</f>
        <v>3</v>
      </c>
      <c r="T28" s="283" t="s">
        <v>59</v>
      </c>
      <c r="U28" s="283" t="s">
        <v>108</v>
      </c>
      <c r="V28" s="285" t="s">
        <v>107</v>
      </c>
      <c r="W28" s="285" t="s">
        <v>107</v>
      </c>
      <c r="X28" s="287" t="s">
        <v>1751</v>
      </c>
      <c r="Y28" s="286" t="s">
        <v>157</v>
      </c>
      <c r="Z28" s="328"/>
      <c r="AA28" s="287"/>
      <c r="AB28" s="284"/>
      <c r="AC28" s="284"/>
      <c r="AD28" s="284"/>
      <c r="AE28" s="284"/>
      <c r="AF28" s="284"/>
      <c r="AG28" s="284"/>
    </row>
    <row r="29" spans="1:33" ht="170.5">
      <c r="A29" s="281" t="s">
        <v>19</v>
      </c>
      <c r="B29" s="197" t="s">
        <v>1759</v>
      </c>
      <c r="C29" s="154" t="s">
        <v>1760</v>
      </c>
      <c r="D29" s="155" t="s">
        <v>158</v>
      </c>
      <c r="E29" s="155" t="s">
        <v>1581</v>
      </c>
      <c r="F29" s="155" t="s">
        <v>1743</v>
      </c>
      <c r="G29" s="155" t="s">
        <v>160</v>
      </c>
      <c r="H29" s="155" t="s">
        <v>2269</v>
      </c>
      <c r="I29" s="155" t="s">
        <v>2270</v>
      </c>
      <c r="J29" s="155" t="s">
        <v>2271</v>
      </c>
      <c r="K29" s="367">
        <v>1</v>
      </c>
      <c r="L29" s="367">
        <v>4</v>
      </c>
      <c r="M29" s="367">
        <f t="shared" si="0"/>
        <v>4</v>
      </c>
      <c r="N29" s="367">
        <f t="shared" si="1"/>
        <v>0.25</v>
      </c>
      <c r="O29" s="367">
        <f t="shared" si="2"/>
        <v>1</v>
      </c>
      <c r="P29" s="367">
        <f>VLOOKUP(R29,'ANSWER KEY'!$P$2:$Q$6,2,0)</f>
        <v>0.75</v>
      </c>
      <c r="Q29" s="367">
        <f t="shared" si="3"/>
        <v>0.25</v>
      </c>
      <c r="R29" s="282" t="s">
        <v>1660</v>
      </c>
      <c r="S29" s="282">
        <f>IFERROR(VLOOKUP(R29,'ANSWER KEY'!A$2:$B$7,2,FALSE),"-")</f>
        <v>3</v>
      </c>
      <c r="T29" s="283" t="s">
        <v>59</v>
      </c>
      <c r="U29" s="283" t="s">
        <v>107</v>
      </c>
      <c r="V29" s="285" t="s">
        <v>107</v>
      </c>
      <c r="W29" s="285" t="s">
        <v>107</v>
      </c>
      <c r="X29" s="287" t="s">
        <v>93</v>
      </c>
      <c r="Y29" s="286" t="s">
        <v>161</v>
      </c>
      <c r="Z29" s="328" t="s">
        <v>1748</v>
      </c>
      <c r="AA29" s="287"/>
      <c r="AB29" s="284"/>
      <c r="AC29" s="284"/>
      <c r="AD29" s="284"/>
      <c r="AE29" s="284"/>
      <c r="AF29" s="284"/>
      <c r="AG29" s="284"/>
    </row>
    <row r="30" spans="1:33" ht="124">
      <c r="A30" s="281" t="s">
        <v>19</v>
      </c>
      <c r="B30" s="197" t="s">
        <v>1759</v>
      </c>
      <c r="C30" s="154" t="s">
        <v>1760</v>
      </c>
      <c r="D30" s="155" t="s">
        <v>162</v>
      </c>
      <c r="E30" s="155" t="s">
        <v>1582</v>
      </c>
      <c r="F30" s="155" t="s">
        <v>1743</v>
      </c>
      <c r="G30" s="155" t="s">
        <v>1731</v>
      </c>
      <c r="H30" s="155" t="s">
        <v>2272</v>
      </c>
      <c r="I30" s="155" t="s">
        <v>2273</v>
      </c>
      <c r="J30" s="155" t="s">
        <v>2274</v>
      </c>
      <c r="K30" s="367">
        <v>4</v>
      </c>
      <c r="L30" s="367">
        <v>4</v>
      </c>
      <c r="M30" s="367">
        <f t="shared" si="0"/>
        <v>16</v>
      </c>
      <c r="N30" s="367">
        <f t="shared" si="1"/>
        <v>0</v>
      </c>
      <c r="O30" s="367">
        <f t="shared" si="2"/>
        <v>0</v>
      </c>
      <c r="P30" s="367">
        <f>VLOOKUP(R30,'ANSWER KEY'!$P$2:$Q$6,2,0)</f>
        <v>1</v>
      </c>
      <c r="Q30" s="367">
        <f t="shared" si="3"/>
        <v>0</v>
      </c>
      <c r="R30" s="282" t="s">
        <v>149</v>
      </c>
      <c r="S30" s="282">
        <f>IFERROR(VLOOKUP(R30,'ANSWER KEY'!A$2:$B$7,2,FALSE),"-")</f>
        <v>4</v>
      </c>
      <c r="T30" s="283" t="s">
        <v>59</v>
      </c>
      <c r="U30" s="283" t="s">
        <v>108</v>
      </c>
      <c r="V30" s="285" t="s">
        <v>107</v>
      </c>
      <c r="W30" s="285" t="s">
        <v>107</v>
      </c>
      <c r="X30" s="287" t="s">
        <v>1751</v>
      </c>
      <c r="Y30" s="286" t="s">
        <v>165</v>
      </c>
      <c r="Z30" s="328"/>
      <c r="AA30" s="287"/>
      <c r="AB30" s="284"/>
      <c r="AC30" s="283"/>
      <c r="AD30" s="284"/>
      <c r="AE30" s="284"/>
      <c r="AF30" s="284"/>
      <c r="AG30" s="284"/>
    </row>
    <row r="31" spans="1:33" ht="155">
      <c r="A31" s="281" t="s">
        <v>33</v>
      </c>
      <c r="B31" s="197" t="s">
        <v>1759</v>
      </c>
      <c r="C31" s="154" t="s">
        <v>1764</v>
      </c>
      <c r="D31" s="155" t="s">
        <v>1765</v>
      </c>
      <c r="E31" s="155" t="s">
        <v>1766</v>
      </c>
      <c r="F31" s="155" t="s">
        <v>1445</v>
      </c>
      <c r="G31" s="155" t="s">
        <v>169</v>
      </c>
      <c r="H31" s="155" t="s">
        <v>2275</v>
      </c>
      <c r="I31" s="155" t="s">
        <v>2276</v>
      </c>
      <c r="J31" s="155" t="s">
        <v>2277</v>
      </c>
      <c r="K31" s="367">
        <v>4</v>
      </c>
      <c r="L31" s="367">
        <v>4</v>
      </c>
      <c r="M31" s="367">
        <f t="shared" si="0"/>
        <v>16</v>
      </c>
      <c r="N31" s="367">
        <f t="shared" si="1"/>
        <v>0</v>
      </c>
      <c r="O31" s="367">
        <f t="shared" si="2"/>
        <v>0</v>
      </c>
      <c r="P31" s="367">
        <f>VLOOKUP(R31,'ANSWER KEY'!$P$2:$Q$6,2,0)</f>
        <v>1</v>
      </c>
      <c r="Q31" s="367">
        <f t="shared" si="3"/>
        <v>0</v>
      </c>
      <c r="R31" s="282" t="s">
        <v>149</v>
      </c>
      <c r="S31" s="282">
        <f>IFERROR(VLOOKUP(R31,'ANSWER KEY'!A$2:$B$7,2,FALSE),"-")</f>
        <v>4</v>
      </c>
      <c r="T31" s="283" t="s">
        <v>59</v>
      </c>
      <c r="U31" s="283" t="s">
        <v>108</v>
      </c>
      <c r="V31" s="285" t="s">
        <v>107</v>
      </c>
      <c r="W31" s="285" t="s">
        <v>107</v>
      </c>
      <c r="X31" s="287" t="s">
        <v>1751</v>
      </c>
      <c r="Y31" s="286" t="s">
        <v>170</v>
      </c>
      <c r="Z31" s="328"/>
      <c r="AA31" s="287"/>
      <c r="AB31" s="284"/>
      <c r="AC31" s="284"/>
      <c r="AD31" s="284"/>
      <c r="AE31" s="284"/>
      <c r="AF31" s="284"/>
      <c r="AG31" s="284"/>
    </row>
    <row r="32" spans="1:33" ht="124">
      <c r="A32" s="281" t="s">
        <v>33</v>
      </c>
      <c r="B32" s="197" t="s">
        <v>1759</v>
      </c>
      <c r="C32" s="154" t="s">
        <v>1764</v>
      </c>
      <c r="D32" s="155" t="s">
        <v>171</v>
      </c>
      <c r="E32" s="155" t="s">
        <v>1583</v>
      </c>
      <c r="F32" s="155" t="s">
        <v>1445</v>
      </c>
      <c r="G32" s="155" t="s">
        <v>169</v>
      </c>
      <c r="H32" s="155" t="s">
        <v>2278</v>
      </c>
      <c r="I32" s="155" t="s">
        <v>2279</v>
      </c>
      <c r="J32" s="155" t="s">
        <v>2280</v>
      </c>
      <c r="K32" s="367">
        <v>4</v>
      </c>
      <c r="L32" s="367">
        <v>4</v>
      </c>
      <c r="M32" s="367">
        <f t="shared" si="0"/>
        <v>16</v>
      </c>
      <c r="N32" s="367">
        <f t="shared" si="1"/>
        <v>0</v>
      </c>
      <c r="O32" s="367">
        <f t="shared" si="2"/>
        <v>0</v>
      </c>
      <c r="P32" s="367">
        <f>VLOOKUP(R32,'ANSWER KEY'!$P$2:$Q$6,2,0)</f>
        <v>1</v>
      </c>
      <c r="Q32" s="367">
        <f t="shared" si="3"/>
        <v>0</v>
      </c>
      <c r="R32" s="282" t="s">
        <v>149</v>
      </c>
      <c r="S32" s="282">
        <f>IFERROR(VLOOKUP(R32,'ANSWER KEY'!A$2:$B$7,2,FALSE),"-")</f>
        <v>4</v>
      </c>
      <c r="T32" s="283" t="s">
        <v>59</v>
      </c>
      <c r="U32" s="283" t="s">
        <v>108</v>
      </c>
      <c r="V32" s="285" t="s">
        <v>107</v>
      </c>
      <c r="W32" s="285" t="s">
        <v>107</v>
      </c>
      <c r="X32" s="287" t="s">
        <v>1751</v>
      </c>
      <c r="Y32" s="286" t="s">
        <v>173</v>
      </c>
      <c r="Z32" s="328"/>
      <c r="AA32" s="287"/>
      <c r="AB32" s="284"/>
      <c r="AC32" s="284"/>
      <c r="AD32" s="284"/>
      <c r="AE32" s="284"/>
      <c r="AF32" s="284"/>
      <c r="AG32" s="284"/>
    </row>
    <row r="33" spans="1:33" ht="108.5">
      <c r="A33" s="281" t="s">
        <v>33</v>
      </c>
      <c r="B33" s="197" t="s">
        <v>1759</v>
      </c>
      <c r="C33" s="154" t="s">
        <v>1764</v>
      </c>
      <c r="D33" s="155" t="s">
        <v>1767</v>
      </c>
      <c r="E33" s="155" t="s">
        <v>1768</v>
      </c>
      <c r="F33" s="155" t="s">
        <v>1445</v>
      </c>
      <c r="G33" s="155" t="s">
        <v>169</v>
      </c>
      <c r="H33" s="155" t="s">
        <v>2281</v>
      </c>
      <c r="I33" s="155" t="s">
        <v>2282</v>
      </c>
      <c r="J33" s="155" t="s">
        <v>2283</v>
      </c>
      <c r="K33" s="367">
        <v>4</v>
      </c>
      <c r="L33" s="367">
        <v>4</v>
      </c>
      <c r="M33" s="367">
        <f t="shared" si="0"/>
        <v>16</v>
      </c>
      <c r="N33" s="367">
        <f t="shared" si="1"/>
        <v>0</v>
      </c>
      <c r="O33" s="367">
        <f t="shared" si="2"/>
        <v>0</v>
      </c>
      <c r="P33" s="367">
        <f>VLOOKUP(R33,'ANSWER KEY'!$P$2:$Q$6,2,0)</f>
        <v>1</v>
      </c>
      <c r="Q33" s="367">
        <f t="shared" si="3"/>
        <v>0</v>
      </c>
      <c r="R33" s="282" t="s">
        <v>149</v>
      </c>
      <c r="S33" s="282">
        <f>IFERROR(VLOOKUP(R33,'ANSWER KEY'!A$2:$B$7,2,FALSE),"-")</f>
        <v>4</v>
      </c>
      <c r="T33" s="283" t="s">
        <v>59</v>
      </c>
      <c r="U33" s="283" t="s">
        <v>108</v>
      </c>
      <c r="V33" s="285" t="s">
        <v>107</v>
      </c>
      <c r="W33" s="285" t="s">
        <v>107</v>
      </c>
      <c r="X33" s="287" t="s">
        <v>1751</v>
      </c>
      <c r="Y33" s="286" t="s">
        <v>176</v>
      </c>
      <c r="Z33" s="328"/>
      <c r="AA33" s="287"/>
      <c r="AB33" s="284"/>
      <c r="AC33" s="284"/>
      <c r="AD33" s="284"/>
      <c r="AE33" s="284"/>
      <c r="AF33" s="284"/>
      <c r="AG33" s="284"/>
    </row>
    <row r="34" spans="1:33" ht="139.5">
      <c r="A34" s="281" t="s">
        <v>33</v>
      </c>
      <c r="B34" s="197" t="s">
        <v>1759</v>
      </c>
      <c r="C34" s="154" t="s">
        <v>1764</v>
      </c>
      <c r="D34" s="155" t="s">
        <v>177</v>
      </c>
      <c r="E34" s="155" t="s">
        <v>1584</v>
      </c>
      <c r="F34" s="155" t="s">
        <v>1656</v>
      </c>
      <c r="G34" s="155" t="s">
        <v>179</v>
      </c>
      <c r="H34" s="155" t="s">
        <v>2284</v>
      </c>
      <c r="I34" s="155" t="s">
        <v>2286</v>
      </c>
      <c r="J34" s="155" t="s">
        <v>2285</v>
      </c>
      <c r="K34" s="367">
        <v>4</v>
      </c>
      <c r="L34" s="367">
        <v>4</v>
      </c>
      <c r="M34" s="367">
        <f t="shared" si="0"/>
        <v>16</v>
      </c>
      <c r="N34" s="367">
        <f t="shared" si="1"/>
        <v>0</v>
      </c>
      <c r="O34" s="367">
        <f t="shared" si="2"/>
        <v>0</v>
      </c>
      <c r="P34" s="367">
        <f>VLOOKUP(R34,'ANSWER KEY'!$P$2:$Q$6,2,0)</f>
        <v>1</v>
      </c>
      <c r="Q34" s="367">
        <f t="shared" si="3"/>
        <v>0</v>
      </c>
      <c r="R34" s="282" t="s">
        <v>149</v>
      </c>
      <c r="S34" s="282">
        <f>IFERROR(VLOOKUP(R34,'ANSWER KEY'!A$2:$B$7,2,FALSE),"-")</f>
        <v>4</v>
      </c>
      <c r="T34" s="283" t="s">
        <v>59</v>
      </c>
      <c r="U34" s="283" t="s">
        <v>108</v>
      </c>
      <c r="V34" s="285" t="s">
        <v>107</v>
      </c>
      <c r="W34" s="285" t="s">
        <v>107</v>
      </c>
      <c r="X34" s="287" t="s">
        <v>1751</v>
      </c>
      <c r="Y34" s="288" t="s">
        <v>180</v>
      </c>
      <c r="Z34" s="328"/>
      <c r="AA34" s="287"/>
      <c r="AB34" s="284"/>
      <c r="AC34" s="284"/>
      <c r="AD34" s="284"/>
      <c r="AE34" s="284"/>
      <c r="AF34" s="284"/>
      <c r="AG34" s="284"/>
    </row>
    <row r="35" spans="1:33" ht="108.5">
      <c r="A35" s="281" t="s">
        <v>33</v>
      </c>
      <c r="B35" s="197" t="s">
        <v>1759</v>
      </c>
      <c r="C35" s="154" t="s">
        <v>1764</v>
      </c>
      <c r="D35" s="155" t="s">
        <v>1567</v>
      </c>
      <c r="E35" s="155" t="s">
        <v>1585</v>
      </c>
      <c r="F35" s="155" t="s">
        <v>1445</v>
      </c>
      <c r="G35" s="155" t="s">
        <v>183</v>
      </c>
      <c r="H35" s="155" t="s">
        <v>2287</v>
      </c>
      <c r="I35" s="155" t="s">
        <v>2288</v>
      </c>
      <c r="J35" s="155" t="s">
        <v>2289</v>
      </c>
      <c r="K35" s="367">
        <v>4</v>
      </c>
      <c r="L35" s="367">
        <v>4</v>
      </c>
      <c r="M35" s="367">
        <f t="shared" si="0"/>
        <v>16</v>
      </c>
      <c r="N35" s="367">
        <f t="shared" si="1"/>
        <v>0</v>
      </c>
      <c r="O35" s="367">
        <f t="shared" si="2"/>
        <v>0</v>
      </c>
      <c r="P35" s="367">
        <f>VLOOKUP(R35,'ANSWER KEY'!$P$2:$Q$6,2,0)</f>
        <v>1</v>
      </c>
      <c r="Q35" s="367">
        <f t="shared" si="3"/>
        <v>0</v>
      </c>
      <c r="R35" s="282" t="s">
        <v>149</v>
      </c>
      <c r="S35" s="282">
        <f>IFERROR(VLOOKUP(R35,'ANSWER KEY'!A$2:$B$7,2,FALSE),"-")</f>
        <v>4</v>
      </c>
      <c r="T35" s="283" t="s">
        <v>59</v>
      </c>
      <c r="U35" s="283" t="s">
        <v>108</v>
      </c>
      <c r="V35" s="285" t="s">
        <v>107</v>
      </c>
      <c r="W35" s="285" t="s">
        <v>107</v>
      </c>
      <c r="X35" s="287" t="s">
        <v>1751</v>
      </c>
      <c r="Y35" s="288" t="s">
        <v>184</v>
      </c>
      <c r="Z35" s="328"/>
      <c r="AA35" s="287"/>
      <c r="AB35" s="284"/>
      <c r="AC35" s="284"/>
      <c r="AD35" s="284"/>
      <c r="AE35" s="284"/>
      <c r="AF35" s="284"/>
      <c r="AG35" s="284"/>
    </row>
    <row r="36" spans="1:33" ht="155">
      <c r="A36" s="281" t="s">
        <v>33</v>
      </c>
      <c r="B36" s="197" t="s">
        <v>1759</v>
      </c>
      <c r="C36" s="154" t="s">
        <v>1764</v>
      </c>
      <c r="D36" s="155" t="s">
        <v>185</v>
      </c>
      <c r="E36" s="155" t="s">
        <v>1586</v>
      </c>
      <c r="F36" s="155" t="s">
        <v>1445</v>
      </c>
      <c r="G36" s="155" t="s">
        <v>1726</v>
      </c>
      <c r="H36" s="155" t="s">
        <v>2291</v>
      </c>
      <c r="I36" s="155" t="s">
        <v>2292</v>
      </c>
      <c r="J36" s="155" t="s">
        <v>2293</v>
      </c>
      <c r="K36" s="367">
        <v>4</v>
      </c>
      <c r="L36" s="367">
        <v>4</v>
      </c>
      <c r="M36" s="367">
        <f t="shared" si="0"/>
        <v>16</v>
      </c>
      <c r="N36" s="367">
        <f t="shared" si="1"/>
        <v>0</v>
      </c>
      <c r="O36" s="367">
        <f t="shared" si="2"/>
        <v>0</v>
      </c>
      <c r="P36" s="367">
        <f>VLOOKUP(R36,'ANSWER KEY'!$P$2:$Q$6,2,0)</f>
        <v>1</v>
      </c>
      <c r="Q36" s="367">
        <f t="shared" si="3"/>
        <v>0</v>
      </c>
      <c r="R36" s="282" t="s">
        <v>149</v>
      </c>
      <c r="S36" s="282">
        <f>IFERROR(VLOOKUP(R36,'ANSWER KEY'!A$2:$B$7,2,FALSE),"-")</f>
        <v>4</v>
      </c>
      <c r="T36" s="283" t="s">
        <v>59</v>
      </c>
      <c r="U36" s="283" t="s">
        <v>108</v>
      </c>
      <c r="V36" s="285" t="s">
        <v>107</v>
      </c>
      <c r="W36" s="285" t="s">
        <v>107</v>
      </c>
      <c r="X36" s="287" t="s">
        <v>1751</v>
      </c>
      <c r="Y36" s="288" t="s">
        <v>187</v>
      </c>
      <c r="Z36" s="328"/>
      <c r="AA36" s="287"/>
      <c r="AB36" s="284"/>
      <c r="AC36" s="284"/>
      <c r="AD36" s="284"/>
      <c r="AE36" s="284"/>
      <c r="AF36" s="284"/>
      <c r="AG36" s="284"/>
    </row>
    <row r="37" spans="1:33" ht="108.5">
      <c r="A37" s="281" t="s">
        <v>33</v>
      </c>
      <c r="B37" s="197" t="s">
        <v>1759</v>
      </c>
      <c r="C37" s="154" t="s">
        <v>1764</v>
      </c>
      <c r="D37" s="155" t="s">
        <v>188</v>
      </c>
      <c r="E37" s="155" t="s">
        <v>1587</v>
      </c>
      <c r="F37" s="155" t="s">
        <v>1743</v>
      </c>
      <c r="G37" s="155" t="s">
        <v>1727</v>
      </c>
      <c r="H37" s="155" t="s">
        <v>2290</v>
      </c>
      <c r="I37" s="155" t="s">
        <v>2294</v>
      </c>
      <c r="J37" s="155" t="s">
        <v>2295</v>
      </c>
      <c r="K37" s="367">
        <v>4</v>
      </c>
      <c r="L37" s="367">
        <v>4</v>
      </c>
      <c r="M37" s="367">
        <f t="shared" si="0"/>
        <v>16</v>
      </c>
      <c r="N37" s="367">
        <f t="shared" si="1"/>
        <v>0</v>
      </c>
      <c r="O37" s="367">
        <f t="shared" si="2"/>
        <v>0</v>
      </c>
      <c r="P37" s="367">
        <f>VLOOKUP(R37,'ANSWER KEY'!$P$2:$Q$6,2,0)</f>
        <v>1</v>
      </c>
      <c r="Q37" s="367">
        <f t="shared" si="3"/>
        <v>0</v>
      </c>
      <c r="R37" s="282" t="s">
        <v>149</v>
      </c>
      <c r="S37" s="282">
        <f>IFERROR(VLOOKUP(R37,'ANSWER KEY'!A$2:$B$7,2,FALSE),"-")</f>
        <v>4</v>
      </c>
      <c r="T37" s="283" t="s">
        <v>59</v>
      </c>
      <c r="U37" s="283" t="s">
        <v>108</v>
      </c>
      <c r="V37" s="285" t="s">
        <v>107</v>
      </c>
      <c r="W37" s="285" t="s">
        <v>107</v>
      </c>
      <c r="X37" s="287" t="s">
        <v>1751</v>
      </c>
      <c r="Y37" s="288" t="s">
        <v>190</v>
      </c>
      <c r="Z37" s="328"/>
      <c r="AA37" s="287"/>
      <c r="AB37" s="284"/>
      <c r="AC37" s="284"/>
      <c r="AD37" s="284"/>
      <c r="AE37" s="284"/>
      <c r="AF37" s="284"/>
      <c r="AG37" s="284"/>
    </row>
    <row r="38" spans="1:33" ht="201.5">
      <c r="A38" s="281" t="s">
        <v>38</v>
      </c>
      <c r="B38" s="197" t="s">
        <v>1759</v>
      </c>
      <c r="C38" s="154" t="s">
        <v>191</v>
      </c>
      <c r="D38" s="155" t="s">
        <v>192</v>
      </c>
      <c r="E38" s="155" t="s">
        <v>1769</v>
      </c>
      <c r="F38" s="155" t="s">
        <v>1755</v>
      </c>
      <c r="G38" s="155" t="s">
        <v>194</v>
      </c>
      <c r="H38" s="155" t="s">
        <v>2296</v>
      </c>
      <c r="I38" s="155" t="s">
        <v>2297</v>
      </c>
      <c r="J38" s="155" t="s">
        <v>2298</v>
      </c>
      <c r="K38" s="367">
        <v>4</v>
      </c>
      <c r="L38" s="367">
        <v>4</v>
      </c>
      <c r="M38" s="367">
        <f t="shared" si="0"/>
        <v>16</v>
      </c>
      <c r="N38" s="367">
        <f t="shared" si="1"/>
        <v>1</v>
      </c>
      <c r="O38" s="367">
        <f t="shared" si="2"/>
        <v>1</v>
      </c>
      <c r="P38" s="367">
        <f>VLOOKUP(R38,'ANSWER KEY'!$P$2:$Q$6,2,0)</f>
        <v>0.75</v>
      </c>
      <c r="Q38" s="367">
        <f t="shared" si="3"/>
        <v>1</v>
      </c>
      <c r="R38" s="282" t="s">
        <v>1660</v>
      </c>
      <c r="S38" s="282">
        <f>IFERROR(VLOOKUP(R38,'ANSWER KEY'!A$2:$B$7,2,FALSE),"-")</f>
        <v>3</v>
      </c>
      <c r="T38" s="283" t="s">
        <v>59</v>
      </c>
      <c r="U38" s="283" t="s">
        <v>108</v>
      </c>
      <c r="V38" s="285" t="s">
        <v>107</v>
      </c>
      <c r="W38" s="285" t="s">
        <v>107</v>
      </c>
      <c r="X38" s="287" t="s">
        <v>1751</v>
      </c>
      <c r="Y38" s="288" t="s">
        <v>195</v>
      </c>
      <c r="Z38" s="328"/>
      <c r="AA38" s="287"/>
      <c r="AB38" s="284"/>
      <c r="AC38" s="284"/>
      <c r="AD38" s="284"/>
      <c r="AE38" s="284"/>
      <c r="AF38" s="284"/>
      <c r="AG38" s="284"/>
    </row>
    <row r="39" spans="1:33" ht="248">
      <c r="A39" s="281" t="s">
        <v>38</v>
      </c>
      <c r="B39" s="197" t="s">
        <v>1759</v>
      </c>
      <c r="C39" s="154" t="s">
        <v>191</v>
      </c>
      <c r="D39" s="155" t="s">
        <v>2573</v>
      </c>
      <c r="E39" s="155" t="s">
        <v>1770</v>
      </c>
      <c r="F39" s="155" t="s">
        <v>1755</v>
      </c>
      <c r="G39" s="155" t="s">
        <v>198</v>
      </c>
      <c r="H39" s="155" t="s">
        <v>2299</v>
      </c>
      <c r="I39" s="155" t="s">
        <v>2300</v>
      </c>
      <c r="J39" s="155" t="s">
        <v>2301</v>
      </c>
      <c r="K39" s="367">
        <v>2</v>
      </c>
      <c r="L39" s="367">
        <v>2</v>
      </c>
      <c r="M39" s="367">
        <f t="shared" si="0"/>
        <v>4</v>
      </c>
      <c r="N39" s="367">
        <f t="shared" si="1"/>
        <v>0</v>
      </c>
      <c r="O39" s="367">
        <f t="shared" si="2"/>
        <v>0</v>
      </c>
      <c r="P39" s="367">
        <f>VLOOKUP(R39,'ANSWER KEY'!$P$2:$Q$6,2,0)</f>
        <v>1</v>
      </c>
      <c r="Q39" s="367">
        <f t="shared" si="3"/>
        <v>0</v>
      </c>
      <c r="R39" s="282" t="s">
        <v>149</v>
      </c>
      <c r="S39" s="282">
        <f>IFERROR(VLOOKUP(R39,'ANSWER KEY'!A$2:$B$7,2,FALSE),"-")</f>
        <v>4</v>
      </c>
      <c r="T39" s="283" t="s">
        <v>59</v>
      </c>
      <c r="U39" s="283" t="s">
        <v>107</v>
      </c>
      <c r="V39" s="285" t="s">
        <v>107</v>
      </c>
      <c r="W39" s="285" t="s">
        <v>107</v>
      </c>
      <c r="X39" s="287" t="s">
        <v>1751</v>
      </c>
      <c r="Y39" s="288" t="s">
        <v>199</v>
      </c>
      <c r="Z39" s="328" t="s">
        <v>2574</v>
      </c>
      <c r="AA39" s="287"/>
      <c r="AB39" s="284"/>
      <c r="AC39" s="284"/>
      <c r="AD39" s="284"/>
      <c r="AE39" s="284"/>
      <c r="AF39" s="284"/>
      <c r="AG39" s="284"/>
    </row>
    <row r="40" spans="1:33" ht="108.5">
      <c r="A40" s="281" t="s">
        <v>38</v>
      </c>
      <c r="B40" s="197" t="s">
        <v>1759</v>
      </c>
      <c r="C40" s="154" t="s">
        <v>191</v>
      </c>
      <c r="D40" s="155" t="s">
        <v>200</v>
      </c>
      <c r="E40" s="155" t="s">
        <v>1771</v>
      </c>
      <c r="F40" s="155" t="s">
        <v>1741</v>
      </c>
      <c r="G40" s="155" t="s">
        <v>202</v>
      </c>
      <c r="H40" s="155" t="s">
        <v>2301</v>
      </c>
      <c r="I40" s="155" t="s">
        <v>2302</v>
      </c>
      <c r="J40" s="155" t="s">
        <v>2303</v>
      </c>
      <c r="K40" s="367">
        <v>4</v>
      </c>
      <c r="L40" s="367">
        <v>4</v>
      </c>
      <c r="M40" s="367">
        <f t="shared" si="0"/>
        <v>16</v>
      </c>
      <c r="N40" s="367">
        <f t="shared" si="1"/>
        <v>0</v>
      </c>
      <c r="O40" s="367">
        <f t="shared" si="2"/>
        <v>0</v>
      </c>
      <c r="P40" s="367">
        <f>VLOOKUP(R40,'ANSWER KEY'!$P$2:$Q$6,2,0)</f>
        <v>1</v>
      </c>
      <c r="Q40" s="367">
        <f t="shared" si="3"/>
        <v>0</v>
      </c>
      <c r="R40" s="282" t="s">
        <v>149</v>
      </c>
      <c r="S40" s="282">
        <f>IFERROR(VLOOKUP(R40,'ANSWER KEY'!A$2:$B$7,2,FALSE),"-")</f>
        <v>4</v>
      </c>
      <c r="T40" s="283" t="s">
        <v>59</v>
      </c>
      <c r="U40" s="283" t="s">
        <v>108</v>
      </c>
      <c r="V40" s="285" t="s">
        <v>107</v>
      </c>
      <c r="W40" s="285" t="s">
        <v>107</v>
      </c>
      <c r="X40" s="287" t="s">
        <v>1751</v>
      </c>
      <c r="Y40" s="288" t="s">
        <v>203</v>
      </c>
      <c r="Z40" s="328"/>
      <c r="AA40" s="287"/>
      <c r="AB40" s="284"/>
      <c r="AC40" s="284"/>
      <c r="AD40" s="284"/>
      <c r="AE40" s="284"/>
      <c r="AF40" s="284"/>
      <c r="AG40" s="284"/>
    </row>
    <row r="41" spans="1:33" ht="186">
      <c r="A41" s="281" t="s">
        <v>38</v>
      </c>
      <c r="B41" s="197" t="s">
        <v>1759</v>
      </c>
      <c r="C41" s="154" t="s">
        <v>191</v>
      </c>
      <c r="D41" s="155" t="s">
        <v>204</v>
      </c>
      <c r="E41" s="155" t="s">
        <v>1772</v>
      </c>
      <c r="F41" s="155" t="s">
        <v>1757</v>
      </c>
      <c r="G41" s="155" t="s">
        <v>1554</v>
      </c>
      <c r="H41" s="155" t="s">
        <v>2304</v>
      </c>
      <c r="I41" s="155" t="s">
        <v>2305</v>
      </c>
      <c r="J41" s="155" t="s">
        <v>2306</v>
      </c>
      <c r="K41" s="367">
        <v>4</v>
      </c>
      <c r="L41" s="367">
        <v>4</v>
      </c>
      <c r="M41" s="367">
        <f t="shared" si="0"/>
        <v>16</v>
      </c>
      <c r="N41" s="367">
        <f t="shared" si="1"/>
        <v>0</v>
      </c>
      <c r="O41" s="367">
        <f t="shared" si="2"/>
        <v>0</v>
      </c>
      <c r="P41" s="367">
        <f>VLOOKUP(R41,'ANSWER KEY'!$P$2:$Q$6,2,0)</f>
        <v>1</v>
      </c>
      <c r="Q41" s="367">
        <f t="shared" si="3"/>
        <v>0</v>
      </c>
      <c r="R41" s="282" t="s">
        <v>149</v>
      </c>
      <c r="S41" s="282">
        <f>IFERROR(VLOOKUP(R41,'ANSWER KEY'!A$2:$B$7,2,FALSE),"-")</f>
        <v>4</v>
      </c>
      <c r="T41" s="283" t="s">
        <v>59</v>
      </c>
      <c r="U41" s="283" t="s">
        <v>108</v>
      </c>
      <c r="V41" s="285" t="s">
        <v>107</v>
      </c>
      <c r="W41" s="285" t="s">
        <v>107</v>
      </c>
      <c r="X41" s="287" t="s">
        <v>1751</v>
      </c>
      <c r="Y41" s="288" t="s">
        <v>206</v>
      </c>
      <c r="Z41" s="328"/>
      <c r="AA41" s="287"/>
      <c r="AB41" s="284"/>
      <c r="AC41" s="284"/>
      <c r="AD41" s="284"/>
      <c r="AE41" s="284"/>
      <c r="AF41" s="284"/>
      <c r="AG41" s="284"/>
    </row>
    <row r="42" spans="1:33" ht="201.5">
      <c r="A42" s="281" t="s">
        <v>28</v>
      </c>
      <c r="B42" s="197" t="s">
        <v>1759</v>
      </c>
      <c r="C42" s="154" t="s">
        <v>207</v>
      </c>
      <c r="D42" s="155" t="s">
        <v>208</v>
      </c>
      <c r="E42" s="155" t="s">
        <v>1773</v>
      </c>
      <c r="F42" s="155" t="s">
        <v>1755</v>
      </c>
      <c r="G42" s="155" t="s">
        <v>1555</v>
      </c>
      <c r="H42" s="155" t="s">
        <v>2307</v>
      </c>
      <c r="I42" s="155" t="s">
        <v>2308</v>
      </c>
      <c r="J42" s="155" t="s">
        <v>2309</v>
      </c>
      <c r="K42" s="367">
        <v>2</v>
      </c>
      <c r="L42" s="367">
        <v>1</v>
      </c>
      <c r="M42" s="367">
        <f t="shared" si="0"/>
        <v>2</v>
      </c>
      <c r="N42" s="367">
        <f t="shared" si="1"/>
        <v>0</v>
      </c>
      <c r="O42" s="367">
        <f t="shared" si="2"/>
        <v>0</v>
      </c>
      <c r="P42" s="367">
        <f>VLOOKUP(R42,'ANSWER KEY'!$P$2:$Q$6,2,0)</f>
        <v>1</v>
      </c>
      <c r="Q42" s="367">
        <f t="shared" si="3"/>
        <v>0</v>
      </c>
      <c r="R42" s="282" t="s">
        <v>149</v>
      </c>
      <c r="S42" s="282">
        <f>IFERROR(VLOOKUP(R42,'ANSWER KEY'!A$2:$B$7,2,FALSE),"-")</f>
        <v>4</v>
      </c>
      <c r="T42" s="283" t="s">
        <v>59</v>
      </c>
      <c r="U42" s="283" t="s">
        <v>107</v>
      </c>
      <c r="V42" s="285" t="s">
        <v>107</v>
      </c>
      <c r="W42" s="285" t="s">
        <v>107</v>
      </c>
      <c r="X42" s="287" t="s">
        <v>1751</v>
      </c>
      <c r="Y42" s="288" t="s">
        <v>210</v>
      </c>
      <c r="Z42" s="328" t="s">
        <v>2575</v>
      </c>
      <c r="AA42" s="287"/>
      <c r="AB42" s="284"/>
      <c r="AC42" s="284"/>
      <c r="AD42" s="284"/>
      <c r="AE42" s="284"/>
      <c r="AF42" s="284"/>
      <c r="AG42" s="284"/>
    </row>
    <row r="43" spans="1:33" ht="217">
      <c r="A43" s="281" t="s">
        <v>28</v>
      </c>
      <c r="B43" s="197" t="s">
        <v>1759</v>
      </c>
      <c r="C43" s="154" t="s">
        <v>207</v>
      </c>
      <c r="D43" s="155" t="s">
        <v>211</v>
      </c>
      <c r="E43" s="155" t="s">
        <v>1789</v>
      </c>
      <c r="F43" s="155" t="s">
        <v>1755</v>
      </c>
      <c r="G43" s="155" t="s">
        <v>1651</v>
      </c>
      <c r="H43" s="155" t="s">
        <v>2310</v>
      </c>
      <c r="I43" s="155" t="s">
        <v>2311</v>
      </c>
      <c r="J43" s="155" t="s">
        <v>2312</v>
      </c>
      <c r="K43" s="367">
        <v>1</v>
      </c>
      <c r="L43" s="367">
        <v>2</v>
      </c>
      <c r="M43" s="367">
        <f t="shared" si="0"/>
        <v>2</v>
      </c>
      <c r="N43" s="367">
        <f t="shared" si="1"/>
        <v>0.25</v>
      </c>
      <c r="O43" s="367">
        <f t="shared" si="2"/>
        <v>0.5</v>
      </c>
      <c r="P43" s="367">
        <f>VLOOKUP(R43,'ANSWER KEY'!$P$2:$Q$6,2,0)</f>
        <v>0.75</v>
      </c>
      <c r="Q43" s="367">
        <f t="shared" si="3"/>
        <v>0.125</v>
      </c>
      <c r="R43" s="282" t="s">
        <v>1660</v>
      </c>
      <c r="S43" s="282">
        <f>IFERROR(VLOOKUP(R43,'ANSWER KEY'!A$2:$B$7,2,FALSE),"-")</f>
        <v>3</v>
      </c>
      <c r="T43" s="283" t="s">
        <v>59</v>
      </c>
      <c r="U43" s="283" t="s">
        <v>107</v>
      </c>
      <c r="V43" s="285" t="s">
        <v>107</v>
      </c>
      <c r="W43" s="285" t="s">
        <v>107</v>
      </c>
      <c r="X43" s="287" t="s">
        <v>93</v>
      </c>
      <c r="Y43" s="286" t="s">
        <v>213</v>
      </c>
      <c r="Z43" s="328" t="s">
        <v>1749</v>
      </c>
      <c r="AA43" s="287"/>
      <c r="AB43" s="284"/>
      <c r="AC43" s="284"/>
      <c r="AD43" s="284"/>
      <c r="AE43" s="284"/>
      <c r="AF43" s="284"/>
      <c r="AG43" s="284"/>
    </row>
    <row r="44" spans="1:33" ht="139.5">
      <c r="A44" s="281" t="s">
        <v>23</v>
      </c>
      <c r="B44" s="197" t="s">
        <v>1759</v>
      </c>
      <c r="C44" s="154" t="s">
        <v>1774</v>
      </c>
      <c r="D44" s="155" t="s">
        <v>2578</v>
      </c>
      <c r="E44" s="155" t="s">
        <v>1775</v>
      </c>
      <c r="F44" s="155" t="s">
        <v>1743</v>
      </c>
      <c r="G44" s="155" t="s">
        <v>1742</v>
      </c>
      <c r="H44" s="155" t="s">
        <v>2313</v>
      </c>
      <c r="I44" s="155" t="s">
        <v>2314</v>
      </c>
      <c r="J44" s="155" t="s">
        <v>2315</v>
      </c>
      <c r="K44" s="367">
        <v>3</v>
      </c>
      <c r="L44" s="367">
        <v>2</v>
      </c>
      <c r="M44" s="367">
        <f t="shared" si="0"/>
        <v>6</v>
      </c>
      <c r="N44" s="367">
        <f t="shared" si="1"/>
        <v>0.75</v>
      </c>
      <c r="O44" s="367">
        <f t="shared" si="2"/>
        <v>0.5</v>
      </c>
      <c r="P44" s="367">
        <f>VLOOKUP(R44,'ANSWER KEY'!$P$2:$Q$6,2,0)</f>
        <v>0.75</v>
      </c>
      <c r="Q44" s="367">
        <f t="shared" si="3"/>
        <v>0.375</v>
      </c>
      <c r="R44" s="282" t="s">
        <v>1660</v>
      </c>
      <c r="S44" s="282">
        <f>IFERROR(VLOOKUP(R44,'ANSWER KEY'!A$2:$B$7,2,FALSE),"-")</f>
        <v>3</v>
      </c>
      <c r="T44" s="283" t="s">
        <v>59</v>
      </c>
      <c r="U44" s="283" t="s">
        <v>108</v>
      </c>
      <c r="V44" s="285" t="s">
        <v>107</v>
      </c>
      <c r="W44" s="285" t="s">
        <v>107</v>
      </c>
      <c r="X44" s="287" t="s">
        <v>96</v>
      </c>
      <c r="Y44" s="286" t="s">
        <v>217</v>
      </c>
      <c r="Z44" s="328"/>
      <c r="AA44" s="287"/>
      <c r="AB44" s="284"/>
      <c r="AC44" s="283"/>
      <c r="AD44" s="284"/>
      <c r="AE44" s="284"/>
      <c r="AF44" s="284"/>
      <c r="AG44" s="284"/>
    </row>
    <row r="45" spans="1:33" ht="108.5">
      <c r="A45" s="281" t="s">
        <v>23</v>
      </c>
      <c r="B45" s="197" t="s">
        <v>1759</v>
      </c>
      <c r="C45" s="154" t="s">
        <v>1774</v>
      </c>
      <c r="D45" s="155" t="s">
        <v>1776</v>
      </c>
      <c r="E45" s="155" t="s">
        <v>1588</v>
      </c>
      <c r="F45" s="155" t="s">
        <v>1445</v>
      </c>
      <c r="G45" s="155" t="s">
        <v>1728</v>
      </c>
      <c r="H45" s="155" t="s">
        <v>2316</v>
      </c>
      <c r="I45" s="155" t="s">
        <v>2317</v>
      </c>
      <c r="J45" s="155" t="s">
        <v>2318</v>
      </c>
      <c r="K45" s="367">
        <v>4</v>
      </c>
      <c r="L45" s="367">
        <v>4</v>
      </c>
      <c r="M45" s="367">
        <f t="shared" si="0"/>
        <v>16</v>
      </c>
      <c r="N45" s="367">
        <f t="shared" si="1"/>
        <v>1</v>
      </c>
      <c r="O45" s="367">
        <f t="shared" si="2"/>
        <v>1</v>
      </c>
      <c r="P45" s="367">
        <f>VLOOKUP(R45,'ANSWER KEY'!$P$2:$Q$6,2,0)</f>
        <v>0.75</v>
      </c>
      <c r="Q45" s="367">
        <f t="shared" si="3"/>
        <v>1</v>
      </c>
      <c r="R45" s="282" t="s">
        <v>1660</v>
      </c>
      <c r="S45" s="282">
        <f>IFERROR(VLOOKUP(R45,'ANSWER KEY'!A$2:$B$7,2,FALSE),"-")</f>
        <v>3</v>
      </c>
      <c r="T45" s="283" t="s">
        <v>59</v>
      </c>
      <c r="U45" s="283" t="s">
        <v>108</v>
      </c>
      <c r="V45" s="285" t="s">
        <v>107</v>
      </c>
      <c r="W45" s="285" t="s">
        <v>107</v>
      </c>
      <c r="X45" s="287" t="s">
        <v>1751</v>
      </c>
      <c r="Y45" s="288" t="s">
        <v>220</v>
      </c>
      <c r="Z45" s="328"/>
      <c r="AA45" s="287"/>
      <c r="AB45" s="284"/>
      <c r="AC45" s="284"/>
      <c r="AD45" s="284"/>
      <c r="AE45" s="284"/>
      <c r="AF45" s="284"/>
      <c r="AG45" s="284"/>
    </row>
    <row r="46" spans="1:33" ht="124">
      <c r="A46" s="281" t="s">
        <v>23</v>
      </c>
      <c r="B46" s="197" t="s">
        <v>1759</v>
      </c>
      <c r="C46" s="154" t="s">
        <v>1774</v>
      </c>
      <c r="D46" s="155" t="s">
        <v>1777</v>
      </c>
      <c r="E46" s="155" t="s">
        <v>1778</v>
      </c>
      <c r="F46" s="155" t="s">
        <v>1445</v>
      </c>
      <c r="G46" s="155" t="s">
        <v>1653</v>
      </c>
      <c r="H46" s="155" t="s">
        <v>2319</v>
      </c>
      <c r="I46" s="155" t="s">
        <v>2320</v>
      </c>
      <c r="J46" s="155" t="s">
        <v>2321</v>
      </c>
      <c r="K46" s="367">
        <v>4</v>
      </c>
      <c r="L46" s="367">
        <v>4</v>
      </c>
      <c r="M46" s="367">
        <f t="shared" si="0"/>
        <v>16</v>
      </c>
      <c r="N46" s="367">
        <f t="shared" si="1"/>
        <v>1</v>
      </c>
      <c r="O46" s="367">
        <f t="shared" si="2"/>
        <v>1</v>
      </c>
      <c r="P46" s="367">
        <f>VLOOKUP(R46,'ANSWER KEY'!$P$2:$Q$6,2,0)</f>
        <v>0.75</v>
      </c>
      <c r="Q46" s="367">
        <f t="shared" si="3"/>
        <v>1</v>
      </c>
      <c r="R46" s="282" t="s">
        <v>1660</v>
      </c>
      <c r="S46" s="282">
        <f>IFERROR(VLOOKUP(R46,'ANSWER KEY'!A$2:$B$7,2,FALSE),"-")</f>
        <v>3</v>
      </c>
      <c r="T46" s="283" t="s">
        <v>59</v>
      </c>
      <c r="U46" s="283" t="s">
        <v>108</v>
      </c>
      <c r="V46" s="285" t="s">
        <v>107</v>
      </c>
      <c r="W46" s="285" t="s">
        <v>107</v>
      </c>
      <c r="X46" s="287" t="s">
        <v>1751</v>
      </c>
      <c r="Y46" s="287" t="s">
        <v>223</v>
      </c>
      <c r="Z46" s="328"/>
      <c r="AA46" s="287"/>
      <c r="AB46" s="284"/>
      <c r="AC46" s="284"/>
      <c r="AD46" s="284"/>
      <c r="AE46" s="284"/>
      <c r="AF46" s="284"/>
      <c r="AG46" s="284"/>
    </row>
    <row r="47" spans="1:33" ht="409.5">
      <c r="A47" s="281" t="s">
        <v>43</v>
      </c>
      <c r="B47" s="197" t="s">
        <v>1759</v>
      </c>
      <c r="C47" s="154" t="s">
        <v>1779</v>
      </c>
      <c r="D47" s="155" t="s">
        <v>2579</v>
      </c>
      <c r="E47" s="155" t="s">
        <v>1780</v>
      </c>
      <c r="F47" s="155" t="s">
        <v>1443</v>
      </c>
      <c r="G47" s="155" t="s">
        <v>2568</v>
      </c>
      <c r="H47" s="155" t="s">
        <v>2322</v>
      </c>
      <c r="I47" s="155" t="s">
        <v>2323</v>
      </c>
      <c r="J47" s="155" t="s">
        <v>2324</v>
      </c>
      <c r="K47" s="367">
        <v>4</v>
      </c>
      <c r="L47" s="367">
        <v>4</v>
      </c>
      <c r="M47" s="367">
        <f t="shared" si="0"/>
        <v>16</v>
      </c>
      <c r="N47" s="367">
        <f t="shared" si="1"/>
        <v>1</v>
      </c>
      <c r="O47" s="367">
        <f t="shared" si="2"/>
        <v>1</v>
      </c>
      <c r="P47" s="367">
        <f>VLOOKUP(R47,'ANSWER KEY'!$P$2:$Q$6,2,0)</f>
        <v>0.75</v>
      </c>
      <c r="Q47" s="367">
        <f t="shared" si="3"/>
        <v>1</v>
      </c>
      <c r="R47" s="282" t="s">
        <v>1660</v>
      </c>
      <c r="S47" s="282">
        <f>IFERROR(VLOOKUP(R47,'ANSWER KEY'!A$2:$B$7,2,FALSE),"-")</f>
        <v>3</v>
      </c>
      <c r="T47" s="283" t="s">
        <v>59</v>
      </c>
      <c r="U47" s="283" t="s">
        <v>107</v>
      </c>
      <c r="V47" s="285" t="s">
        <v>107</v>
      </c>
      <c r="W47" s="285" t="s">
        <v>107</v>
      </c>
      <c r="X47" s="287" t="s">
        <v>1751</v>
      </c>
      <c r="Y47" s="288" t="s">
        <v>227</v>
      </c>
      <c r="Z47" s="328" t="s">
        <v>2569</v>
      </c>
      <c r="AA47" s="287"/>
      <c r="AB47" s="284"/>
      <c r="AC47" s="284"/>
      <c r="AD47" s="284"/>
      <c r="AE47" s="284"/>
      <c r="AF47" s="284"/>
      <c r="AG47" s="284"/>
    </row>
    <row r="48" spans="1:33" ht="409.5">
      <c r="A48" s="281" t="s">
        <v>43</v>
      </c>
      <c r="B48" s="197" t="s">
        <v>1759</v>
      </c>
      <c r="C48" s="154" t="s">
        <v>1779</v>
      </c>
      <c r="D48" s="155" t="s">
        <v>1690</v>
      </c>
      <c r="E48" s="155" t="s">
        <v>1781</v>
      </c>
      <c r="F48" s="155" t="s">
        <v>1443</v>
      </c>
      <c r="G48" s="155" t="s">
        <v>1732</v>
      </c>
      <c r="H48" s="155" t="s">
        <v>2325</v>
      </c>
      <c r="I48" s="155" t="s">
        <v>2326</v>
      </c>
      <c r="J48" s="155" t="s">
        <v>2327</v>
      </c>
      <c r="K48" s="367">
        <v>4</v>
      </c>
      <c r="L48" s="367">
        <v>4</v>
      </c>
      <c r="M48" s="367">
        <f t="shared" si="0"/>
        <v>16</v>
      </c>
      <c r="N48" s="367">
        <f t="shared" si="1"/>
        <v>1</v>
      </c>
      <c r="O48" s="367">
        <f t="shared" si="2"/>
        <v>1</v>
      </c>
      <c r="P48" s="367">
        <f>VLOOKUP(R48,'ANSWER KEY'!$P$2:$Q$6,2,0)</f>
        <v>0.75</v>
      </c>
      <c r="Q48" s="367">
        <f t="shared" si="3"/>
        <v>1</v>
      </c>
      <c r="R48" s="282" t="s">
        <v>1660</v>
      </c>
      <c r="S48" s="282">
        <f>IFERROR(VLOOKUP(R48,'ANSWER KEY'!A$2:$B$7,2,FALSE),"-")</f>
        <v>3</v>
      </c>
      <c r="T48" s="283" t="s">
        <v>59</v>
      </c>
      <c r="U48" s="283" t="s">
        <v>107</v>
      </c>
      <c r="V48" s="285" t="s">
        <v>107</v>
      </c>
      <c r="W48" s="285" t="s">
        <v>107</v>
      </c>
      <c r="X48" s="287" t="s">
        <v>96</v>
      </c>
      <c r="Y48" s="286" t="s">
        <v>230</v>
      </c>
      <c r="Z48" s="328" t="s">
        <v>2569</v>
      </c>
      <c r="AA48" s="287"/>
      <c r="AB48" s="284"/>
      <c r="AC48" s="283"/>
      <c r="AD48" s="284"/>
      <c r="AE48" s="284"/>
      <c r="AF48" s="284"/>
      <c r="AG48" s="284"/>
    </row>
    <row r="49" spans="1:33" ht="155">
      <c r="A49" s="281" t="s">
        <v>43</v>
      </c>
      <c r="B49" s="197" t="s">
        <v>1759</v>
      </c>
      <c r="C49" s="154" t="s">
        <v>1779</v>
      </c>
      <c r="D49" s="155" t="s">
        <v>2336</v>
      </c>
      <c r="E49" s="155" t="s">
        <v>1782</v>
      </c>
      <c r="F49" s="155" t="s">
        <v>1755</v>
      </c>
      <c r="G49" s="155" t="s">
        <v>1783</v>
      </c>
      <c r="H49" s="155" t="s">
        <v>2328</v>
      </c>
      <c r="I49" s="155" t="s">
        <v>2329</v>
      </c>
      <c r="J49" s="155" t="s">
        <v>2330</v>
      </c>
      <c r="K49" s="367">
        <v>4</v>
      </c>
      <c r="L49" s="367">
        <v>4</v>
      </c>
      <c r="M49" s="367">
        <f t="shared" si="0"/>
        <v>16</v>
      </c>
      <c r="N49" s="367">
        <f t="shared" si="1"/>
        <v>0</v>
      </c>
      <c r="O49" s="367">
        <f t="shared" si="2"/>
        <v>0</v>
      </c>
      <c r="P49" s="367">
        <f>VLOOKUP(R49,'ANSWER KEY'!$P$2:$Q$6,2,0)</f>
        <v>1</v>
      </c>
      <c r="Q49" s="367">
        <f t="shared" si="3"/>
        <v>0</v>
      </c>
      <c r="R49" s="282" t="s">
        <v>149</v>
      </c>
      <c r="S49" s="282">
        <f>IFERROR(VLOOKUP(R49,'ANSWER KEY'!A$2:$B$7,2,FALSE),"-")</f>
        <v>4</v>
      </c>
      <c r="T49" s="283" t="s">
        <v>59</v>
      </c>
      <c r="U49" s="283" t="s">
        <v>108</v>
      </c>
      <c r="V49" s="285" t="s">
        <v>107</v>
      </c>
      <c r="W49" s="285" t="s">
        <v>107</v>
      </c>
      <c r="X49" s="287" t="s">
        <v>1751</v>
      </c>
      <c r="Y49" s="288" t="s">
        <v>233</v>
      </c>
      <c r="Z49" s="328"/>
      <c r="AA49" s="287"/>
      <c r="AB49" s="284"/>
      <c r="AC49" s="284"/>
      <c r="AD49" s="284"/>
      <c r="AE49" s="284"/>
      <c r="AF49" s="284"/>
      <c r="AG49" s="284"/>
    </row>
    <row r="50" spans="1:33" ht="108.5">
      <c r="A50" s="281" t="s">
        <v>43</v>
      </c>
      <c r="B50" s="197" t="s">
        <v>1759</v>
      </c>
      <c r="C50" s="154" t="s">
        <v>1779</v>
      </c>
      <c r="D50" s="155" t="s">
        <v>2335</v>
      </c>
      <c r="E50" s="155" t="s">
        <v>1568</v>
      </c>
      <c r="F50" s="155" t="s">
        <v>1743</v>
      </c>
      <c r="G50" s="155" t="s">
        <v>1733</v>
      </c>
      <c r="H50" s="155" t="s">
        <v>2331</v>
      </c>
      <c r="I50" s="155" t="s">
        <v>2332</v>
      </c>
      <c r="J50" s="155" t="s">
        <v>2333</v>
      </c>
      <c r="K50" s="367">
        <v>4</v>
      </c>
      <c r="L50" s="367">
        <v>4</v>
      </c>
      <c r="M50" s="367">
        <f t="shared" si="0"/>
        <v>16</v>
      </c>
      <c r="N50" s="367">
        <f t="shared" si="1"/>
        <v>0</v>
      </c>
      <c r="O50" s="367">
        <f t="shared" si="2"/>
        <v>0</v>
      </c>
      <c r="P50" s="367">
        <f>VLOOKUP(R50,'ANSWER KEY'!$P$2:$Q$6,2,0)</f>
        <v>1</v>
      </c>
      <c r="Q50" s="367">
        <f t="shared" si="3"/>
        <v>0</v>
      </c>
      <c r="R50" s="282" t="s">
        <v>149</v>
      </c>
      <c r="S50" s="282">
        <f>IFERROR(VLOOKUP(R50,'ANSWER KEY'!A$2:$B$7,2,FALSE),"-")</f>
        <v>4</v>
      </c>
      <c r="T50" s="283" t="s">
        <v>59</v>
      </c>
      <c r="U50" s="283" t="s">
        <v>108</v>
      </c>
      <c r="V50" s="285" t="s">
        <v>107</v>
      </c>
      <c r="W50" s="285" t="s">
        <v>107</v>
      </c>
      <c r="X50" s="287" t="s">
        <v>1751</v>
      </c>
      <c r="Y50" s="288" t="s">
        <v>236</v>
      </c>
      <c r="Z50" s="328"/>
      <c r="AA50" s="287"/>
      <c r="AB50" s="284"/>
      <c r="AC50" s="283"/>
      <c r="AD50" s="284"/>
      <c r="AE50" s="284"/>
      <c r="AF50" s="284"/>
      <c r="AG50" s="284"/>
    </row>
    <row r="51" spans="1:33" ht="409.5">
      <c r="A51" s="281" t="s">
        <v>43</v>
      </c>
      <c r="B51" s="197" t="s">
        <v>1759</v>
      </c>
      <c r="C51" s="154" t="s">
        <v>1779</v>
      </c>
      <c r="D51" s="155" t="s">
        <v>2334</v>
      </c>
      <c r="E51" s="155" t="s">
        <v>1569</v>
      </c>
      <c r="F51" s="155" t="s">
        <v>1656</v>
      </c>
      <c r="G51" s="155" t="s">
        <v>1752</v>
      </c>
      <c r="H51" s="155" t="s">
        <v>2461</v>
      </c>
      <c r="I51" s="155" t="s">
        <v>2462</v>
      </c>
      <c r="J51" s="155" t="s">
        <v>2463</v>
      </c>
      <c r="K51" s="367">
        <v>4</v>
      </c>
      <c r="L51" s="367">
        <v>4</v>
      </c>
      <c r="M51" s="367">
        <f t="shared" si="0"/>
        <v>16</v>
      </c>
      <c r="N51" s="367">
        <f t="shared" si="1"/>
        <v>0</v>
      </c>
      <c r="O51" s="367">
        <f t="shared" si="2"/>
        <v>0</v>
      </c>
      <c r="P51" s="367">
        <f>VLOOKUP(R51,'ANSWER KEY'!$P$2:$Q$6,2,0)</f>
        <v>1</v>
      </c>
      <c r="Q51" s="367">
        <f t="shared" si="3"/>
        <v>0</v>
      </c>
      <c r="R51" s="282" t="s">
        <v>149</v>
      </c>
      <c r="S51" s="282">
        <f>IFERROR(VLOOKUP(R51,'ANSWER KEY'!A$2:$B$7,2,FALSE),"-")</f>
        <v>4</v>
      </c>
      <c r="T51" s="283" t="s">
        <v>59</v>
      </c>
      <c r="U51" s="283" t="s">
        <v>108</v>
      </c>
      <c r="V51" s="285" t="s">
        <v>107</v>
      </c>
      <c r="W51" s="285" t="s">
        <v>107</v>
      </c>
      <c r="X51" s="287" t="s">
        <v>93</v>
      </c>
      <c r="Y51" s="288" t="s">
        <v>239</v>
      </c>
      <c r="Z51" s="328"/>
      <c r="AA51" s="287"/>
      <c r="AB51" s="284"/>
      <c r="AC51" s="284"/>
      <c r="AD51" s="284"/>
      <c r="AE51" s="284"/>
      <c r="AF51" s="284"/>
      <c r="AG51" s="284"/>
    </row>
    <row r="52" spans="1:33" ht="170.5">
      <c r="A52" s="281" t="s">
        <v>43</v>
      </c>
      <c r="B52" s="197" t="s">
        <v>1759</v>
      </c>
      <c r="C52" s="154" t="s">
        <v>1779</v>
      </c>
      <c r="D52" s="155" t="s">
        <v>240</v>
      </c>
      <c r="E52" s="155" t="s">
        <v>1784</v>
      </c>
      <c r="F52" s="155" t="s">
        <v>1753</v>
      </c>
      <c r="G52" s="155" t="s">
        <v>1659</v>
      </c>
      <c r="H52" s="155" t="s">
        <v>2464</v>
      </c>
      <c r="I52" s="155" t="s">
        <v>2465</v>
      </c>
      <c r="J52" s="155" t="s">
        <v>2466</v>
      </c>
      <c r="K52" s="367">
        <v>3</v>
      </c>
      <c r="L52" s="367">
        <v>1</v>
      </c>
      <c r="M52" s="367">
        <f t="shared" si="0"/>
        <v>3</v>
      </c>
      <c r="N52" s="367">
        <f t="shared" si="1"/>
        <v>0.75</v>
      </c>
      <c r="O52" s="367">
        <f t="shared" si="2"/>
        <v>0.25</v>
      </c>
      <c r="P52" s="367">
        <f>VLOOKUP(R52,'ANSWER KEY'!$P$2:$Q$6,2,0)</f>
        <v>0.75</v>
      </c>
      <c r="Q52" s="367">
        <f t="shared" si="3"/>
        <v>0.1875</v>
      </c>
      <c r="R52" s="282" t="s">
        <v>1660</v>
      </c>
      <c r="S52" s="282">
        <f>IFERROR(VLOOKUP(R52,'ANSWER KEY'!A$2:$B$7,2,FALSE),"-")</f>
        <v>3</v>
      </c>
      <c r="T52" s="283" t="s">
        <v>59</v>
      </c>
      <c r="U52" s="283" t="s">
        <v>108</v>
      </c>
      <c r="V52" s="285" t="s">
        <v>107</v>
      </c>
      <c r="W52" s="285" t="s">
        <v>107</v>
      </c>
      <c r="X52" s="287" t="s">
        <v>93</v>
      </c>
      <c r="Y52" s="286" t="s">
        <v>242</v>
      </c>
      <c r="Z52" s="328"/>
      <c r="AA52" s="287"/>
      <c r="AB52" s="284"/>
      <c r="AC52" s="284"/>
      <c r="AD52" s="284"/>
      <c r="AE52" s="284"/>
      <c r="AF52" s="284"/>
      <c r="AG52" s="284"/>
    </row>
    <row r="53" spans="1:33" ht="409.5">
      <c r="A53" s="281" t="s">
        <v>43</v>
      </c>
      <c r="B53" s="197" t="s">
        <v>1759</v>
      </c>
      <c r="C53" s="154" t="s">
        <v>1779</v>
      </c>
      <c r="D53" s="155" t="s">
        <v>243</v>
      </c>
      <c r="E53" s="155" t="s">
        <v>1570</v>
      </c>
      <c r="F53" s="155" t="s">
        <v>1753</v>
      </c>
      <c r="G53" s="155" t="s">
        <v>1785</v>
      </c>
      <c r="H53" s="155" t="s">
        <v>2464</v>
      </c>
      <c r="I53" s="155" t="s">
        <v>2467</v>
      </c>
      <c r="J53" s="155" t="s">
        <v>2468</v>
      </c>
      <c r="K53" s="367">
        <v>4</v>
      </c>
      <c r="L53" s="367">
        <v>4</v>
      </c>
      <c r="M53" s="367">
        <f t="shared" si="0"/>
        <v>16</v>
      </c>
      <c r="N53" s="367">
        <f t="shared" si="1"/>
        <v>0</v>
      </c>
      <c r="O53" s="367">
        <f t="shared" si="2"/>
        <v>0</v>
      </c>
      <c r="P53" s="367">
        <f>VLOOKUP(R53,'ANSWER KEY'!$P$2:$Q$6,2,0)</f>
        <v>1</v>
      </c>
      <c r="Q53" s="367">
        <f t="shared" si="3"/>
        <v>0</v>
      </c>
      <c r="R53" s="282" t="s">
        <v>149</v>
      </c>
      <c r="S53" s="282">
        <f>IFERROR(VLOOKUP(R53,'ANSWER KEY'!A$2:$B$7,2,FALSE),"-")</f>
        <v>4</v>
      </c>
      <c r="T53" s="283" t="s">
        <v>59</v>
      </c>
      <c r="U53" s="283" t="s">
        <v>108</v>
      </c>
      <c r="V53" s="285" t="s">
        <v>107</v>
      </c>
      <c r="W53" s="285" t="s">
        <v>107</v>
      </c>
      <c r="X53" s="287" t="s">
        <v>1751</v>
      </c>
      <c r="Y53" s="288" t="s">
        <v>245</v>
      </c>
      <c r="Z53" s="328"/>
      <c r="AA53" s="287"/>
      <c r="AB53" s="284"/>
      <c r="AC53" s="284"/>
      <c r="AD53" s="284"/>
      <c r="AE53" s="284"/>
      <c r="AF53" s="284"/>
      <c r="AG53" s="284"/>
    </row>
    <row r="54" spans="1:33" ht="186">
      <c r="A54" s="281" t="s">
        <v>43</v>
      </c>
      <c r="B54" s="197" t="s">
        <v>1759</v>
      </c>
      <c r="C54" s="154" t="s">
        <v>1779</v>
      </c>
      <c r="D54" s="155" t="s">
        <v>1691</v>
      </c>
      <c r="E54" s="155" t="s">
        <v>1571</v>
      </c>
      <c r="F54" s="155" t="s">
        <v>1743</v>
      </c>
      <c r="G54" s="155" t="s">
        <v>1734</v>
      </c>
      <c r="H54" s="155" t="s">
        <v>2464</v>
      </c>
      <c r="I54" s="155" t="s">
        <v>2469</v>
      </c>
      <c r="J54" s="155" t="s">
        <v>2470</v>
      </c>
      <c r="K54" s="367">
        <v>3</v>
      </c>
      <c r="L54" s="367">
        <v>4</v>
      </c>
      <c r="M54" s="367">
        <f t="shared" si="0"/>
        <v>12</v>
      </c>
      <c r="N54" s="367">
        <f t="shared" si="1"/>
        <v>0.75</v>
      </c>
      <c r="O54" s="367">
        <f t="shared" si="2"/>
        <v>1</v>
      </c>
      <c r="P54" s="367">
        <f>VLOOKUP(R54,'ANSWER KEY'!$P$2:$Q$6,2,0)</f>
        <v>0.75</v>
      </c>
      <c r="Q54" s="367">
        <f t="shared" si="3"/>
        <v>0.75</v>
      </c>
      <c r="R54" s="282" t="s">
        <v>1660</v>
      </c>
      <c r="S54" s="282">
        <f>IFERROR(VLOOKUP(R54,'ANSWER KEY'!A$2:$B$7,2,FALSE),"-")</f>
        <v>3</v>
      </c>
      <c r="T54" s="283" t="s">
        <v>59</v>
      </c>
      <c r="U54" s="283" t="s">
        <v>107</v>
      </c>
      <c r="V54" s="285" t="s">
        <v>107</v>
      </c>
      <c r="W54" s="285" t="s">
        <v>107</v>
      </c>
      <c r="X54" s="287" t="s">
        <v>93</v>
      </c>
      <c r="Y54" s="286" t="s">
        <v>248</v>
      </c>
      <c r="Z54" s="328" t="s">
        <v>1744</v>
      </c>
      <c r="AA54" s="287"/>
      <c r="AB54" s="284"/>
      <c r="AC54" s="283"/>
      <c r="AD54" s="284"/>
      <c r="AE54" s="284"/>
      <c r="AF54" s="284"/>
      <c r="AG54" s="284"/>
    </row>
    <row r="55" spans="1:33" ht="279">
      <c r="A55" s="281" t="s">
        <v>43</v>
      </c>
      <c r="B55" s="197" t="s">
        <v>1759</v>
      </c>
      <c r="C55" s="154" t="s">
        <v>1779</v>
      </c>
      <c r="D55" s="155" t="s">
        <v>2337</v>
      </c>
      <c r="E55" s="155" t="s">
        <v>1589</v>
      </c>
      <c r="F55" s="155" t="s">
        <v>1743</v>
      </c>
      <c r="G55" s="155" t="s">
        <v>1745</v>
      </c>
      <c r="H55" s="155" t="s">
        <v>2464</v>
      </c>
      <c r="I55" s="155" t="s">
        <v>2471</v>
      </c>
      <c r="J55" s="155" t="s">
        <v>2472</v>
      </c>
      <c r="K55" s="367">
        <v>4</v>
      </c>
      <c r="L55" s="367">
        <v>4</v>
      </c>
      <c r="M55" s="367">
        <f t="shared" si="0"/>
        <v>16</v>
      </c>
      <c r="N55" s="367">
        <f t="shared" si="1"/>
        <v>1</v>
      </c>
      <c r="O55" s="367">
        <f t="shared" si="2"/>
        <v>1</v>
      </c>
      <c r="P55" s="367">
        <f>VLOOKUP(R55,'ANSWER KEY'!$P$2:$Q$6,2,0)</f>
        <v>0.75</v>
      </c>
      <c r="Q55" s="367">
        <f t="shared" si="3"/>
        <v>1</v>
      </c>
      <c r="R55" s="282" t="s">
        <v>1660</v>
      </c>
      <c r="S55" s="282">
        <f>IFERROR(VLOOKUP(R55,'ANSWER KEY'!A$2:$B$7,2,FALSE),"-")</f>
        <v>3</v>
      </c>
      <c r="T55" s="283" t="s">
        <v>59</v>
      </c>
      <c r="U55" s="283" t="s">
        <v>107</v>
      </c>
      <c r="V55" s="285" t="s">
        <v>107</v>
      </c>
      <c r="W55" s="285" t="s">
        <v>107</v>
      </c>
      <c r="X55" s="287" t="s">
        <v>93</v>
      </c>
      <c r="Y55" s="286" t="s">
        <v>251</v>
      </c>
      <c r="Z55" s="328" t="s">
        <v>1746</v>
      </c>
      <c r="AA55" s="287"/>
      <c r="AB55" s="284"/>
      <c r="AC55" s="283"/>
      <c r="AD55" s="284"/>
      <c r="AE55" s="284"/>
      <c r="AF55" s="284"/>
      <c r="AG55" s="284"/>
    </row>
    <row r="56" spans="1:33" ht="248">
      <c r="A56" s="281" t="s">
        <v>43</v>
      </c>
      <c r="B56" s="197" t="s">
        <v>1759</v>
      </c>
      <c r="C56" s="154" t="s">
        <v>1779</v>
      </c>
      <c r="D56" s="155" t="s">
        <v>2338</v>
      </c>
      <c r="E56" s="155" t="s">
        <v>1565</v>
      </c>
      <c r="F56" s="155" t="s">
        <v>1753</v>
      </c>
      <c r="G56" s="155" t="s">
        <v>2521</v>
      </c>
      <c r="H56" s="155" t="s">
        <v>2473</v>
      </c>
      <c r="I56" s="155" t="s">
        <v>2474</v>
      </c>
      <c r="J56" s="155" t="s">
        <v>2475</v>
      </c>
      <c r="K56" s="367">
        <v>4</v>
      </c>
      <c r="L56" s="367">
        <v>4</v>
      </c>
      <c r="M56" s="367">
        <f t="shared" si="0"/>
        <v>16</v>
      </c>
      <c r="N56" s="367">
        <f t="shared" si="1"/>
        <v>1</v>
      </c>
      <c r="O56" s="367">
        <f t="shared" si="2"/>
        <v>1</v>
      </c>
      <c r="P56" s="367">
        <f>VLOOKUP(R56,'ANSWER KEY'!$P$2:$Q$6,2,0)</f>
        <v>0.75</v>
      </c>
      <c r="Q56" s="367">
        <f t="shared" si="3"/>
        <v>1</v>
      </c>
      <c r="R56" s="282" t="s">
        <v>1660</v>
      </c>
      <c r="S56" s="282">
        <f>IFERROR(VLOOKUP(R56,'ANSWER KEY'!A$2:$B$7,2,FALSE),"-")</f>
        <v>3</v>
      </c>
      <c r="T56" s="283" t="s">
        <v>59</v>
      </c>
      <c r="U56" s="283" t="s">
        <v>108</v>
      </c>
      <c r="V56" s="285" t="s">
        <v>107</v>
      </c>
      <c r="W56" s="285" t="s">
        <v>107</v>
      </c>
      <c r="X56" s="287" t="s">
        <v>75</v>
      </c>
      <c r="Y56" s="287" t="s">
        <v>254</v>
      </c>
      <c r="Z56" s="328"/>
      <c r="AA56" s="287"/>
      <c r="AB56" s="284"/>
      <c r="AC56" s="283"/>
      <c r="AD56" s="284"/>
      <c r="AE56" s="284"/>
      <c r="AF56" s="284"/>
      <c r="AG56" s="284"/>
    </row>
    <row r="57" spans="1:33" ht="124">
      <c r="A57" s="289" t="s">
        <v>49</v>
      </c>
      <c r="B57" s="290" t="s">
        <v>255</v>
      </c>
      <c r="C57" s="154" t="s">
        <v>256</v>
      </c>
      <c r="D57" s="155" t="s">
        <v>257</v>
      </c>
      <c r="E57" s="155" t="s">
        <v>1590</v>
      </c>
      <c r="F57" s="155" t="s">
        <v>1721</v>
      </c>
      <c r="G57" s="155" t="s">
        <v>2125</v>
      </c>
      <c r="H57" s="155" t="s">
        <v>2339</v>
      </c>
      <c r="I57" s="155" t="s">
        <v>2340</v>
      </c>
      <c r="J57" s="155" t="s">
        <v>2341</v>
      </c>
      <c r="K57" s="367">
        <v>4</v>
      </c>
      <c r="L57" s="367">
        <v>4</v>
      </c>
      <c r="M57" s="367">
        <f t="shared" si="0"/>
        <v>16</v>
      </c>
      <c r="N57" s="367">
        <f t="shared" si="1"/>
        <v>0</v>
      </c>
      <c r="O57" s="367">
        <f t="shared" si="2"/>
        <v>0</v>
      </c>
      <c r="P57" s="367">
        <f>VLOOKUP(R57,'ANSWER KEY'!$P$2:$Q$6,2,0)</f>
        <v>1</v>
      </c>
      <c r="Q57" s="367">
        <f t="shared" si="3"/>
        <v>0</v>
      </c>
      <c r="R57" s="282" t="s">
        <v>149</v>
      </c>
      <c r="S57" s="282">
        <f>IFERROR(VLOOKUP(R57,'ANSWER KEY'!A$2:$B$7,2,FALSE),"-")</f>
        <v>4</v>
      </c>
      <c r="T57" s="283" t="s">
        <v>59</v>
      </c>
      <c r="U57" s="283" t="s">
        <v>108</v>
      </c>
      <c r="V57" s="285" t="s">
        <v>107</v>
      </c>
      <c r="W57" s="285" t="s">
        <v>107</v>
      </c>
      <c r="X57" s="287" t="s">
        <v>75</v>
      </c>
      <c r="Y57" s="288" t="s">
        <v>259</v>
      </c>
      <c r="Z57" s="328"/>
      <c r="AA57" s="287"/>
      <c r="AB57" s="284"/>
      <c r="AC57" s="284"/>
      <c r="AD57" s="284"/>
      <c r="AE57" s="284"/>
      <c r="AF57" s="284"/>
      <c r="AG57" s="284"/>
    </row>
    <row r="58" spans="1:33" ht="124">
      <c r="A58" s="289" t="s">
        <v>49</v>
      </c>
      <c r="B58" s="290" t="s">
        <v>255</v>
      </c>
      <c r="C58" s="154" t="s">
        <v>256</v>
      </c>
      <c r="D58" s="155" t="s">
        <v>260</v>
      </c>
      <c r="E58" s="155" t="s">
        <v>1591</v>
      </c>
      <c r="F58" s="155" t="s">
        <v>1721</v>
      </c>
      <c r="G58" s="155" t="s">
        <v>2126</v>
      </c>
      <c r="H58" s="155" t="s">
        <v>2342</v>
      </c>
      <c r="I58" s="155" t="s">
        <v>2343</v>
      </c>
      <c r="J58" s="155" t="s">
        <v>2344</v>
      </c>
      <c r="K58" s="367">
        <v>4</v>
      </c>
      <c r="L58" s="367">
        <v>4</v>
      </c>
      <c r="M58" s="367">
        <f t="shared" si="0"/>
        <v>16</v>
      </c>
      <c r="N58" s="367">
        <f t="shared" si="1"/>
        <v>0</v>
      </c>
      <c r="O58" s="367">
        <f t="shared" si="2"/>
        <v>0</v>
      </c>
      <c r="P58" s="367">
        <f>VLOOKUP(R58,'ANSWER KEY'!$P$2:$Q$6,2,0)</f>
        <v>1</v>
      </c>
      <c r="Q58" s="367">
        <f t="shared" si="3"/>
        <v>0</v>
      </c>
      <c r="R58" s="282" t="s">
        <v>149</v>
      </c>
      <c r="S58" s="282">
        <f>IFERROR(VLOOKUP(R58,'ANSWER KEY'!A$2:$B$7,2,FALSE),"-")</f>
        <v>4</v>
      </c>
      <c r="T58" s="283" t="s">
        <v>59</v>
      </c>
      <c r="U58" s="283" t="s">
        <v>108</v>
      </c>
      <c r="V58" s="285" t="s">
        <v>107</v>
      </c>
      <c r="W58" s="285" t="s">
        <v>107</v>
      </c>
      <c r="X58" s="287" t="s">
        <v>75</v>
      </c>
      <c r="Y58" s="288" t="s">
        <v>262</v>
      </c>
      <c r="Z58" s="328"/>
      <c r="AA58" s="287"/>
      <c r="AB58" s="284"/>
      <c r="AC58" s="284"/>
      <c r="AD58" s="284"/>
      <c r="AE58" s="284"/>
      <c r="AF58" s="284"/>
      <c r="AG58" s="284"/>
    </row>
    <row r="59" spans="1:33" ht="155">
      <c r="A59" s="289" t="s">
        <v>49</v>
      </c>
      <c r="B59" s="290" t="s">
        <v>255</v>
      </c>
      <c r="C59" s="154" t="s">
        <v>256</v>
      </c>
      <c r="D59" s="155" t="s">
        <v>263</v>
      </c>
      <c r="E59" s="155" t="s">
        <v>1592</v>
      </c>
      <c r="F59" s="155" t="s">
        <v>1737</v>
      </c>
      <c r="G59" s="155" t="s">
        <v>2124</v>
      </c>
      <c r="H59" s="155" t="s">
        <v>2345</v>
      </c>
      <c r="I59" s="155" t="s">
        <v>2346</v>
      </c>
      <c r="J59" s="155" t="s">
        <v>2347</v>
      </c>
      <c r="K59" s="367">
        <v>4</v>
      </c>
      <c r="L59" s="367">
        <v>4</v>
      </c>
      <c r="M59" s="367">
        <f t="shared" si="0"/>
        <v>16</v>
      </c>
      <c r="N59" s="367">
        <f t="shared" si="1"/>
        <v>0</v>
      </c>
      <c r="O59" s="367">
        <f t="shared" si="2"/>
        <v>0</v>
      </c>
      <c r="P59" s="367">
        <f>VLOOKUP(R59,'ANSWER KEY'!$P$2:$Q$6,2,0)</f>
        <v>1</v>
      </c>
      <c r="Q59" s="367">
        <f t="shared" si="3"/>
        <v>0</v>
      </c>
      <c r="R59" s="282" t="s">
        <v>149</v>
      </c>
      <c r="S59" s="282">
        <f>IFERROR(VLOOKUP(R59,'ANSWER KEY'!A$2:$B$7,2,FALSE),"-")</f>
        <v>4</v>
      </c>
      <c r="T59" s="283" t="s">
        <v>59</v>
      </c>
      <c r="U59" s="283" t="s">
        <v>108</v>
      </c>
      <c r="V59" s="285" t="s">
        <v>107</v>
      </c>
      <c r="W59" s="285" t="s">
        <v>107</v>
      </c>
      <c r="X59" s="287" t="s">
        <v>75</v>
      </c>
      <c r="Y59" s="287" t="s">
        <v>265</v>
      </c>
      <c r="Z59" s="328" t="s">
        <v>1790</v>
      </c>
      <c r="AA59" s="287" t="s">
        <v>1791</v>
      </c>
      <c r="AB59" s="284"/>
      <c r="AC59" s="283"/>
      <c r="AD59" s="284"/>
      <c r="AE59" s="284"/>
      <c r="AF59" s="284"/>
      <c r="AG59" s="284"/>
    </row>
    <row r="60" spans="1:33" ht="139.5">
      <c r="A60" s="289" t="s">
        <v>49</v>
      </c>
      <c r="B60" s="290" t="s">
        <v>255</v>
      </c>
      <c r="C60" s="154" t="s">
        <v>256</v>
      </c>
      <c r="D60" s="155" t="s">
        <v>2128</v>
      </c>
      <c r="E60" s="155" t="s">
        <v>1786</v>
      </c>
      <c r="F60" s="155" t="s">
        <v>1443</v>
      </c>
      <c r="G60" s="155" t="s">
        <v>1826</v>
      </c>
      <c r="H60" s="155" t="s">
        <v>2348</v>
      </c>
      <c r="I60" s="155" t="s">
        <v>2349</v>
      </c>
      <c r="J60" s="155" t="s">
        <v>2350</v>
      </c>
      <c r="K60" s="367">
        <v>4</v>
      </c>
      <c r="L60" s="367">
        <v>4</v>
      </c>
      <c r="M60" s="367">
        <f t="shared" si="0"/>
        <v>16</v>
      </c>
      <c r="N60" s="367">
        <f t="shared" si="1"/>
        <v>1</v>
      </c>
      <c r="O60" s="367">
        <f t="shared" si="2"/>
        <v>1</v>
      </c>
      <c r="P60" s="367">
        <f>VLOOKUP(R60,'ANSWER KEY'!$P$2:$Q$6,2,0)</f>
        <v>0.75</v>
      </c>
      <c r="Q60" s="367">
        <f t="shared" si="3"/>
        <v>1</v>
      </c>
      <c r="R60" s="282" t="s">
        <v>1660</v>
      </c>
      <c r="S60" s="282">
        <f>IFERROR(VLOOKUP(R60,'ANSWER KEY'!A$2:$B$7,2,FALSE),"-")</f>
        <v>3</v>
      </c>
      <c r="T60" s="283" t="s">
        <v>59</v>
      </c>
      <c r="U60" s="283" t="s">
        <v>108</v>
      </c>
      <c r="V60" s="285" t="s">
        <v>107</v>
      </c>
      <c r="W60" s="285" t="s">
        <v>107</v>
      </c>
      <c r="X60" s="287" t="s">
        <v>75</v>
      </c>
      <c r="Y60" s="287" t="s">
        <v>268</v>
      </c>
      <c r="Z60" s="328"/>
      <c r="AA60" s="287"/>
      <c r="AB60" s="284"/>
      <c r="AC60" s="283"/>
      <c r="AD60" s="284"/>
      <c r="AE60" s="284"/>
      <c r="AF60" s="284"/>
      <c r="AG60" s="284"/>
    </row>
    <row r="61" spans="1:33" ht="124">
      <c r="A61" s="289" t="s">
        <v>49</v>
      </c>
      <c r="B61" s="290" t="s">
        <v>255</v>
      </c>
      <c r="C61" s="154" t="s">
        <v>256</v>
      </c>
      <c r="D61" s="155" t="s">
        <v>269</v>
      </c>
      <c r="E61" s="155" t="s">
        <v>1593</v>
      </c>
      <c r="F61" s="155" t="s">
        <v>1743</v>
      </c>
      <c r="G61" s="155" t="s">
        <v>2018</v>
      </c>
      <c r="H61" s="155" t="s">
        <v>2351</v>
      </c>
      <c r="I61" s="155" t="s">
        <v>2352</v>
      </c>
      <c r="J61" s="155" t="s">
        <v>2353</v>
      </c>
      <c r="K61" s="367">
        <v>4</v>
      </c>
      <c r="L61" s="367">
        <v>4</v>
      </c>
      <c r="M61" s="367">
        <f t="shared" si="0"/>
        <v>16</v>
      </c>
      <c r="N61" s="367">
        <f t="shared" si="1"/>
        <v>1</v>
      </c>
      <c r="O61" s="367">
        <f t="shared" si="2"/>
        <v>1</v>
      </c>
      <c r="P61" s="367">
        <f>VLOOKUP(R61,'ANSWER KEY'!$P$2:$Q$6,2,0)</f>
        <v>0.75</v>
      </c>
      <c r="Q61" s="367">
        <f t="shared" si="3"/>
        <v>1</v>
      </c>
      <c r="R61" s="282" t="s">
        <v>1660</v>
      </c>
      <c r="S61" s="282">
        <f>IFERROR(VLOOKUP(R61,'ANSWER KEY'!A$2:$B$7,2,FALSE),"-")</f>
        <v>3</v>
      </c>
      <c r="T61" s="283" t="s">
        <v>59</v>
      </c>
      <c r="U61" s="283" t="s">
        <v>108</v>
      </c>
      <c r="V61" s="285" t="s">
        <v>107</v>
      </c>
      <c r="W61" s="285" t="s">
        <v>540</v>
      </c>
      <c r="X61" s="287" t="s">
        <v>75</v>
      </c>
      <c r="Y61" s="287" t="s">
        <v>271</v>
      </c>
      <c r="Z61" s="328"/>
      <c r="AA61" s="287"/>
      <c r="AB61" s="284"/>
      <c r="AC61" s="283"/>
      <c r="AD61" s="284"/>
      <c r="AE61" s="284"/>
      <c r="AF61" s="284"/>
      <c r="AG61" s="284"/>
    </row>
    <row r="62" spans="1:33" ht="186">
      <c r="A62" s="289" t="s">
        <v>49</v>
      </c>
      <c r="B62" s="290" t="s">
        <v>255</v>
      </c>
      <c r="C62" s="154" t="s">
        <v>256</v>
      </c>
      <c r="D62" s="155" t="s">
        <v>272</v>
      </c>
      <c r="E62" s="155" t="s">
        <v>1594</v>
      </c>
      <c r="F62" s="155" t="s">
        <v>1743</v>
      </c>
      <c r="G62" s="155" t="s">
        <v>2127</v>
      </c>
      <c r="H62" s="155" t="s">
        <v>2354</v>
      </c>
      <c r="I62" s="155" t="s">
        <v>2355</v>
      </c>
      <c r="J62" s="155" t="s">
        <v>2356</v>
      </c>
      <c r="K62" s="367">
        <v>4</v>
      </c>
      <c r="L62" s="367">
        <v>4</v>
      </c>
      <c r="M62" s="367">
        <f t="shared" si="0"/>
        <v>16</v>
      </c>
      <c r="N62" s="367">
        <f t="shared" si="1"/>
        <v>0</v>
      </c>
      <c r="O62" s="367">
        <f t="shared" si="2"/>
        <v>0</v>
      </c>
      <c r="P62" s="367">
        <f>VLOOKUP(R62,'ANSWER KEY'!$P$2:$Q$6,2,0)</f>
        <v>1</v>
      </c>
      <c r="Q62" s="367">
        <f t="shared" si="3"/>
        <v>0</v>
      </c>
      <c r="R62" s="282" t="s">
        <v>149</v>
      </c>
      <c r="S62" s="282">
        <f>IFERROR(VLOOKUP(R62,'ANSWER KEY'!A$2:$B$7,2,FALSE),"-")</f>
        <v>4</v>
      </c>
      <c r="T62" s="283" t="s">
        <v>59</v>
      </c>
      <c r="U62" s="283" t="s">
        <v>108</v>
      </c>
      <c r="V62" s="285" t="s">
        <v>107</v>
      </c>
      <c r="W62" s="285" t="s">
        <v>107</v>
      </c>
      <c r="X62" s="287" t="s">
        <v>1751</v>
      </c>
      <c r="Y62" s="288" t="s">
        <v>274</v>
      </c>
      <c r="Z62" s="328" t="s">
        <v>2019</v>
      </c>
      <c r="AA62" s="287"/>
      <c r="AB62" s="284"/>
      <c r="AC62" s="283"/>
      <c r="AD62" s="284"/>
      <c r="AE62" s="284"/>
      <c r="AF62" s="284"/>
      <c r="AG62" s="284"/>
    </row>
    <row r="63" spans="1:33" ht="372">
      <c r="A63" s="289" t="s">
        <v>49</v>
      </c>
      <c r="B63" s="290" t="s">
        <v>255</v>
      </c>
      <c r="C63" s="154" t="s">
        <v>256</v>
      </c>
      <c r="D63" s="155" t="s">
        <v>275</v>
      </c>
      <c r="E63" s="155" t="s">
        <v>1595</v>
      </c>
      <c r="F63" s="155" t="s">
        <v>1827</v>
      </c>
      <c r="G63" s="155" t="s">
        <v>2129</v>
      </c>
      <c r="H63" s="155" t="s">
        <v>2357</v>
      </c>
      <c r="I63" s="155" t="s">
        <v>2358</v>
      </c>
      <c r="J63" s="155" t="s">
        <v>2359</v>
      </c>
      <c r="K63" s="367">
        <v>4</v>
      </c>
      <c r="L63" s="367">
        <v>4</v>
      </c>
      <c r="M63" s="367">
        <f t="shared" si="0"/>
        <v>16</v>
      </c>
      <c r="N63" s="367">
        <f t="shared" si="1"/>
        <v>0</v>
      </c>
      <c r="O63" s="367">
        <f t="shared" si="2"/>
        <v>0</v>
      </c>
      <c r="P63" s="367">
        <f>VLOOKUP(R63,'ANSWER KEY'!$P$2:$Q$6,2,0)</f>
        <v>1</v>
      </c>
      <c r="Q63" s="367">
        <f t="shared" si="3"/>
        <v>0</v>
      </c>
      <c r="R63" s="282" t="s">
        <v>149</v>
      </c>
      <c r="S63" s="282">
        <f>IFERROR(VLOOKUP(R63,'ANSWER KEY'!A$2:$B$7,2,FALSE),"-")</f>
        <v>4</v>
      </c>
      <c r="T63" s="283" t="s">
        <v>59</v>
      </c>
      <c r="U63" s="283" t="s">
        <v>108</v>
      </c>
      <c r="V63" s="285" t="s">
        <v>107</v>
      </c>
      <c r="W63" s="285" t="s">
        <v>107</v>
      </c>
      <c r="X63" s="287" t="s">
        <v>99</v>
      </c>
      <c r="Y63" s="288" t="s">
        <v>277</v>
      </c>
      <c r="Z63" s="328"/>
      <c r="AA63" s="287"/>
      <c r="AB63" s="284"/>
      <c r="AC63" s="284"/>
      <c r="AD63" s="284"/>
      <c r="AE63" s="284"/>
      <c r="AF63" s="284"/>
      <c r="AG63" s="284"/>
    </row>
    <row r="64" spans="1:33" ht="201.5">
      <c r="A64" s="289" t="s">
        <v>53</v>
      </c>
      <c r="B64" s="290" t="s">
        <v>255</v>
      </c>
      <c r="C64" s="154" t="s">
        <v>278</v>
      </c>
      <c r="D64" s="155" t="s">
        <v>279</v>
      </c>
      <c r="E64" s="155" t="s">
        <v>1596</v>
      </c>
      <c r="F64" s="155" t="s">
        <v>1743</v>
      </c>
      <c r="G64" s="155" t="s">
        <v>2130</v>
      </c>
      <c r="H64" s="155" t="s">
        <v>2360</v>
      </c>
      <c r="I64" s="155" t="s">
        <v>2361</v>
      </c>
      <c r="J64" s="155" t="s">
        <v>2362</v>
      </c>
      <c r="K64" s="367">
        <v>4</v>
      </c>
      <c r="L64" s="367">
        <v>4</v>
      </c>
      <c r="M64" s="367">
        <f t="shared" si="0"/>
        <v>16</v>
      </c>
      <c r="N64" s="367">
        <f t="shared" si="1"/>
        <v>0</v>
      </c>
      <c r="O64" s="367">
        <f t="shared" si="2"/>
        <v>0</v>
      </c>
      <c r="P64" s="367">
        <f>VLOOKUP(R64,'ANSWER KEY'!$P$2:$Q$6,2,0)</f>
        <v>1</v>
      </c>
      <c r="Q64" s="367">
        <f t="shared" si="3"/>
        <v>0</v>
      </c>
      <c r="R64" s="282" t="s">
        <v>149</v>
      </c>
      <c r="S64" s="282">
        <f>IFERROR(VLOOKUP(R64,'ANSWER KEY'!A$2:$B$7,2,FALSE),"-")</f>
        <v>4</v>
      </c>
      <c r="T64" s="283" t="s">
        <v>59</v>
      </c>
      <c r="U64" s="283" t="s">
        <v>108</v>
      </c>
      <c r="V64" s="285" t="s">
        <v>107</v>
      </c>
      <c r="W64" s="285" t="s">
        <v>107</v>
      </c>
      <c r="X64" s="287" t="s">
        <v>99</v>
      </c>
      <c r="Y64" s="287" t="s">
        <v>281</v>
      </c>
      <c r="Z64" s="328"/>
      <c r="AA64" s="287"/>
      <c r="AB64" s="284"/>
      <c r="AC64" s="283"/>
      <c r="AD64" s="284"/>
      <c r="AE64" s="284"/>
      <c r="AF64" s="284"/>
      <c r="AG64" s="284"/>
    </row>
    <row r="65" spans="1:33" ht="139.5">
      <c r="A65" s="289" t="s">
        <v>53</v>
      </c>
      <c r="B65" s="290" t="s">
        <v>255</v>
      </c>
      <c r="C65" s="154" t="s">
        <v>278</v>
      </c>
      <c r="D65" s="155" t="s">
        <v>282</v>
      </c>
      <c r="E65" s="155" t="s">
        <v>1597</v>
      </c>
      <c r="F65" s="155" t="s">
        <v>1755</v>
      </c>
      <c r="G65" s="155" t="s">
        <v>1828</v>
      </c>
      <c r="H65" s="155" t="s">
        <v>2363</v>
      </c>
      <c r="I65" s="155" t="s">
        <v>2364</v>
      </c>
      <c r="J65" s="155" t="s">
        <v>2365</v>
      </c>
      <c r="K65" s="367">
        <v>3</v>
      </c>
      <c r="L65" s="367">
        <v>4</v>
      </c>
      <c r="M65" s="367">
        <f t="shared" si="0"/>
        <v>12</v>
      </c>
      <c r="N65" s="367">
        <f t="shared" si="1"/>
        <v>0.75</v>
      </c>
      <c r="O65" s="367">
        <f t="shared" si="2"/>
        <v>1</v>
      </c>
      <c r="P65" s="367">
        <f>VLOOKUP(R65,'ANSWER KEY'!$P$2:$Q$6,2,0)</f>
        <v>0.75</v>
      </c>
      <c r="Q65" s="367">
        <f t="shared" si="3"/>
        <v>0.75</v>
      </c>
      <c r="R65" s="282" t="s">
        <v>1660</v>
      </c>
      <c r="S65" s="282">
        <f>IFERROR(VLOOKUP(R65,'ANSWER KEY'!A$2:$B$7,2,FALSE),"-")</f>
        <v>3</v>
      </c>
      <c r="T65" s="283" t="s">
        <v>59</v>
      </c>
      <c r="U65" s="283" t="s">
        <v>107</v>
      </c>
      <c r="V65" s="285" t="s">
        <v>108</v>
      </c>
      <c r="W65" s="285" t="s">
        <v>75</v>
      </c>
      <c r="X65" s="287" t="s">
        <v>75</v>
      </c>
      <c r="Y65" s="287" t="s">
        <v>284</v>
      </c>
      <c r="Z65" s="328" t="s">
        <v>2580</v>
      </c>
      <c r="AA65" s="287"/>
      <c r="AB65" s="284"/>
      <c r="AC65" s="284"/>
      <c r="AD65" s="284"/>
      <c r="AE65" s="284"/>
      <c r="AF65" s="284"/>
      <c r="AG65" s="284"/>
    </row>
    <row r="66" spans="1:33" ht="108.5">
      <c r="A66" s="289" t="s">
        <v>53</v>
      </c>
      <c r="B66" s="290" t="s">
        <v>255</v>
      </c>
      <c r="C66" s="154" t="s">
        <v>278</v>
      </c>
      <c r="D66" s="155" t="s">
        <v>285</v>
      </c>
      <c r="E66" s="155" t="s">
        <v>1598</v>
      </c>
      <c r="F66" s="155" t="s">
        <v>1755</v>
      </c>
      <c r="G66" s="155" t="s">
        <v>1828</v>
      </c>
      <c r="H66" s="155" t="s">
        <v>2366</v>
      </c>
      <c r="I66" s="155" t="s">
        <v>2367</v>
      </c>
      <c r="J66" s="155" t="s">
        <v>2368</v>
      </c>
      <c r="K66" s="367">
        <v>4</v>
      </c>
      <c r="L66" s="367">
        <v>4</v>
      </c>
      <c r="M66" s="367">
        <f t="shared" si="0"/>
        <v>16</v>
      </c>
      <c r="N66" s="367">
        <f t="shared" si="1"/>
        <v>0</v>
      </c>
      <c r="O66" s="367">
        <f t="shared" si="2"/>
        <v>0</v>
      </c>
      <c r="P66" s="367">
        <f>VLOOKUP(R66,'ANSWER KEY'!$P$2:$Q$6,2,0)</f>
        <v>1</v>
      </c>
      <c r="Q66" s="367">
        <f t="shared" si="3"/>
        <v>0</v>
      </c>
      <c r="R66" s="282" t="s">
        <v>149</v>
      </c>
      <c r="S66" s="282">
        <f>IFERROR(VLOOKUP(R66,'ANSWER KEY'!A$2:$B$7,2,FALSE),"-")</f>
        <v>4</v>
      </c>
      <c r="T66" s="283" t="s">
        <v>59</v>
      </c>
      <c r="U66" s="283" t="s">
        <v>108</v>
      </c>
      <c r="V66" s="285" t="s">
        <v>107</v>
      </c>
      <c r="W66" s="285" t="s">
        <v>107</v>
      </c>
      <c r="X66" s="287" t="s">
        <v>75</v>
      </c>
      <c r="Y66" s="287" t="s">
        <v>287</v>
      </c>
      <c r="Z66" s="328"/>
      <c r="AA66" s="287"/>
      <c r="AB66" s="284"/>
      <c r="AC66" s="284"/>
      <c r="AD66" s="284"/>
      <c r="AE66" s="284"/>
      <c r="AF66" s="284"/>
      <c r="AG66" s="284"/>
    </row>
    <row r="67" spans="1:33" ht="124">
      <c r="A67" s="289" t="s">
        <v>53</v>
      </c>
      <c r="B67" s="290" t="s">
        <v>255</v>
      </c>
      <c r="C67" s="154" t="s">
        <v>278</v>
      </c>
      <c r="D67" s="155" t="s">
        <v>288</v>
      </c>
      <c r="E67" s="155" t="s">
        <v>1787</v>
      </c>
      <c r="F67" s="155" t="s">
        <v>1743</v>
      </c>
      <c r="G67" s="155" t="s">
        <v>1829</v>
      </c>
      <c r="H67" s="155" t="s">
        <v>2366</v>
      </c>
      <c r="I67" s="155" t="s">
        <v>2369</v>
      </c>
      <c r="J67" s="155" t="s">
        <v>2370</v>
      </c>
      <c r="K67" s="367">
        <v>4</v>
      </c>
      <c r="L67" s="367">
        <v>4</v>
      </c>
      <c r="M67" s="367">
        <f t="shared" si="0"/>
        <v>16</v>
      </c>
      <c r="N67" s="367">
        <f t="shared" si="1"/>
        <v>1</v>
      </c>
      <c r="O67" s="367">
        <f t="shared" si="2"/>
        <v>1</v>
      </c>
      <c r="P67" s="367">
        <f>VLOOKUP(R67,'ANSWER KEY'!$P$2:$Q$6,2,0)</f>
        <v>0.75</v>
      </c>
      <c r="Q67" s="367">
        <f t="shared" si="3"/>
        <v>1</v>
      </c>
      <c r="R67" s="282" t="s">
        <v>1660</v>
      </c>
      <c r="S67" s="282">
        <f>IFERROR(VLOOKUP(R67,'ANSWER KEY'!A$2:$B$7,2,FALSE),"-")</f>
        <v>3</v>
      </c>
      <c r="T67" s="283" t="s">
        <v>59</v>
      </c>
      <c r="U67" s="283" t="s">
        <v>108</v>
      </c>
      <c r="V67" s="285" t="s">
        <v>107</v>
      </c>
      <c r="W67" s="285" t="s">
        <v>107</v>
      </c>
      <c r="X67" s="287" t="s">
        <v>1751</v>
      </c>
      <c r="Y67" s="287" t="s">
        <v>290</v>
      </c>
      <c r="Z67" s="328" t="s">
        <v>1830</v>
      </c>
      <c r="AA67" s="287"/>
      <c r="AB67" s="284"/>
      <c r="AC67" s="284"/>
      <c r="AD67" s="284"/>
      <c r="AE67" s="284"/>
      <c r="AF67" s="284"/>
      <c r="AG67" s="284"/>
    </row>
    <row r="68" spans="1:33" ht="93">
      <c r="A68" s="289" t="s">
        <v>53</v>
      </c>
      <c r="B68" s="290" t="s">
        <v>255</v>
      </c>
      <c r="C68" s="154" t="s">
        <v>278</v>
      </c>
      <c r="D68" s="155" t="s">
        <v>291</v>
      </c>
      <c r="E68" s="155" t="s">
        <v>1599</v>
      </c>
      <c r="F68" s="155" t="s">
        <v>1739</v>
      </c>
      <c r="G68" s="155" t="s">
        <v>1710</v>
      </c>
      <c r="H68" s="155" t="s">
        <v>2366</v>
      </c>
      <c r="I68" s="155" t="s">
        <v>2371</v>
      </c>
      <c r="J68" s="155" t="s">
        <v>2372</v>
      </c>
      <c r="K68" s="367">
        <v>3</v>
      </c>
      <c r="L68" s="367">
        <v>4</v>
      </c>
      <c r="M68" s="367">
        <f t="shared" si="0"/>
        <v>12</v>
      </c>
      <c r="N68" s="367">
        <f t="shared" si="1"/>
        <v>1.5</v>
      </c>
      <c r="O68" s="367">
        <f t="shared" si="2"/>
        <v>2</v>
      </c>
      <c r="P68" s="367">
        <f>VLOOKUP(R68,'ANSWER KEY'!$P$2:$Q$6,2,0)</f>
        <v>0.5</v>
      </c>
      <c r="Q68" s="367">
        <f t="shared" si="3"/>
        <v>3</v>
      </c>
      <c r="R68" s="282" t="s">
        <v>164</v>
      </c>
      <c r="S68" s="282">
        <f>IFERROR(VLOOKUP(R68,'ANSWER KEY'!A$2:$B$7,2,FALSE),"-")</f>
        <v>2</v>
      </c>
      <c r="T68" s="283" t="s">
        <v>59</v>
      </c>
      <c r="U68" s="283" t="s">
        <v>107</v>
      </c>
      <c r="V68" s="285" t="s">
        <v>107</v>
      </c>
      <c r="W68" s="285" t="s">
        <v>540</v>
      </c>
      <c r="X68" s="287" t="s">
        <v>75</v>
      </c>
      <c r="Y68" s="286" t="s">
        <v>293</v>
      </c>
      <c r="Z68" s="328" t="s">
        <v>1950</v>
      </c>
      <c r="AA68" s="287"/>
      <c r="AB68" s="284"/>
      <c r="AC68" s="283"/>
      <c r="AD68" s="284"/>
      <c r="AE68" s="284"/>
      <c r="AF68" s="284"/>
      <c r="AG68" s="284"/>
    </row>
    <row r="69" spans="1:33" ht="170.5">
      <c r="A69" s="289" t="s">
        <v>53</v>
      </c>
      <c r="B69" s="290" t="s">
        <v>255</v>
      </c>
      <c r="C69" s="154" t="s">
        <v>278</v>
      </c>
      <c r="D69" s="155" t="s">
        <v>294</v>
      </c>
      <c r="E69" s="155" t="s">
        <v>1600</v>
      </c>
      <c r="F69" s="155"/>
      <c r="G69" s="155" t="s">
        <v>1825</v>
      </c>
      <c r="H69" s="155" t="s">
        <v>2366</v>
      </c>
      <c r="I69" s="155" t="s">
        <v>2373</v>
      </c>
      <c r="J69" s="155" t="s">
        <v>2374</v>
      </c>
      <c r="K69" s="367">
        <v>4</v>
      </c>
      <c r="L69" s="367">
        <v>4</v>
      </c>
      <c r="M69" s="367">
        <f t="shared" ref="M69:M109" si="11">SUM(K69*L69)</f>
        <v>16</v>
      </c>
      <c r="N69" s="367">
        <f t="shared" si="1"/>
        <v>0</v>
      </c>
      <c r="O69" s="367">
        <f t="shared" si="2"/>
        <v>0</v>
      </c>
      <c r="P69" s="367">
        <f>VLOOKUP(R69,'ANSWER KEY'!$P$2:$Q$6,2,0)</f>
        <v>1</v>
      </c>
      <c r="Q69" s="367">
        <f t="shared" si="3"/>
        <v>0</v>
      </c>
      <c r="R69" s="282" t="s">
        <v>149</v>
      </c>
      <c r="S69" s="282">
        <f>IFERROR(VLOOKUP(R69,'ANSWER KEY'!A$2:$B$7,2,FALSE),"-")</f>
        <v>4</v>
      </c>
      <c r="T69" s="283" t="s">
        <v>59</v>
      </c>
      <c r="U69" s="283" t="s">
        <v>108</v>
      </c>
      <c r="V69" s="285" t="s">
        <v>107</v>
      </c>
      <c r="W69" s="285" t="s">
        <v>107</v>
      </c>
      <c r="X69" s="287" t="s">
        <v>75</v>
      </c>
      <c r="Y69" s="287" t="s">
        <v>296</v>
      </c>
      <c r="Z69" s="328"/>
      <c r="AA69" s="287"/>
      <c r="AB69" s="284"/>
      <c r="AC69" s="284"/>
      <c r="AD69" s="284"/>
      <c r="AE69" s="284"/>
      <c r="AF69" s="284"/>
      <c r="AG69" s="284"/>
    </row>
    <row r="70" spans="1:33" ht="155">
      <c r="A70" s="289" t="s">
        <v>53</v>
      </c>
      <c r="B70" s="290" t="s">
        <v>255</v>
      </c>
      <c r="C70" s="154" t="s">
        <v>278</v>
      </c>
      <c r="D70" s="155" t="s">
        <v>297</v>
      </c>
      <c r="E70" s="155" t="s">
        <v>1601</v>
      </c>
      <c r="F70" s="155"/>
      <c r="G70" s="155" t="s">
        <v>1711</v>
      </c>
      <c r="H70" s="155" t="s">
        <v>2366</v>
      </c>
      <c r="I70" s="155" t="s">
        <v>2375</v>
      </c>
      <c r="J70" s="155" t="s">
        <v>2376</v>
      </c>
      <c r="K70" s="367">
        <v>2</v>
      </c>
      <c r="L70" s="367">
        <v>3</v>
      </c>
      <c r="M70" s="367">
        <f t="shared" si="11"/>
        <v>6</v>
      </c>
      <c r="N70" s="367">
        <f t="shared" ref="N70:N109" si="12">SUM(K70*(1-P70))</f>
        <v>0.5</v>
      </c>
      <c r="O70" s="367">
        <f t="shared" ref="O70:O109" si="13">SUM(L70*(1-P70))</f>
        <v>0.75</v>
      </c>
      <c r="P70" s="367">
        <f>VLOOKUP(R70,'ANSWER KEY'!$P$2:$Q$6,2,0)</f>
        <v>0.75</v>
      </c>
      <c r="Q70" s="367">
        <f t="shared" ref="Q70:Q109" si="14">SUM(N70*O70)</f>
        <v>0.375</v>
      </c>
      <c r="R70" s="282" t="s">
        <v>1660</v>
      </c>
      <c r="S70" s="282">
        <f>IFERROR(VLOOKUP(R70,'ANSWER KEY'!A$2:$B$7,2,FALSE),"-")</f>
        <v>3</v>
      </c>
      <c r="T70" s="283" t="s">
        <v>59</v>
      </c>
      <c r="U70" s="283" t="s">
        <v>107</v>
      </c>
      <c r="V70" s="285" t="s">
        <v>108</v>
      </c>
      <c r="W70" s="285" t="s">
        <v>108</v>
      </c>
      <c r="X70" s="287" t="s">
        <v>75</v>
      </c>
      <c r="Y70" s="286" t="s">
        <v>299</v>
      </c>
      <c r="Z70" s="328" t="s">
        <v>1831</v>
      </c>
      <c r="AA70" s="287"/>
      <c r="AB70" s="284"/>
      <c r="AC70" s="283"/>
      <c r="AD70" s="284"/>
      <c r="AE70" s="284"/>
      <c r="AF70" s="284"/>
      <c r="AG70" s="284"/>
    </row>
    <row r="71" spans="1:33" ht="124">
      <c r="A71" s="289" t="s">
        <v>53</v>
      </c>
      <c r="B71" s="290" t="s">
        <v>255</v>
      </c>
      <c r="C71" s="154" t="s">
        <v>278</v>
      </c>
      <c r="D71" s="155" t="s">
        <v>300</v>
      </c>
      <c r="E71" s="155" t="s">
        <v>1572</v>
      </c>
      <c r="F71" s="155" t="s">
        <v>1743</v>
      </c>
      <c r="G71" s="155" t="s">
        <v>1712</v>
      </c>
      <c r="H71" s="155" t="s">
        <v>2360</v>
      </c>
      <c r="I71" s="155" t="s">
        <v>2377</v>
      </c>
      <c r="J71" s="155" t="s">
        <v>2378</v>
      </c>
      <c r="K71" s="367">
        <v>4</v>
      </c>
      <c r="L71" s="367">
        <v>4</v>
      </c>
      <c r="M71" s="367">
        <f t="shared" si="11"/>
        <v>16</v>
      </c>
      <c r="N71" s="367">
        <f t="shared" si="12"/>
        <v>1</v>
      </c>
      <c r="O71" s="367">
        <f t="shared" si="13"/>
        <v>1</v>
      </c>
      <c r="P71" s="367">
        <f>VLOOKUP(R71,'ANSWER KEY'!$P$2:$Q$6,2,0)</f>
        <v>0.75</v>
      </c>
      <c r="Q71" s="367">
        <f t="shared" si="14"/>
        <v>1</v>
      </c>
      <c r="R71" s="282" t="s">
        <v>1660</v>
      </c>
      <c r="S71" s="282">
        <f>IFERROR(VLOOKUP(R71,'ANSWER KEY'!A$2:$B$7,2,FALSE),"-")</f>
        <v>3</v>
      </c>
      <c r="T71" s="283" t="s">
        <v>59</v>
      </c>
      <c r="U71" s="283" t="s">
        <v>108</v>
      </c>
      <c r="V71" s="285" t="s">
        <v>107</v>
      </c>
      <c r="W71" s="285" t="s">
        <v>107</v>
      </c>
      <c r="X71" s="287" t="s">
        <v>1751</v>
      </c>
      <c r="Y71" s="287" t="s">
        <v>302</v>
      </c>
      <c r="Z71" s="328"/>
      <c r="AA71" s="287"/>
      <c r="AB71" s="284"/>
      <c r="AC71" s="283"/>
      <c r="AD71" s="284"/>
      <c r="AE71" s="284"/>
      <c r="AF71" s="284"/>
      <c r="AG71" s="284"/>
    </row>
    <row r="72" spans="1:33" ht="77.5">
      <c r="A72" s="289" t="s">
        <v>53</v>
      </c>
      <c r="B72" s="290" t="s">
        <v>255</v>
      </c>
      <c r="C72" s="154" t="s">
        <v>278</v>
      </c>
      <c r="D72" s="155" t="s">
        <v>303</v>
      </c>
      <c r="E72" s="155" t="s">
        <v>304</v>
      </c>
      <c r="F72" s="155" t="s">
        <v>1753</v>
      </c>
      <c r="G72" s="155" t="s">
        <v>1713</v>
      </c>
      <c r="H72" s="155" t="s">
        <v>2379</v>
      </c>
      <c r="I72" s="155" t="s">
        <v>2380</v>
      </c>
      <c r="J72" s="155" t="s">
        <v>2381</v>
      </c>
      <c r="K72" s="367">
        <v>4</v>
      </c>
      <c r="L72" s="367">
        <v>4</v>
      </c>
      <c r="M72" s="367">
        <f t="shared" si="11"/>
        <v>16</v>
      </c>
      <c r="N72" s="367">
        <f t="shared" si="12"/>
        <v>0</v>
      </c>
      <c r="O72" s="367">
        <f t="shared" si="13"/>
        <v>0</v>
      </c>
      <c r="P72" s="367">
        <f>VLOOKUP(R72,'ANSWER KEY'!$P$2:$Q$6,2,0)</f>
        <v>1</v>
      </c>
      <c r="Q72" s="367">
        <f t="shared" si="14"/>
        <v>0</v>
      </c>
      <c r="R72" s="282" t="s">
        <v>149</v>
      </c>
      <c r="S72" s="282">
        <f>IFERROR(VLOOKUP(R72,'ANSWER KEY'!A$2:$B$7,2,FALSE),"-")</f>
        <v>4</v>
      </c>
      <c r="T72" s="283" t="s">
        <v>59</v>
      </c>
      <c r="U72" s="283" t="s">
        <v>108</v>
      </c>
      <c r="V72" s="285" t="s">
        <v>107</v>
      </c>
      <c r="W72" s="285" t="s">
        <v>107</v>
      </c>
      <c r="X72" s="287" t="s">
        <v>75</v>
      </c>
      <c r="Y72" s="287" t="s">
        <v>305</v>
      </c>
      <c r="Z72" s="328"/>
      <c r="AA72" s="287"/>
      <c r="AB72" s="284"/>
      <c r="AC72" s="284"/>
      <c r="AD72" s="284"/>
      <c r="AE72" s="284"/>
      <c r="AF72" s="284"/>
      <c r="AG72" s="284"/>
    </row>
    <row r="73" spans="1:33" ht="62">
      <c r="A73" s="289" t="s">
        <v>53</v>
      </c>
      <c r="B73" s="290" t="s">
        <v>255</v>
      </c>
      <c r="C73" s="154" t="s">
        <v>278</v>
      </c>
      <c r="D73" s="155" t="s">
        <v>2388</v>
      </c>
      <c r="E73" s="155" t="s">
        <v>1566</v>
      </c>
      <c r="F73" s="155" t="s">
        <v>1753</v>
      </c>
      <c r="G73" s="155" t="s">
        <v>1714</v>
      </c>
      <c r="H73" s="155" t="s">
        <v>2382</v>
      </c>
      <c r="I73" s="155" t="s">
        <v>2383</v>
      </c>
      <c r="J73" s="155" t="s">
        <v>2384</v>
      </c>
      <c r="K73" s="367">
        <v>4</v>
      </c>
      <c r="L73" s="367">
        <v>4</v>
      </c>
      <c r="M73" s="367">
        <f t="shared" si="11"/>
        <v>16</v>
      </c>
      <c r="N73" s="367">
        <f t="shared" si="12"/>
        <v>0</v>
      </c>
      <c r="O73" s="367">
        <f t="shared" si="13"/>
        <v>0</v>
      </c>
      <c r="P73" s="367">
        <f>VLOOKUP(R73,'ANSWER KEY'!$P$2:$Q$6,2,0)</f>
        <v>1</v>
      </c>
      <c r="Q73" s="367">
        <f t="shared" si="14"/>
        <v>0</v>
      </c>
      <c r="R73" s="282" t="s">
        <v>149</v>
      </c>
      <c r="S73" s="282">
        <f>IFERROR(VLOOKUP(R73,'ANSWER KEY'!A$2:$B$7,2,FALSE),"-")</f>
        <v>4</v>
      </c>
      <c r="T73" s="283" t="s">
        <v>59</v>
      </c>
      <c r="U73" s="283" t="s">
        <v>108</v>
      </c>
      <c r="V73" s="285" t="s">
        <v>107</v>
      </c>
      <c r="W73" s="285" t="s">
        <v>107</v>
      </c>
      <c r="X73" s="287" t="s">
        <v>75</v>
      </c>
      <c r="Y73" s="287" t="s">
        <v>308</v>
      </c>
      <c r="Z73" s="328"/>
      <c r="AA73" s="287"/>
      <c r="AB73" s="284"/>
      <c r="AC73" s="284"/>
      <c r="AD73" s="284"/>
      <c r="AE73" s="284"/>
      <c r="AF73" s="284"/>
      <c r="AG73" s="284"/>
    </row>
    <row r="74" spans="1:33" ht="124">
      <c r="A74" s="289" t="s">
        <v>57</v>
      </c>
      <c r="B74" s="290" t="s">
        <v>255</v>
      </c>
      <c r="C74" s="154" t="s">
        <v>1788</v>
      </c>
      <c r="D74" s="155" t="s">
        <v>310</v>
      </c>
      <c r="E74" s="155" t="s">
        <v>1602</v>
      </c>
      <c r="F74" s="155" t="s">
        <v>1445</v>
      </c>
      <c r="G74" s="155" t="s">
        <v>1832</v>
      </c>
      <c r="H74" s="155" t="s">
        <v>2385</v>
      </c>
      <c r="I74" s="155" t="s">
        <v>2386</v>
      </c>
      <c r="J74" s="155" t="s">
        <v>2387</v>
      </c>
      <c r="K74" s="367">
        <v>4</v>
      </c>
      <c r="L74" s="367">
        <v>4</v>
      </c>
      <c r="M74" s="367">
        <f t="shared" si="11"/>
        <v>16</v>
      </c>
      <c r="N74" s="367">
        <f t="shared" si="12"/>
        <v>0</v>
      </c>
      <c r="O74" s="367">
        <f t="shared" si="13"/>
        <v>0</v>
      </c>
      <c r="P74" s="367">
        <f>VLOOKUP(R74,'ANSWER KEY'!$P$2:$Q$6,2,0)</f>
        <v>1</v>
      </c>
      <c r="Q74" s="367">
        <f t="shared" si="14"/>
        <v>0</v>
      </c>
      <c r="R74" s="282" t="s">
        <v>149</v>
      </c>
      <c r="S74" s="282">
        <f>IFERROR(VLOOKUP(R74,'ANSWER KEY'!A$2:$B$7,2,FALSE),"-")</f>
        <v>4</v>
      </c>
      <c r="T74" s="283" t="s">
        <v>59</v>
      </c>
      <c r="U74" s="283" t="s">
        <v>108</v>
      </c>
      <c r="V74" s="285" t="s">
        <v>107</v>
      </c>
      <c r="W74" s="285" t="s">
        <v>107</v>
      </c>
      <c r="X74" s="287" t="s">
        <v>1751</v>
      </c>
      <c r="Y74" s="287" t="s">
        <v>312</v>
      </c>
      <c r="Z74" s="328"/>
      <c r="AA74" s="287"/>
      <c r="AB74" s="284"/>
      <c r="AC74" s="283"/>
      <c r="AD74" s="284"/>
      <c r="AE74" s="284"/>
      <c r="AF74" s="284"/>
      <c r="AG74" s="284"/>
    </row>
    <row r="75" spans="1:33" ht="325.5">
      <c r="A75" s="289" t="s">
        <v>57</v>
      </c>
      <c r="B75" s="290" t="s">
        <v>255</v>
      </c>
      <c r="C75" s="154" t="s">
        <v>1788</v>
      </c>
      <c r="D75" s="155" t="s">
        <v>2389</v>
      </c>
      <c r="E75" s="155" t="s">
        <v>1573</v>
      </c>
      <c r="F75" s="155" t="s">
        <v>1743</v>
      </c>
      <c r="G75" s="155" t="s">
        <v>1833</v>
      </c>
      <c r="H75" s="155" t="s">
        <v>2390</v>
      </c>
      <c r="I75" s="155" t="s">
        <v>2391</v>
      </c>
      <c r="J75" s="155" t="s">
        <v>2392</v>
      </c>
      <c r="K75" s="367">
        <v>4</v>
      </c>
      <c r="L75" s="367">
        <v>4</v>
      </c>
      <c r="M75" s="367">
        <f t="shared" si="11"/>
        <v>16</v>
      </c>
      <c r="N75" s="367">
        <f t="shared" si="12"/>
        <v>1</v>
      </c>
      <c r="O75" s="367">
        <f t="shared" si="13"/>
        <v>1</v>
      </c>
      <c r="P75" s="367">
        <f>VLOOKUP(R75,'ANSWER KEY'!$P$2:$Q$6,2,0)</f>
        <v>0.75</v>
      </c>
      <c r="Q75" s="367">
        <f t="shared" si="14"/>
        <v>1</v>
      </c>
      <c r="R75" s="282" t="s">
        <v>1660</v>
      </c>
      <c r="S75" s="282">
        <f>IFERROR(VLOOKUP(R75,'ANSWER KEY'!A$2:$B$7,2,FALSE),"-")</f>
        <v>3</v>
      </c>
      <c r="T75" s="283" t="s">
        <v>59</v>
      </c>
      <c r="U75" s="283" t="s">
        <v>108</v>
      </c>
      <c r="V75" s="285" t="s">
        <v>107</v>
      </c>
      <c r="W75" s="285" t="s">
        <v>107</v>
      </c>
      <c r="X75" s="287" t="s">
        <v>1751</v>
      </c>
      <c r="Y75" s="287" t="s">
        <v>315</v>
      </c>
      <c r="Z75" s="328"/>
      <c r="AA75" s="287"/>
      <c r="AB75" s="284"/>
      <c r="AC75" s="283"/>
      <c r="AD75" s="284"/>
      <c r="AE75" s="284"/>
      <c r="AF75" s="284"/>
      <c r="AG75" s="284"/>
    </row>
    <row r="76" spans="1:33" ht="93">
      <c r="A76" s="289" t="s">
        <v>57</v>
      </c>
      <c r="B76" s="290" t="s">
        <v>255</v>
      </c>
      <c r="C76" s="154" t="s">
        <v>1788</v>
      </c>
      <c r="D76" s="155" t="s">
        <v>316</v>
      </c>
      <c r="E76" s="155" t="s">
        <v>1574</v>
      </c>
      <c r="F76" s="155" t="s">
        <v>1755</v>
      </c>
      <c r="G76" s="155" t="s">
        <v>1715</v>
      </c>
      <c r="H76" s="155" t="s">
        <v>2393</v>
      </c>
      <c r="I76" s="155" t="s">
        <v>2394</v>
      </c>
      <c r="J76" s="155" t="s">
        <v>2395</v>
      </c>
      <c r="K76" s="367">
        <v>2</v>
      </c>
      <c r="L76" s="367">
        <v>1</v>
      </c>
      <c r="M76" s="367">
        <f t="shared" si="11"/>
        <v>2</v>
      </c>
      <c r="N76" s="367">
        <f t="shared" si="12"/>
        <v>0.5</v>
      </c>
      <c r="O76" s="367">
        <f t="shared" si="13"/>
        <v>0.25</v>
      </c>
      <c r="P76" s="367">
        <f>VLOOKUP(R76,'ANSWER KEY'!$P$2:$Q$6,2,0)</f>
        <v>0.75</v>
      </c>
      <c r="Q76" s="367">
        <f t="shared" si="14"/>
        <v>0.125</v>
      </c>
      <c r="R76" s="282" t="s">
        <v>1660</v>
      </c>
      <c r="S76" s="282">
        <f>IFERROR(VLOOKUP(R76,'ANSWER KEY'!A$2:$B$7,2,FALSE),"-")</f>
        <v>3</v>
      </c>
      <c r="T76" s="283" t="s">
        <v>59</v>
      </c>
      <c r="U76" s="283" t="s">
        <v>107</v>
      </c>
      <c r="V76" s="285" t="s">
        <v>107</v>
      </c>
      <c r="W76" s="285" t="s">
        <v>540</v>
      </c>
      <c r="X76" s="287" t="s">
        <v>93</v>
      </c>
      <c r="Y76" s="286" t="s">
        <v>318</v>
      </c>
      <c r="Z76" s="328" t="s">
        <v>1834</v>
      </c>
      <c r="AA76" s="287"/>
      <c r="AB76" s="284"/>
      <c r="AC76" s="283"/>
      <c r="AD76" s="284"/>
      <c r="AE76" s="284"/>
      <c r="AF76" s="284"/>
      <c r="AG76" s="284"/>
    </row>
    <row r="77" spans="1:33" ht="263.5">
      <c r="A77" s="289" t="s">
        <v>57</v>
      </c>
      <c r="B77" s="290" t="s">
        <v>255</v>
      </c>
      <c r="C77" s="154" t="s">
        <v>1788</v>
      </c>
      <c r="D77" s="155" t="s">
        <v>319</v>
      </c>
      <c r="E77" s="155" t="s">
        <v>1603</v>
      </c>
      <c r="F77" s="155" t="s">
        <v>1743</v>
      </c>
      <c r="G77" s="155" t="s">
        <v>2123</v>
      </c>
      <c r="H77" s="155" t="s">
        <v>2396</v>
      </c>
      <c r="I77" s="155" t="s">
        <v>2397</v>
      </c>
      <c r="J77" s="155" t="s">
        <v>2398</v>
      </c>
      <c r="K77" s="367">
        <v>4</v>
      </c>
      <c r="L77" s="367">
        <v>4</v>
      </c>
      <c r="M77" s="367">
        <f t="shared" si="11"/>
        <v>16</v>
      </c>
      <c r="N77" s="367">
        <f t="shared" si="12"/>
        <v>1</v>
      </c>
      <c r="O77" s="367">
        <f t="shared" si="13"/>
        <v>1</v>
      </c>
      <c r="P77" s="367">
        <f>VLOOKUP(R77,'ANSWER KEY'!$P$2:$Q$6,2,0)</f>
        <v>0.75</v>
      </c>
      <c r="Q77" s="367">
        <f t="shared" si="14"/>
        <v>1</v>
      </c>
      <c r="R77" s="282" t="s">
        <v>1660</v>
      </c>
      <c r="S77" s="282">
        <f>IFERROR(VLOOKUP(R77,'ANSWER KEY'!A$2:$B$7,2,FALSE),"-")</f>
        <v>3</v>
      </c>
      <c r="T77" s="283" t="s">
        <v>59</v>
      </c>
      <c r="U77" s="283" t="s">
        <v>108</v>
      </c>
      <c r="V77" s="285" t="s">
        <v>107</v>
      </c>
      <c r="W77" s="285" t="s">
        <v>107</v>
      </c>
      <c r="X77" s="287" t="s">
        <v>1751</v>
      </c>
      <c r="Y77" s="287" t="s">
        <v>321</v>
      </c>
      <c r="Z77" s="328"/>
      <c r="AA77" s="287"/>
      <c r="AB77" s="284"/>
      <c r="AC77" s="283"/>
      <c r="AD77" s="284"/>
      <c r="AE77" s="284"/>
      <c r="AF77" s="284"/>
      <c r="AG77" s="284"/>
    </row>
    <row r="78" spans="1:33" ht="186">
      <c r="A78" s="293" t="s">
        <v>77</v>
      </c>
      <c r="B78" s="294" t="s">
        <v>397</v>
      </c>
      <c r="C78" s="154" t="s">
        <v>398</v>
      </c>
      <c r="D78" s="155" t="s">
        <v>399</v>
      </c>
      <c r="E78" s="155" t="s">
        <v>1624</v>
      </c>
      <c r="F78" s="155" t="s">
        <v>1721</v>
      </c>
      <c r="G78" s="155" t="s">
        <v>2522</v>
      </c>
      <c r="H78" s="155" t="s">
        <v>2399</v>
      </c>
      <c r="I78" s="155" t="s">
        <v>2400</v>
      </c>
      <c r="J78" s="155" t="s">
        <v>2401</v>
      </c>
      <c r="K78" s="367">
        <v>2</v>
      </c>
      <c r="L78" s="367">
        <v>3</v>
      </c>
      <c r="M78" s="367">
        <f t="shared" si="11"/>
        <v>6</v>
      </c>
      <c r="N78" s="367">
        <f t="shared" si="12"/>
        <v>0.5</v>
      </c>
      <c r="O78" s="367">
        <f t="shared" si="13"/>
        <v>0.75</v>
      </c>
      <c r="P78" s="367">
        <f>VLOOKUP(R78,'ANSWER KEY'!$P$2:$Q$6,2,0)</f>
        <v>0.75</v>
      </c>
      <c r="Q78" s="367">
        <f t="shared" si="14"/>
        <v>0.375</v>
      </c>
      <c r="R78" s="282" t="s">
        <v>1660</v>
      </c>
      <c r="S78" s="282">
        <f>IFERROR(VLOOKUP(R78,'ANSWER KEY'!A$2:$B$7,2,FALSE),"-")</f>
        <v>3</v>
      </c>
      <c r="T78" s="283" t="s">
        <v>59</v>
      </c>
      <c r="U78" s="283" t="s">
        <v>107</v>
      </c>
      <c r="V78" s="285" t="s">
        <v>107</v>
      </c>
      <c r="W78" s="285" t="s">
        <v>107</v>
      </c>
      <c r="X78" s="287" t="s">
        <v>1751</v>
      </c>
      <c r="Y78" s="287" t="s">
        <v>401</v>
      </c>
      <c r="Z78" s="328" t="s">
        <v>2564</v>
      </c>
      <c r="AA78" s="287"/>
      <c r="AB78" s="284"/>
      <c r="AC78" s="283"/>
      <c r="AD78" s="284"/>
      <c r="AE78" s="284"/>
      <c r="AF78" s="284"/>
      <c r="AG78" s="284"/>
    </row>
    <row r="79" spans="1:33" ht="139.5">
      <c r="A79" s="293" t="s">
        <v>77</v>
      </c>
      <c r="B79" s="294" t="s">
        <v>397</v>
      </c>
      <c r="C79" s="154" t="s">
        <v>398</v>
      </c>
      <c r="D79" s="155" t="s">
        <v>402</v>
      </c>
      <c r="E79" s="155" t="s">
        <v>1625</v>
      </c>
      <c r="F79" s="155" t="s">
        <v>1737</v>
      </c>
      <c r="G79" s="155"/>
      <c r="H79" s="155" t="s">
        <v>2402</v>
      </c>
      <c r="I79" s="155" t="s">
        <v>2403</v>
      </c>
      <c r="J79" s="155" t="s">
        <v>2404</v>
      </c>
      <c r="K79" s="367">
        <v>4</v>
      </c>
      <c r="L79" s="367">
        <v>4</v>
      </c>
      <c r="M79" s="367">
        <f t="shared" si="11"/>
        <v>16</v>
      </c>
      <c r="N79" s="367">
        <f t="shared" si="12"/>
        <v>0</v>
      </c>
      <c r="O79" s="367">
        <f t="shared" si="13"/>
        <v>0</v>
      </c>
      <c r="P79" s="367">
        <f>VLOOKUP(R79,'ANSWER KEY'!$P$2:$Q$6,2,0)</f>
        <v>1</v>
      </c>
      <c r="Q79" s="367">
        <f t="shared" si="14"/>
        <v>0</v>
      </c>
      <c r="R79" s="282" t="s">
        <v>149</v>
      </c>
      <c r="S79" s="282">
        <f>IFERROR(VLOOKUP(R79,'ANSWER KEY'!A$2:$B$7,2,FALSE),"-")</f>
        <v>4</v>
      </c>
      <c r="T79" s="283" t="s">
        <v>59</v>
      </c>
      <c r="U79" s="283" t="s">
        <v>108</v>
      </c>
      <c r="V79" s="285" t="s">
        <v>107</v>
      </c>
      <c r="W79" s="285" t="s">
        <v>107</v>
      </c>
      <c r="X79" s="287" t="s">
        <v>1751</v>
      </c>
      <c r="Y79" s="287" t="s">
        <v>404</v>
      </c>
      <c r="Z79" s="328"/>
      <c r="AA79" s="287"/>
      <c r="AB79" s="284"/>
      <c r="AC79" s="283"/>
      <c r="AD79" s="284"/>
      <c r="AE79" s="284"/>
      <c r="AF79" s="284"/>
      <c r="AG79" s="284"/>
    </row>
    <row r="80" spans="1:33" ht="93">
      <c r="A80" s="293" t="s">
        <v>77</v>
      </c>
      <c r="B80" s="294" t="s">
        <v>397</v>
      </c>
      <c r="C80" s="154" t="s">
        <v>398</v>
      </c>
      <c r="D80" s="155" t="s">
        <v>405</v>
      </c>
      <c r="E80" s="155" t="s">
        <v>1626</v>
      </c>
      <c r="F80" s="155"/>
      <c r="G80" s="155"/>
      <c r="H80" s="155" t="s">
        <v>2405</v>
      </c>
      <c r="I80" s="155" t="s">
        <v>2406</v>
      </c>
      <c r="J80" s="155" t="s">
        <v>2407</v>
      </c>
      <c r="K80" s="367">
        <v>4</v>
      </c>
      <c r="L80" s="367">
        <v>4</v>
      </c>
      <c r="M80" s="367">
        <f t="shared" si="11"/>
        <v>16</v>
      </c>
      <c r="N80" s="367">
        <f t="shared" si="12"/>
        <v>0</v>
      </c>
      <c r="O80" s="367">
        <f t="shared" si="13"/>
        <v>0</v>
      </c>
      <c r="P80" s="367">
        <f>VLOOKUP(R80,'ANSWER KEY'!$P$2:$Q$6,2,0)</f>
        <v>1</v>
      </c>
      <c r="Q80" s="367">
        <f t="shared" si="14"/>
        <v>0</v>
      </c>
      <c r="R80" s="282" t="s">
        <v>149</v>
      </c>
      <c r="S80" s="282">
        <f>IFERROR(VLOOKUP(R80,'ANSWER KEY'!A$2:$B$7,2,FALSE),"-")</f>
        <v>4</v>
      </c>
      <c r="T80" s="283" t="s">
        <v>59</v>
      </c>
      <c r="U80" s="283" t="s">
        <v>108</v>
      </c>
      <c r="V80" s="285" t="s">
        <v>107</v>
      </c>
      <c r="W80" s="285" t="s">
        <v>107</v>
      </c>
      <c r="X80" s="287" t="s">
        <v>75</v>
      </c>
      <c r="Y80" s="288" t="s">
        <v>407</v>
      </c>
      <c r="Z80" s="328"/>
      <c r="AA80" s="287"/>
      <c r="AB80" s="284"/>
      <c r="AC80" s="284"/>
      <c r="AD80" s="284"/>
      <c r="AE80" s="284"/>
      <c r="AF80" s="284"/>
      <c r="AG80" s="284"/>
    </row>
    <row r="81" spans="1:33" ht="93">
      <c r="A81" s="293" t="s">
        <v>77</v>
      </c>
      <c r="B81" s="294" t="s">
        <v>397</v>
      </c>
      <c r="C81" s="154" t="s">
        <v>398</v>
      </c>
      <c r="D81" s="155" t="s">
        <v>408</v>
      </c>
      <c r="E81" s="155" t="s">
        <v>1627</v>
      </c>
      <c r="F81" s="155" t="s">
        <v>1721</v>
      </c>
      <c r="G81" s="155"/>
      <c r="H81" s="155" t="s">
        <v>2408</v>
      </c>
      <c r="I81" s="155" t="s">
        <v>2409</v>
      </c>
      <c r="J81" s="155" t="s">
        <v>2410</v>
      </c>
      <c r="K81" s="367">
        <v>2</v>
      </c>
      <c r="L81" s="367">
        <v>2</v>
      </c>
      <c r="M81" s="367">
        <f t="shared" si="11"/>
        <v>4</v>
      </c>
      <c r="N81" s="367">
        <f t="shared" si="12"/>
        <v>0.5</v>
      </c>
      <c r="O81" s="367">
        <f t="shared" si="13"/>
        <v>0.5</v>
      </c>
      <c r="P81" s="367">
        <f>VLOOKUP(R81,'ANSWER KEY'!$P$2:$Q$6,2,0)</f>
        <v>0.75</v>
      </c>
      <c r="Q81" s="367">
        <f t="shared" si="14"/>
        <v>0.25</v>
      </c>
      <c r="R81" s="282" t="s">
        <v>1660</v>
      </c>
      <c r="S81" s="282">
        <f>IFERROR(VLOOKUP(R81,'ANSWER KEY'!A$2:$B$7,2,FALSE),"-")</f>
        <v>3</v>
      </c>
      <c r="T81" s="283" t="s">
        <v>59</v>
      </c>
      <c r="U81" s="283" t="s">
        <v>107</v>
      </c>
      <c r="V81" s="285" t="s">
        <v>107</v>
      </c>
      <c r="W81" s="285" t="s">
        <v>107</v>
      </c>
      <c r="X81" s="287" t="s">
        <v>1751</v>
      </c>
      <c r="Y81" s="287" t="s">
        <v>410</v>
      </c>
      <c r="Z81" s="328" t="s">
        <v>2565</v>
      </c>
      <c r="AA81" s="287"/>
      <c r="AB81" s="284"/>
      <c r="AC81" s="283"/>
      <c r="AD81" s="284"/>
      <c r="AE81" s="284"/>
      <c r="AF81" s="284"/>
      <c r="AG81" s="284"/>
    </row>
    <row r="82" spans="1:33" ht="217">
      <c r="A82" s="293" t="s">
        <v>77</v>
      </c>
      <c r="B82" s="294" t="s">
        <v>397</v>
      </c>
      <c r="C82" s="154" t="s">
        <v>398</v>
      </c>
      <c r="D82" s="155" t="s">
        <v>411</v>
      </c>
      <c r="E82" s="155" t="s">
        <v>1628</v>
      </c>
      <c r="F82" s="155"/>
      <c r="G82" s="155" t="s">
        <v>1722</v>
      </c>
      <c r="H82" s="155" t="s">
        <v>2411</v>
      </c>
      <c r="I82" s="155" t="s">
        <v>2412</v>
      </c>
      <c r="J82" s="155" t="s">
        <v>2413</v>
      </c>
      <c r="K82" s="367">
        <v>4</v>
      </c>
      <c r="L82" s="367">
        <v>4</v>
      </c>
      <c r="M82" s="367">
        <f t="shared" si="11"/>
        <v>16</v>
      </c>
      <c r="N82" s="367">
        <f t="shared" si="12"/>
        <v>0</v>
      </c>
      <c r="O82" s="367">
        <f t="shared" si="13"/>
        <v>0</v>
      </c>
      <c r="P82" s="367">
        <f>VLOOKUP(R82,'ANSWER KEY'!$P$2:$Q$6,2,0)</f>
        <v>1</v>
      </c>
      <c r="Q82" s="367">
        <f t="shared" si="14"/>
        <v>0</v>
      </c>
      <c r="R82" s="282" t="s">
        <v>149</v>
      </c>
      <c r="S82" s="282">
        <f>IFERROR(VLOOKUP(R82,'ANSWER KEY'!A$2:$B$7,2,FALSE),"-")</f>
        <v>4</v>
      </c>
      <c r="T82" s="283" t="s">
        <v>59</v>
      </c>
      <c r="U82" s="283" t="s">
        <v>108</v>
      </c>
      <c r="V82" s="285" t="s">
        <v>107</v>
      </c>
      <c r="W82" s="285" t="s">
        <v>107</v>
      </c>
      <c r="X82" s="287" t="s">
        <v>75</v>
      </c>
      <c r="Y82" s="288" t="s">
        <v>413</v>
      </c>
      <c r="Z82" s="328"/>
      <c r="AA82" s="287"/>
      <c r="AB82" s="284"/>
      <c r="AC82" s="284"/>
      <c r="AD82" s="284"/>
      <c r="AE82" s="284"/>
      <c r="AF82" s="284"/>
      <c r="AG82" s="284"/>
    </row>
    <row r="83" spans="1:33" ht="186">
      <c r="A83" s="293" t="s">
        <v>80</v>
      </c>
      <c r="B83" s="294" t="s">
        <v>397</v>
      </c>
      <c r="C83" s="154" t="s">
        <v>414</v>
      </c>
      <c r="D83" s="155" t="s">
        <v>415</v>
      </c>
      <c r="E83" s="155" t="s">
        <v>1629</v>
      </c>
      <c r="F83" s="155"/>
      <c r="G83" s="155"/>
      <c r="H83" s="155" t="s">
        <v>2476</v>
      </c>
      <c r="I83" s="155" t="s">
        <v>2477</v>
      </c>
      <c r="J83" s="155" t="s">
        <v>2478</v>
      </c>
      <c r="K83" s="367">
        <v>4</v>
      </c>
      <c r="L83" s="367">
        <v>4</v>
      </c>
      <c r="M83" s="367">
        <f t="shared" si="11"/>
        <v>16</v>
      </c>
      <c r="N83" s="367">
        <f t="shared" si="12"/>
        <v>0</v>
      </c>
      <c r="O83" s="367">
        <f t="shared" si="13"/>
        <v>0</v>
      </c>
      <c r="P83" s="367">
        <f>VLOOKUP(R83,'ANSWER KEY'!$P$2:$Q$6,2,0)</f>
        <v>1</v>
      </c>
      <c r="Q83" s="367">
        <f t="shared" si="14"/>
        <v>0</v>
      </c>
      <c r="R83" s="282" t="s">
        <v>149</v>
      </c>
      <c r="S83" s="282">
        <f>IFERROR(VLOOKUP(R83,'ANSWER KEY'!A$2:$B$7,2,FALSE),"-")</f>
        <v>4</v>
      </c>
      <c r="T83" s="283" t="s">
        <v>59</v>
      </c>
      <c r="U83" s="283" t="s">
        <v>108</v>
      </c>
      <c r="V83" s="285" t="s">
        <v>107</v>
      </c>
      <c r="W83" s="285" t="s">
        <v>75</v>
      </c>
      <c r="X83" s="287" t="s">
        <v>75</v>
      </c>
      <c r="Y83" s="287" t="s">
        <v>417</v>
      </c>
      <c r="Z83" s="328"/>
      <c r="AA83" s="287"/>
      <c r="AB83" s="284"/>
      <c r="AC83" s="284"/>
      <c r="AD83" s="284"/>
      <c r="AE83" s="284"/>
      <c r="AF83" s="284"/>
      <c r="AG83" s="284"/>
    </row>
    <row r="84" spans="1:33" ht="93">
      <c r="A84" s="293" t="s">
        <v>80</v>
      </c>
      <c r="B84" s="294" t="s">
        <v>397</v>
      </c>
      <c r="C84" s="154" t="s">
        <v>414</v>
      </c>
      <c r="D84" s="155" t="s">
        <v>418</v>
      </c>
      <c r="E84" s="155" t="s">
        <v>1630</v>
      </c>
      <c r="F84" s="155" t="s">
        <v>1743</v>
      </c>
      <c r="G84" s="155" t="s">
        <v>1723</v>
      </c>
      <c r="H84" s="155" t="s">
        <v>2479</v>
      </c>
      <c r="I84" s="155" t="s">
        <v>2480</v>
      </c>
      <c r="J84" s="155" t="s">
        <v>2481</v>
      </c>
      <c r="K84" s="367">
        <v>4</v>
      </c>
      <c r="L84" s="367">
        <v>4</v>
      </c>
      <c r="M84" s="367">
        <f t="shared" si="11"/>
        <v>16</v>
      </c>
      <c r="N84" s="367">
        <f t="shared" si="12"/>
        <v>1</v>
      </c>
      <c r="O84" s="367">
        <f t="shared" si="13"/>
        <v>1</v>
      </c>
      <c r="P84" s="367">
        <f>VLOOKUP(R84,'ANSWER KEY'!$P$2:$Q$6,2,0)</f>
        <v>0.75</v>
      </c>
      <c r="Q84" s="367">
        <f t="shared" si="14"/>
        <v>1</v>
      </c>
      <c r="R84" s="282" t="s">
        <v>1660</v>
      </c>
      <c r="S84" s="282">
        <f>IFERROR(VLOOKUP(R84,'ANSWER KEY'!A$2:$B$7,2,FALSE),"-")</f>
        <v>3</v>
      </c>
      <c r="T84" s="283" t="s">
        <v>59</v>
      </c>
      <c r="U84" s="283" t="s">
        <v>108</v>
      </c>
      <c r="V84" s="285" t="s">
        <v>107</v>
      </c>
      <c r="W84" s="285" t="s">
        <v>536</v>
      </c>
      <c r="X84" s="287" t="s">
        <v>75</v>
      </c>
      <c r="Y84" s="287" t="s">
        <v>420</v>
      </c>
      <c r="Z84" s="328" t="s">
        <v>1952</v>
      </c>
      <c r="AA84" s="287"/>
      <c r="AB84" s="284"/>
      <c r="AC84" s="283"/>
      <c r="AD84" s="284"/>
      <c r="AE84" s="284"/>
      <c r="AF84" s="284"/>
      <c r="AG84" s="284"/>
    </row>
    <row r="85" spans="1:33" ht="77.5">
      <c r="A85" s="293" t="s">
        <v>80</v>
      </c>
      <c r="B85" s="294" t="s">
        <v>397</v>
      </c>
      <c r="C85" s="154" t="s">
        <v>414</v>
      </c>
      <c r="D85" s="155" t="s">
        <v>421</v>
      </c>
      <c r="E85" s="155" t="s">
        <v>1631</v>
      </c>
      <c r="F85" s="155" t="s">
        <v>1743</v>
      </c>
      <c r="G85" s="155" t="s">
        <v>1724</v>
      </c>
      <c r="H85" s="155" t="s">
        <v>2482</v>
      </c>
      <c r="I85" s="155" t="s">
        <v>2483</v>
      </c>
      <c r="J85" s="155" t="s">
        <v>2484</v>
      </c>
      <c r="K85" s="367">
        <v>4</v>
      </c>
      <c r="L85" s="367">
        <v>4</v>
      </c>
      <c r="M85" s="367">
        <f t="shared" si="11"/>
        <v>16</v>
      </c>
      <c r="N85" s="367">
        <f t="shared" si="12"/>
        <v>1</v>
      </c>
      <c r="O85" s="367">
        <f t="shared" si="13"/>
        <v>1</v>
      </c>
      <c r="P85" s="367">
        <f>VLOOKUP(R85,'ANSWER KEY'!$P$2:$Q$6,2,0)</f>
        <v>0.75</v>
      </c>
      <c r="Q85" s="367">
        <f t="shared" si="14"/>
        <v>1</v>
      </c>
      <c r="R85" s="282" t="s">
        <v>1660</v>
      </c>
      <c r="S85" s="282">
        <f>IFERROR(VLOOKUP(R85,'ANSWER KEY'!A$2:$B$7,2,FALSE),"-")</f>
        <v>3</v>
      </c>
      <c r="T85" s="283" t="s">
        <v>59</v>
      </c>
      <c r="U85" s="283" t="s">
        <v>108</v>
      </c>
      <c r="V85" s="285" t="s">
        <v>536</v>
      </c>
      <c r="W85" s="285" t="s">
        <v>536</v>
      </c>
      <c r="X85" s="287" t="s">
        <v>75</v>
      </c>
      <c r="Y85" s="287" t="s">
        <v>423</v>
      </c>
      <c r="Z85" s="328"/>
      <c r="AA85" s="287"/>
      <c r="AB85" s="284"/>
      <c r="AC85" s="283"/>
      <c r="AD85" s="284"/>
      <c r="AE85" s="284"/>
      <c r="AF85" s="284"/>
      <c r="AG85" s="284"/>
    </row>
    <row r="86" spans="1:33" ht="170.5">
      <c r="A86" s="293" t="s">
        <v>80</v>
      </c>
      <c r="B86" s="294" t="s">
        <v>397</v>
      </c>
      <c r="C86" s="154" t="s">
        <v>414</v>
      </c>
      <c r="D86" s="155" t="s">
        <v>424</v>
      </c>
      <c r="E86" s="155" t="s">
        <v>1632</v>
      </c>
      <c r="F86" s="155" t="s">
        <v>1743</v>
      </c>
      <c r="G86" s="155" t="s">
        <v>1725</v>
      </c>
      <c r="H86" s="155" t="s">
        <v>2482</v>
      </c>
      <c r="I86" s="155" t="s">
        <v>2485</v>
      </c>
      <c r="J86" s="155" t="s">
        <v>2486</v>
      </c>
      <c r="K86" s="367">
        <v>4</v>
      </c>
      <c r="L86" s="367">
        <v>4</v>
      </c>
      <c r="M86" s="367">
        <f t="shared" si="11"/>
        <v>16</v>
      </c>
      <c r="N86" s="367">
        <f t="shared" si="12"/>
        <v>1</v>
      </c>
      <c r="O86" s="367">
        <f t="shared" si="13"/>
        <v>1</v>
      </c>
      <c r="P86" s="367">
        <f>VLOOKUP(R86,'ANSWER KEY'!$P$2:$Q$6,2,0)</f>
        <v>0.75</v>
      </c>
      <c r="Q86" s="367">
        <f t="shared" si="14"/>
        <v>1</v>
      </c>
      <c r="R86" s="282" t="s">
        <v>1660</v>
      </c>
      <c r="S86" s="282">
        <f>IFERROR(VLOOKUP(R86,'ANSWER KEY'!A$2:$B$7,2,FALSE),"-")</f>
        <v>3</v>
      </c>
      <c r="T86" s="283" t="s">
        <v>59</v>
      </c>
      <c r="U86" s="283" t="s">
        <v>108</v>
      </c>
      <c r="V86" s="285" t="s">
        <v>107</v>
      </c>
      <c r="W86" s="285" t="s">
        <v>107</v>
      </c>
      <c r="X86" s="287" t="s">
        <v>75</v>
      </c>
      <c r="Y86" s="287" t="s">
        <v>426</v>
      </c>
      <c r="Z86" s="328"/>
      <c r="AA86" s="287"/>
      <c r="AB86" s="284"/>
      <c r="AC86" s="283"/>
      <c r="AD86" s="284"/>
      <c r="AE86" s="284"/>
      <c r="AF86" s="284"/>
      <c r="AG86" s="284"/>
    </row>
    <row r="87" spans="1:33" ht="108.5">
      <c r="A87" s="293" t="s">
        <v>80</v>
      </c>
      <c r="B87" s="294" t="s">
        <v>397</v>
      </c>
      <c r="C87" s="154" t="s">
        <v>414</v>
      </c>
      <c r="D87" s="155" t="s">
        <v>427</v>
      </c>
      <c r="E87" s="155" t="s">
        <v>1575</v>
      </c>
      <c r="F87" s="155"/>
      <c r="G87" s="155"/>
      <c r="H87" s="155" t="s">
        <v>2482</v>
      </c>
      <c r="I87" s="155" t="s">
        <v>2487</v>
      </c>
      <c r="J87" s="155" t="s">
        <v>2488</v>
      </c>
      <c r="K87" s="367">
        <v>4</v>
      </c>
      <c r="L87" s="367">
        <v>4</v>
      </c>
      <c r="M87" s="367">
        <f t="shared" si="11"/>
        <v>16</v>
      </c>
      <c r="N87" s="367">
        <f t="shared" si="12"/>
        <v>0</v>
      </c>
      <c r="O87" s="367">
        <f t="shared" si="13"/>
        <v>0</v>
      </c>
      <c r="P87" s="367">
        <f>VLOOKUP(R87,'ANSWER KEY'!$P$2:$Q$6,2,0)</f>
        <v>1</v>
      </c>
      <c r="Q87" s="367">
        <f t="shared" si="14"/>
        <v>0</v>
      </c>
      <c r="R87" s="282" t="s">
        <v>149</v>
      </c>
      <c r="S87" s="282">
        <f>IFERROR(VLOOKUP(R87,'ANSWER KEY'!A$2:$B$7,2,FALSE),"-")</f>
        <v>4</v>
      </c>
      <c r="T87" s="283" t="s">
        <v>59</v>
      </c>
      <c r="U87" s="283" t="s">
        <v>108</v>
      </c>
      <c r="V87" s="285" t="s">
        <v>107</v>
      </c>
      <c r="W87" s="285" t="s">
        <v>107</v>
      </c>
      <c r="X87" s="287" t="s">
        <v>75</v>
      </c>
      <c r="Y87" s="288" t="s">
        <v>429</v>
      </c>
      <c r="Z87" s="328"/>
      <c r="AA87" s="287"/>
      <c r="AB87" s="284"/>
      <c r="AC87" s="284"/>
      <c r="AD87" s="284"/>
      <c r="AE87" s="284"/>
      <c r="AF87" s="284"/>
      <c r="AG87" s="284"/>
    </row>
    <row r="88" spans="1:33" ht="77.5">
      <c r="A88" s="293" t="s">
        <v>80</v>
      </c>
      <c r="B88" s="294" t="s">
        <v>397</v>
      </c>
      <c r="C88" s="154" t="s">
        <v>414</v>
      </c>
      <c r="D88" s="155" t="s">
        <v>430</v>
      </c>
      <c r="E88" s="155" t="s">
        <v>1633</v>
      </c>
      <c r="F88" s="155"/>
      <c r="G88" s="155"/>
      <c r="H88" s="155" t="s">
        <v>2482</v>
      </c>
      <c r="I88" s="155" t="s">
        <v>2489</v>
      </c>
      <c r="J88" s="155" t="s">
        <v>2490</v>
      </c>
      <c r="K88" s="367">
        <v>4</v>
      </c>
      <c r="L88" s="367">
        <v>4</v>
      </c>
      <c r="M88" s="367">
        <f t="shared" si="11"/>
        <v>16</v>
      </c>
      <c r="N88" s="367">
        <f t="shared" si="12"/>
        <v>0</v>
      </c>
      <c r="O88" s="367">
        <f t="shared" si="13"/>
        <v>0</v>
      </c>
      <c r="P88" s="367">
        <f>VLOOKUP(R88,'ANSWER KEY'!$P$2:$Q$6,2,0)</f>
        <v>1</v>
      </c>
      <c r="Q88" s="367">
        <f t="shared" si="14"/>
        <v>0</v>
      </c>
      <c r="R88" s="282" t="s">
        <v>149</v>
      </c>
      <c r="S88" s="282">
        <f>IFERROR(VLOOKUP(R88,'ANSWER KEY'!A$2:$B$7,2,FALSE),"-")</f>
        <v>4</v>
      </c>
      <c r="T88" s="283" t="s">
        <v>59</v>
      </c>
      <c r="U88" s="283" t="s">
        <v>108</v>
      </c>
      <c r="V88" s="285" t="s">
        <v>107</v>
      </c>
      <c r="W88" s="285" t="s">
        <v>107</v>
      </c>
      <c r="X88" s="287" t="s">
        <v>75</v>
      </c>
      <c r="Y88" s="288" t="s">
        <v>432</v>
      </c>
      <c r="Z88" s="328"/>
      <c r="AA88" s="287"/>
      <c r="AB88" s="284"/>
      <c r="AC88" s="284"/>
      <c r="AD88" s="284"/>
      <c r="AE88" s="284"/>
      <c r="AF88" s="284"/>
      <c r="AG88" s="284"/>
    </row>
    <row r="89" spans="1:33" ht="217">
      <c r="A89" s="295" t="s">
        <v>83</v>
      </c>
      <c r="B89" s="296" t="s">
        <v>433</v>
      </c>
      <c r="C89" s="154" t="s">
        <v>434</v>
      </c>
      <c r="D89" s="155" t="s">
        <v>435</v>
      </c>
      <c r="E89" s="155" t="s">
        <v>1634</v>
      </c>
      <c r="F89" s="155" t="s">
        <v>1721</v>
      </c>
      <c r="G89" s="155" t="s">
        <v>1920</v>
      </c>
      <c r="H89" s="155" t="s">
        <v>2414</v>
      </c>
      <c r="I89" s="155" t="s">
        <v>2415</v>
      </c>
      <c r="J89" s="155" t="s">
        <v>2416</v>
      </c>
      <c r="K89" s="367">
        <v>2</v>
      </c>
      <c r="L89" s="367">
        <v>3</v>
      </c>
      <c r="M89" s="367">
        <f t="shared" si="11"/>
        <v>6</v>
      </c>
      <c r="N89" s="367">
        <f t="shared" si="12"/>
        <v>1</v>
      </c>
      <c r="O89" s="367">
        <f t="shared" si="13"/>
        <v>1.5</v>
      </c>
      <c r="P89" s="367">
        <f>VLOOKUP(R89,'ANSWER KEY'!$P$2:$Q$6,2,0)</f>
        <v>0.5</v>
      </c>
      <c r="Q89" s="367">
        <f t="shared" si="14"/>
        <v>1.5</v>
      </c>
      <c r="R89" s="282" t="s">
        <v>164</v>
      </c>
      <c r="S89" s="282">
        <f>IFERROR(VLOOKUP(R89,'ANSWER KEY'!A$2:$B$7,2,FALSE),"-")</f>
        <v>2</v>
      </c>
      <c r="T89" s="283" t="s">
        <v>59</v>
      </c>
      <c r="U89" s="283" t="s">
        <v>107</v>
      </c>
      <c r="V89" s="285" t="s">
        <v>107</v>
      </c>
      <c r="W89" s="285" t="s">
        <v>536</v>
      </c>
      <c r="X89" s="287" t="s">
        <v>93</v>
      </c>
      <c r="Y89" s="286" t="s">
        <v>437</v>
      </c>
      <c r="Z89" s="328" t="s">
        <v>1921</v>
      </c>
      <c r="AA89" s="287"/>
      <c r="AB89" s="284"/>
      <c r="AC89" s="283"/>
      <c r="AD89" s="284"/>
      <c r="AE89" s="284"/>
      <c r="AF89" s="284"/>
      <c r="AG89" s="284"/>
    </row>
    <row r="90" spans="1:33" ht="77.5">
      <c r="A90" s="295" t="s">
        <v>83</v>
      </c>
      <c r="B90" s="296" t="s">
        <v>433</v>
      </c>
      <c r="C90" s="154" t="s">
        <v>434</v>
      </c>
      <c r="D90" s="155" t="s">
        <v>438</v>
      </c>
      <c r="E90" s="155" t="s">
        <v>1635</v>
      </c>
      <c r="F90" s="155" t="s">
        <v>1721</v>
      </c>
      <c r="G90" s="155" t="s">
        <v>1922</v>
      </c>
      <c r="H90" s="155" t="s">
        <v>2417</v>
      </c>
      <c r="I90" s="155" t="s">
        <v>2418</v>
      </c>
      <c r="J90" s="155" t="s">
        <v>2419</v>
      </c>
      <c r="K90" s="367">
        <v>4</v>
      </c>
      <c r="L90" s="367">
        <v>4</v>
      </c>
      <c r="M90" s="367">
        <f t="shared" si="11"/>
        <v>16</v>
      </c>
      <c r="N90" s="367">
        <f t="shared" si="12"/>
        <v>0</v>
      </c>
      <c r="O90" s="367">
        <f t="shared" si="13"/>
        <v>0</v>
      </c>
      <c r="P90" s="367">
        <f>VLOOKUP(R90,'ANSWER KEY'!$P$2:$Q$6,2,0)</f>
        <v>1</v>
      </c>
      <c r="Q90" s="367">
        <f t="shared" si="14"/>
        <v>0</v>
      </c>
      <c r="R90" s="282" t="s">
        <v>149</v>
      </c>
      <c r="S90" s="282">
        <f>IFERROR(VLOOKUP(R90,'ANSWER KEY'!A$2:$B$7,2,FALSE),"-")</f>
        <v>4</v>
      </c>
      <c r="T90" s="283" t="s">
        <v>59</v>
      </c>
      <c r="U90" s="283" t="s">
        <v>108</v>
      </c>
      <c r="V90" s="285" t="s">
        <v>107</v>
      </c>
      <c r="W90" s="285" t="s">
        <v>107</v>
      </c>
      <c r="X90" s="287" t="s">
        <v>1751</v>
      </c>
      <c r="Y90" s="287" t="s">
        <v>440</v>
      </c>
      <c r="Z90" s="328"/>
      <c r="AA90" s="287"/>
      <c r="AB90" s="284"/>
      <c r="AC90" s="283"/>
      <c r="AD90" s="284"/>
      <c r="AE90" s="284"/>
      <c r="AF90" s="284"/>
      <c r="AG90" s="284"/>
    </row>
    <row r="91" spans="1:33" ht="139.5">
      <c r="A91" s="295" t="s">
        <v>83</v>
      </c>
      <c r="B91" s="296" t="s">
        <v>433</v>
      </c>
      <c r="C91" s="154" t="s">
        <v>434</v>
      </c>
      <c r="D91" s="323" t="s">
        <v>441</v>
      </c>
      <c r="E91" s="323" t="s">
        <v>1636</v>
      </c>
      <c r="F91" s="155" t="s">
        <v>1721</v>
      </c>
      <c r="G91" s="155" t="s">
        <v>1922</v>
      </c>
      <c r="H91" s="155" t="s">
        <v>2420</v>
      </c>
      <c r="I91" s="155" t="s">
        <v>2421</v>
      </c>
      <c r="J91" s="155" t="s">
        <v>2422</v>
      </c>
      <c r="K91" s="367">
        <v>4</v>
      </c>
      <c r="L91" s="367">
        <v>4</v>
      </c>
      <c r="M91" s="367">
        <f t="shared" si="11"/>
        <v>16</v>
      </c>
      <c r="N91" s="367">
        <f t="shared" si="12"/>
        <v>0</v>
      </c>
      <c r="O91" s="367">
        <f t="shared" si="13"/>
        <v>0</v>
      </c>
      <c r="P91" s="367">
        <f>VLOOKUP(R91,'ANSWER KEY'!$P$2:$Q$6,2,0)</f>
        <v>1</v>
      </c>
      <c r="Q91" s="367">
        <f t="shared" si="14"/>
        <v>0</v>
      </c>
      <c r="R91" s="282" t="s">
        <v>149</v>
      </c>
      <c r="S91" s="282">
        <f>IFERROR(VLOOKUP(R91,'ANSWER KEY'!A$2:$B$7,2,FALSE),"-")</f>
        <v>4</v>
      </c>
      <c r="T91" s="283" t="s">
        <v>59</v>
      </c>
      <c r="U91" s="283" t="s">
        <v>108</v>
      </c>
      <c r="V91" s="285" t="s">
        <v>107</v>
      </c>
      <c r="W91" s="285" t="s">
        <v>107</v>
      </c>
      <c r="X91" s="287" t="s">
        <v>1751</v>
      </c>
      <c r="Y91" s="287" t="s">
        <v>443</v>
      </c>
      <c r="Z91" s="328"/>
      <c r="AA91" s="287"/>
      <c r="AB91" s="284"/>
      <c r="AC91" s="283"/>
      <c r="AD91" s="284"/>
      <c r="AE91" s="284"/>
      <c r="AF91" s="284"/>
      <c r="AG91" s="284"/>
    </row>
    <row r="92" spans="1:33" ht="77.5">
      <c r="A92" s="295" t="s">
        <v>83</v>
      </c>
      <c r="B92" s="296" t="s">
        <v>433</v>
      </c>
      <c r="C92" s="154" t="s">
        <v>434</v>
      </c>
      <c r="D92" s="323" t="s">
        <v>444</v>
      </c>
      <c r="E92" s="155" t="s">
        <v>1637</v>
      </c>
      <c r="F92" s="155" t="s">
        <v>1721</v>
      </c>
      <c r="G92" s="155" t="s">
        <v>1923</v>
      </c>
      <c r="H92" s="155" t="s">
        <v>2423</v>
      </c>
      <c r="I92" s="155" t="s">
        <v>2424</v>
      </c>
      <c r="J92" s="155" t="s">
        <v>2425</v>
      </c>
      <c r="K92" s="367">
        <v>4</v>
      </c>
      <c r="L92" s="367">
        <v>4</v>
      </c>
      <c r="M92" s="367">
        <f t="shared" si="11"/>
        <v>16</v>
      </c>
      <c r="N92" s="367">
        <f t="shared" si="12"/>
        <v>0</v>
      </c>
      <c r="O92" s="367">
        <f t="shared" si="13"/>
        <v>0</v>
      </c>
      <c r="P92" s="367">
        <f>VLOOKUP(R92,'ANSWER KEY'!$P$2:$Q$6,2,0)</f>
        <v>1</v>
      </c>
      <c r="Q92" s="367">
        <f t="shared" si="14"/>
        <v>0</v>
      </c>
      <c r="R92" s="282" t="s">
        <v>149</v>
      </c>
      <c r="S92" s="282">
        <f>IFERROR(VLOOKUP(R92,'ANSWER KEY'!A$2:$B$7,2,FALSE),"-")</f>
        <v>4</v>
      </c>
      <c r="T92" s="283" t="s">
        <v>59</v>
      </c>
      <c r="U92" s="283" t="s">
        <v>108</v>
      </c>
      <c r="V92" s="285" t="s">
        <v>107</v>
      </c>
      <c r="W92" s="285" t="s">
        <v>107</v>
      </c>
      <c r="X92" s="287" t="s">
        <v>1751</v>
      </c>
      <c r="Y92" s="287" t="s">
        <v>446</v>
      </c>
      <c r="Z92" s="328"/>
      <c r="AA92" s="287"/>
      <c r="AB92" s="284"/>
      <c r="AC92" s="283"/>
      <c r="AD92" s="284"/>
      <c r="AE92" s="284"/>
      <c r="AF92" s="284"/>
      <c r="AG92" s="284"/>
    </row>
    <row r="93" spans="1:33" ht="77.5">
      <c r="A93" s="295" t="s">
        <v>83</v>
      </c>
      <c r="B93" s="296" t="s">
        <v>433</v>
      </c>
      <c r="C93" s="154" t="s">
        <v>434</v>
      </c>
      <c r="D93" s="323" t="s">
        <v>447</v>
      </c>
      <c r="E93" s="155" t="s">
        <v>1638</v>
      </c>
      <c r="F93" s="155" t="s">
        <v>1721</v>
      </c>
      <c r="G93" s="155" t="s">
        <v>1924</v>
      </c>
      <c r="H93" s="155" t="s">
        <v>2426</v>
      </c>
      <c r="I93" s="155" t="s">
        <v>2427</v>
      </c>
      <c r="J93" s="155" t="s">
        <v>2428</v>
      </c>
      <c r="K93" s="367">
        <v>4</v>
      </c>
      <c r="L93" s="367">
        <v>4</v>
      </c>
      <c r="M93" s="367">
        <f t="shared" si="11"/>
        <v>16</v>
      </c>
      <c r="N93" s="367">
        <f t="shared" si="12"/>
        <v>0</v>
      </c>
      <c r="O93" s="367">
        <f t="shared" si="13"/>
        <v>0</v>
      </c>
      <c r="P93" s="367">
        <f>VLOOKUP(R93,'ANSWER KEY'!$P$2:$Q$6,2,0)</f>
        <v>1</v>
      </c>
      <c r="Q93" s="367">
        <f t="shared" si="14"/>
        <v>0</v>
      </c>
      <c r="R93" s="282" t="s">
        <v>149</v>
      </c>
      <c r="S93" s="282">
        <f>IFERROR(VLOOKUP(R93,'ANSWER KEY'!A$2:$B$7,2,FALSE),"-")</f>
        <v>4</v>
      </c>
      <c r="T93" s="283" t="s">
        <v>59</v>
      </c>
      <c r="U93" s="283" t="s">
        <v>108</v>
      </c>
      <c r="V93" s="285" t="s">
        <v>107</v>
      </c>
      <c r="W93" s="285" t="s">
        <v>107</v>
      </c>
      <c r="X93" s="287" t="s">
        <v>1751</v>
      </c>
      <c r="Y93" s="287" t="s">
        <v>449</v>
      </c>
      <c r="Z93" s="328"/>
      <c r="AA93" s="287"/>
      <c r="AB93" s="284"/>
      <c r="AC93" s="283"/>
      <c r="AD93" s="284"/>
      <c r="AE93" s="284"/>
      <c r="AF93" s="284"/>
      <c r="AG93" s="284"/>
    </row>
    <row r="94" spans="1:33" ht="155">
      <c r="A94" s="295" t="s">
        <v>87</v>
      </c>
      <c r="B94" s="296" t="s">
        <v>433</v>
      </c>
      <c r="C94" s="154" t="s">
        <v>450</v>
      </c>
      <c r="D94" s="323" t="s">
        <v>451</v>
      </c>
      <c r="E94" s="155" t="s">
        <v>1639</v>
      </c>
      <c r="F94" s="155" t="s">
        <v>1721</v>
      </c>
      <c r="G94" s="155" t="s">
        <v>1938</v>
      </c>
      <c r="H94" s="155" t="s">
        <v>2491</v>
      </c>
      <c r="I94" s="155" t="s">
        <v>2492</v>
      </c>
      <c r="J94" s="155" t="s">
        <v>2493</v>
      </c>
      <c r="K94" s="367">
        <v>4</v>
      </c>
      <c r="L94" s="367">
        <v>4</v>
      </c>
      <c r="M94" s="367">
        <f t="shared" si="11"/>
        <v>16</v>
      </c>
      <c r="N94" s="367">
        <f t="shared" si="12"/>
        <v>0</v>
      </c>
      <c r="O94" s="367">
        <f t="shared" si="13"/>
        <v>0</v>
      </c>
      <c r="P94" s="367">
        <f>VLOOKUP(R94,'ANSWER KEY'!$P$2:$Q$6,2,0)</f>
        <v>1</v>
      </c>
      <c r="Q94" s="367">
        <f t="shared" si="14"/>
        <v>0</v>
      </c>
      <c r="R94" s="282" t="s">
        <v>149</v>
      </c>
      <c r="S94" s="282">
        <f>IFERROR(VLOOKUP(R94,'ANSWER KEY'!A$2:$B$7,2,FALSE),"-")</f>
        <v>4</v>
      </c>
      <c r="T94" s="283" t="s">
        <v>59</v>
      </c>
      <c r="U94" s="283" t="s">
        <v>108</v>
      </c>
      <c r="V94" s="285" t="s">
        <v>107</v>
      </c>
      <c r="W94" s="285" t="s">
        <v>107</v>
      </c>
      <c r="X94" s="287" t="s">
        <v>1751</v>
      </c>
      <c r="Y94" s="287" t="s">
        <v>453</v>
      </c>
      <c r="Z94" s="328"/>
      <c r="AA94" s="287"/>
      <c r="AB94" s="284"/>
      <c r="AC94" s="283"/>
      <c r="AD94" s="284"/>
      <c r="AE94" s="284"/>
      <c r="AF94" s="284"/>
      <c r="AG94" s="284"/>
    </row>
    <row r="95" spans="1:33" ht="124">
      <c r="A95" s="295" t="s">
        <v>87</v>
      </c>
      <c r="B95" s="296" t="s">
        <v>433</v>
      </c>
      <c r="C95" s="154" t="s">
        <v>450</v>
      </c>
      <c r="D95" s="323" t="s">
        <v>454</v>
      </c>
      <c r="E95" s="155" t="s">
        <v>1640</v>
      </c>
      <c r="F95" s="155" t="s">
        <v>1721</v>
      </c>
      <c r="G95" s="155" t="s">
        <v>1925</v>
      </c>
      <c r="H95" s="155" t="s">
        <v>2494</v>
      </c>
      <c r="I95" s="155" t="s">
        <v>2495</v>
      </c>
      <c r="J95" s="155" t="s">
        <v>2496</v>
      </c>
      <c r="K95" s="367">
        <v>4</v>
      </c>
      <c r="L95" s="367">
        <v>4</v>
      </c>
      <c r="M95" s="367">
        <f t="shared" si="11"/>
        <v>16</v>
      </c>
      <c r="N95" s="367">
        <f t="shared" si="12"/>
        <v>0</v>
      </c>
      <c r="O95" s="367">
        <f t="shared" si="13"/>
        <v>0</v>
      </c>
      <c r="P95" s="367">
        <f>VLOOKUP(R95,'ANSWER KEY'!$P$2:$Q$6,2,0)</f>
        <v>1</v>
      </c>
      <c r="Q95" s="367">
        <f t="shared" si="14"/>
        <v>0</v>
      </c>
      <c r="R95" s="282" t="s">
        <v>149</v>
      </c>
      <c r="S95" s="282">
        <f>IFERROR(VLOOKUP(R95,'ANSWER KEY'!A$2:$B$7,2,FALSE),"-")</f>
        <v>4</v>
      </c>
      <c r="T95" s="283" t="s">
        <v>59</v>
      </c>
      <c r="U95" s="283" t="s">
        <v>108</v>
      </c>
      <c r="V95" s="285" t="s">
        <v>107</v>
      </c>
      <c r="W95" s="285" t="s">
        <v>107</v>
      </c>
      <c r="X95" s="287" t="s">
        <v>1751</v>
      </c>
      <c r="Y95" s="287" t="s">
        <v>456</v>
      </c>
      <c r="Z95" s="328"/>
      <c r="AA95" s="287"/>
      <c r="AB95" s="284"/>
      <c r="AC95" s="283"/>
      <c r="AD95" s="284"/>
      <c r="AE95" s="284"/>
      <c r="AF95" s="284"/>
      <c r="AG95" s="284"/>
    </row>
    <row r="96" spans="1:33" ht="77.5">
      <c r="A96" s="295" t="s">
        <v>87</v>
      </c>
      <c r="B96" s="296" t="s">
        <v>433</v>
      </c>
      <c r="C96" s="154" t="s">
        <v>450</v>
      </c>
      <c r="D96" s="323" t="s">
        <v>457</v>
      </c>
      <c r="E96" s="155" t="s">
        <v>458</v>
      </c>
      <c r="F96" s="155" t="s">
        <v>1721</v>
      </c>
      <c r="G96" s="155" t="s">
        <v>1926</v>
      </c>
      <c r="H96" s="155" t="s">
        <v>2497</v>
      </c>
      <c r="I96" s="155" t="s">
        <v>2498</v>
      </c>
      <c r="J96" s="155" t="s">
        <v>2499</v>
      </c>
      <c r="K96" s="367">
        <v>4</v>
      </c>
      <c r="L96" s="367">
        <v>4</v>
      </c>
      <c r="M96" s="367">
        <f t="shared" si="11"/>
        <v>16</v>
      </c>
      <c r="N96" s="367">
        <f t="shared" si="12"/>
        <v>0</v>
      </c>
      <c r="O96" s="367">
        <f t="shared" si="13"/>
        <v>0</v>
      </c>
      <c r="P96" s="367">
        <f>VLOOKUP(R96,'ANSWER KEY'!$P$2:$Q$6,2,0)</f>
        <v>1</v>
      </c>
      <c r="Q96" s="367">
        <f t="shared" si="14"/>
        <v>0</v>
      </c>
      <c r="R96" s="282" t="s">
        <v>149</v>
      </c>
      <c r="S96" s="282">
        <f>IFERROR(VLOOKUP(R96,'ANSWER KEY'!A$2:$B$7,2,FALSE),"-")</f>
        <v>4</v>
      </c>
      <c r="T96" s="283" t="s">
        <v>59</v>
      </c>
      <c r="U96" s="283" t="s">
        <v>108</v>
      </c>
      <c r="V96" s="285" t="s">
        <v>107</v>
      </c>
      <c r="W96" s="285" t="s">
        <v>107</v>
      </c>
      <c r="X96" s="287" t="s">
        <v>1751</v>
      </c>
      <c r="Y96" s="287" t="s">
        <v>459</v>
      </c>
      <c r="Z96" s="328"/>
      <c r="AA96" s="287"/>
      <c r="AB96" s="284"/>
      <c r="AC96" s="283"/>
      <c r="AD96" s="284"/>
      <c r="AE96" s="284"/>
      <c r="AF96" s="284"/>
      <c r="AG96" s="284"/>
    </row>
    <row r="97" spans="1:33" ht="77.5">
      <c r="A97" s="295" t="s">
        <v>87</v>
      </c>
      <c r="B97" s="296" t="s">
        <v>433</v>
      </c>
      <c r="C97" s="154" t="s">
        <v>450</v>
      </c>
      <c r="D97" s="323" t="s">
        <v>460</v>
      </c>
      <c r="E97" s="155" t="s">
        <v>1641</v>
      </c>
      <c r="F97" s="155" t="s">
        <v>1721</v>
      </c>
      <c r="G97" s="155" t="s">
        <v>1927</v>
      </c>
      <c r="H97" s="155" t="s">
        <v>2500</v>
      </c>
      <c r="I97" s="155" t="s">
        <v>2501</v>
      </c>
      <c r="J97" s="155" t="s">
        <v>2502</v>
      </c>
      <c r="K97" s="367">
        <v>4</v>
      </c>
      <c r="L97" s="367">
        <v>4</v>
      </c>
      <c r="M97" s="367">
        <f t="shared" si="11"/>
        <v>16</v>
      </c>
      <c r="N97" s="367">
        <f t="shared" si="12"/>
        <v>0</v>
      </c>
      <c r="O97" s="367">
        <f t="shared" si="13"/>
        <v>0</v>
      </c>
      <c r="P97" s="367">
        <f>VLOOKUP(R97,'ANSWER KEY'!$P$2:$Q$6,2,0)</f>
        <v>1</v>
      </c>
      <c r="Q97" s="367">
        <f t="shared" si="14"/>
        <v>0</v>
      </c>
      <c r="R97" s="282" t="s">
        <v>149</v>
      </c>
      <c r="S97" s="282">
        <f>IFERROR(VLOOKUP(R97,'ANSWER KEY'!A$2:$B$7,2,FALSE),"-")</f>
        <v>4</v>
      </c>
      <c r="T97" s="283" t="s">
        <v>59</v>
      </c>
      <c r="U97" s="283" t="s">
        <v>108</v>
      </c>
      <c r="V97" s="285" t="s">
        <v>107</v>
      </c>
      <c r="W97" s="285" t="s">
        <v>107</v>
      </c>
      <c r="X97" s="287" t="s">
        <v>1751</v>
      </c>
      <c r="Y97" s="287" t="s">
        <v>462</v>
      </c>
      <c r="Z97" s="328"/>
      <c r="AA97" s="287"/>
      <c r="AB97" s="284"/>
      <c r="AC97" s="283"/>
      <c r="AD97" s="284"/>
      <c r="AE97" s="284"/>
      <c r="AF97" s="284"/>
      <c r="AG97" s="284"/>
    </row>
    <row r="98" spans="1:33" ht="124">
      <c r="A98" s="295" t="s">
        <v>91</v>
      </c>
      <c r="B98" s="296" t="s">
        <v>433</v>
      </c>
      <c r="C98" s="154" t="s">
        <v>463</v>
      </c>
      <c r="D98" s="155" t="s">
        <v>464</v>
      </c>
      <c r="E98" s="155" t="s">
        <v>1642</v>
      </c>
      <c r="F98" s="155" t="s">
        <v>1721</v>
      </c>
      <c r="G98" s="155" t="s">
        <v>1928</v>
      </c>
      <c r="H98" s="155" t="s">
        <v>2503</v>
      </c>
      <c r="I98" s="155" t="s">
        <v>2504</v>
      </c>
      <c r="J98" s="155" t="s">
        <v>2505</v>
      </c>
      <c r="K98" s="367">
        <v>1</v>
      </c>
      <c r="L98" s="367">
        <v>2</v>
      </c>
      <c r="M98" s="367">
        <f t="shared" si="11"/>
        <v>2</v>
      </c>
      <c r="N98" s="367">
        <f t="shared" si="12"/>
        <v>0.25</v>
      </c>
      <c r="O98" s="367">
        <f t="shared" si="13"/>
        <v>0.5</v>
      </c>
      <c r="P98" s="367">
        <f>VLOOKUP(R98,'ANSWER KEY'!$P$2:$Q$6,2,0)</f>
        <v>0.75</v>
      </c>
      <c r="Q98" s="367">
        <f t="shared" si="14"/>
        <v>0.125</v>
      </c>
      <c r="R98" s="282" t="s">
        <v>1660</v>
      </c>
      <c r="S98" s="282">
        <f>IFERROR(VLOOKUP(R98,'ANSWER KEY'!A$2:$B$7,2,FALSE),"-")</f>
        <v>3</v>
      </c>
      <c r="T98" s="283" t="s">
        <v>59</v>
      </c>
      <c r="U98" s="283" t="s">
        <v>107</v>
      </c>
      <c r="V98" s="285" t="s">
        <v>107</v>
      </c>
      <c r="W98" s="285" t="s">
        <v>536</v>
      </c>
      <c r="X98" s="287" t="s">
        <v>93</v>
      </c>
      <c r="Y98" s="286" t="s">
        <v>466</v>
      </c>
      <c r="Z98" s="328" t="s">
        <v>1929</v>
      </c>
      <c r="AA98" s="287"/>
      <c r="AB98" s="284"/>
      <c r="AC98" s="283"/>
      <c r="AD98" s="284"/>
      <c r="AE98" s="284"/>
      <c r="AF98" s="284"/>
      <c r="AG98" s="284"/>
    </row>
    <row r="99" spans="1:33" ht="201.5">
      <c r="A99" s="295" t="s">
        <v>91</v>
      </c>
      <c r="B99" s="296" t="s">
        <v>433</v>
      </c>
      <c r="C99" s="154" t="s">
        <v>463</v>
      </c>
      <c r="D99" s="155" t="s">
        <v>467</v>
      </c>
      <c r="E99" s="155" t="s">
        <v>1576</v>
      </c>
      <c r="F99" s="155" t="s">
        <v>1721</v>
      </c>
      <c r="G99" s="155" t="s">
        <v>1930</v>
      </c>
      <c r="H99" s="155" t="s">
        <v>2506</v>
      </c>
      <c r="I99" s="155" t="s">
        <v>2507</v>
      </c>
      <c r="J99" s="155" t="s">
        <v>2508</v>
      </c>
      <c r="K99" s="367">
        <v>1</v>
      </c>
      <c r="L99" s="367">
        <v>2</v>
      </c>
      <c r="M99" s="367">
        <f t="shared" si="11"/>
        <v>2</v>
      </c>
      <c r="N99" s="367">
        <f t="shared" si="12"/>
        <v>0.25</v>
      </c>
      <c r="O99" s="367">
        <f t="shared" si="13"/>
        <v>0.5</v>
      </c>
      <c r="P99" s="367">
        <f>VLOOKUP(R99,'ANSWER KEY'!$P$2:$Q$6,2,0)</f>
        <v>0.75</v>
      </c>
      <c r="Q99" s="367">
        <f t="shared" si="14"/>
        <v>0.125</v>
      </c>
      <c r="R99" s="282" t="s">
        <v>1660</v>
      </c>
      <c r="S99" s="282">
        <f>IFERROR(VLOOKUP(R99,'ANSWER KEY'!A$2:$B$7,2,FALSE),"-")</f>
        <v>3</v>
      </c>
      <c r="T99" s="283" t="s">
        <v>59</v>
      </c>
      <c r="U99" s="283" t="s">
        <v>108</v>
      </c>
      <c r="V99" s="285" t="s">
        <v>107</v>
      </c>
      <c r="W99" s="285" t="s">
        <v>108</v>
      </c>
      <c r="X99" s="287" t="s">
        <v>93</v>
      </c>
      <c r="Y99" s="286" t="s">
        <v>469</v>
      </c>
      <c r="Z99" s="328"/>
      <c r="AA99" s="287"/>
      <c r="AB99" s="284"/>
      <c r="AC99" s="283"/>
      <c r="AD99" s="284"/>
      <c r="AE99" s="284"/>
      <c r="AF99" s="284"/>
      <c r="AG99" s="284"/>
    </row>
    <row r="100" spans="1:33" ht="170.5">
      <c r="A100" s="295" t="s">
        <v>95</v>
      </c>
      <c r="B100" s="296" t="s">
        <v>433</v>
      </c>
      <c r="C100" s="154" t="s">
        <v>470</v>
      </c>
      <c r="D100" s="155" t="s">
        <v>471</v>
      </c>
      <c r="E100" s="155" t="s">
        <v>1643</v>
      </c>
      <c r="F100" s="155" t="s">
        <v>1721</v>
      </c>
      <c r="G100" s="155" t="s">
        <v>1931</v>
      </c>
      <c r="H100" s="155" t="s">
        <v>2509</v>
      </c>
      <c r="I100" s="155" t="s">
        <v>2510</v>
      </c>
      <c r="J100" s="155" t="s">
        <v>2511</v>
      </c>
      <c r="K100" s="367">
        <v>4</v>
      </c>
      <c r="L100" s="367">
        <v>4</v>
      </c>
      <c r="M100" s="367">
        <f t="shared" si="11"/>
        <v>16</v>
      </c>
      <c r="N100" s="367">
        <f t="shared" si="12"/>
        <v>0</v>
      </c>
      <c r="O100" s="367">
        <f t="shared" si="13"/>
        <v>0</v>
      </c>
      <c r="P100" s="367">
        <f>VLOOKUP(R100,'ANSWER KEY'!$P$2:$Q$6,2,0)</f>
        <v>1</v>
      </c>
      <c r="Q100" s="367">
        <f t="shared" si="14"/>
        <v>0</v>
      </c>
      <c r="R100" s="282" t="s">
        <v>149</v>
      </c>
      <c r="S100" s="282">
        <f>IFERROR(VLOOKUP(R100,'ANSWER KEY'!A$2:$B$7,2,FALSE),"-")</f>
        <v>4</v>
      </c>
      <c r="T100" s="283" t="s">
        <v>59</v>
      </c>
      <c r="U100" s="283" t="s">
        <v>108</v>
      </c>
      <c r="V100" s="285" t="s">
        <v>107</v>
      </c>
      <c r="W100" s="285" t="s">
        <v>107</v>
      </c>
      <c r="X100" s="287" t="s">
        <v>1751</v>
      </c>
      <c r="Y100" s="287" t="s">
        <v>473</v>
      </c>
      <c r="Z100" s="328"/>
      <c r="AA100" s="287"/>
      <c r="AB100" s="284"/>
      <c r="AC100" s="283"/>
      <c r="AD100" s="284"/>
      <c r="AE100" s="284"/>
      <c r="AF100" s="284"/>
      <c r="AG100" s="284"/>
    </row>
    <row r="101" spans="1:33" ht="139.5">
      <c r="A101" s="295" t="s">
        <v>95</v>
      </c>
      <c r="B101" s="296" t="s">
        <v>433</v>
      </c>
      <c r="C101" s="154" t="s">
        <v>470</v>
      </c>
      <c r="D101" s="155" t="s">
        <v>474</v>
      </c>
      <c r="E101" s="155" t="s">
        <v>1644</v>
      </c>
      <c r="F101" s="155" t="s">
        <v>1721</v>
      </c>
      <c r="G101" s="155" t="s">
        <v>1932</v>
      </c>
      <c r="H101" s="155" t="s">
        <v>2512</v>
      </c>
      <c r="I101" s="155" t="s">
        <v>2513</v>
      </c>
      <c r="J101" s="155" t="s">
        <v>2514</v>
      </c>
      <c r="K101" s="367">
        <v>4</v>
      </c>
      <c r="L101" s="367">
        <v>4</v>
      </c>
      <c r="M101" s="367">
        <f t="shared" si="11"/>
        <v>16</v>
      </c>
      <c r="N101" s="367">
        <f t="shared" si="12"/>
        <v>0</v>
      </c>
      <c r="O101" s="367">
        <f t="shared" si="13"/>
        <v>0</v>
      </c>
      <c r="P101" s="367">
        <f>VLOOKUP(R101,'ANSWER KEY'!$P$2:$Q$6,2,0)</f>
        <v>1</v>
      </c>
      <c r="Q101" s="367">
        <f t="shared" si="14"/>
        <v>0</v>
      </c>
      <c r="R101" s="282" t="s">
        <v>149</v>
      </c>
      <c r="S101" s="282">
        <f>IFERROR(VLOOKUP(R101,'ANSWER KEY'!A$2:$B$7,2,FALSE),"-")</f>
        <v>4</v>
      </c>
      <c r="T101" s="283" t="s">
        <v>59</v>
      </c>
      <c r="U101" s="283" t="s">
        <v>108</v>
      </c>
      <c r="V101" s="285" t="s">
        <v>107</v>
      </c>
      <c r="W101" s="285" t="s">
        <v>107</v>
      </c>
      <c r="X101" s="287" t="s">
        <v>1751</v>
      </c>
      <c r="Y101" s="287" t="s">
        <v>476</v>
      </c>
      <c r="Z101" s="328"/>
      <c r="AA101" s="287"/>
      <c r="AB101" s="284"/>
      <c r="AC101" s="283"/>
      <c r="AD101" s="284"/>
      <c r="AE101" s="284"/>
      <c r="AF101" s="284"/>
      <c r="AG101" s="284"/>
    </row>
    <row r="102" spans="1:33" ht="77.5">
      <c r="A102" s="297" t="s">
        <v>98</v>
      </c>
      <c r="B102" s="298" t="s">
        <v>477</v>
      </c>
      <c r="C102" s="154" t="s">
        <v>478</v>
      </c>
      <c r="D102" s="155" t="s">
        <v>479</v>
      </c>
      <c r="E102" s="155" t="s">
        <v>1645</v>
      </c>
      <c r="F102" s="155" t="s">
        <v>1721</v>
      </c>
      <c r="G102" s="155" t="s">
        <v>1933</v>
      </c>
      <c r="H102" s="155" t="s">
        <v>2429</v>
      </c>
      <c r="I102" s="155" t="s">
        <v>2430</v>
      </c>
      <c r="J102" s="155" t="s">
        <v>2431</v>
      </c>
      <c r="K102" s="367">
        <v>4</v>
      </c>
      <c r="L102" s="367">
        <v>4</v>
      </c>
      <c r="M102" s="367">
        <f t="shared" si="11"/>
        <v>16</v>
      </c>
      <c r="N102" s="367">
        <f t="shared" si="12"/>
        <v>0</v>
      </c>
      <c r="O102" s="367">
        <f t="shared" si="13"/>
        <v>0</v>
      </c>
      <c r="P102" s="367">
        <f>VLOOKUP(R102,'ANSWER KEY'!$P$2:$Q$6,2,0)</f>
        <v>1</v>
      </c>
      <c r="Q102" s="367">
        <f t="shared" si="14"/>
        <v>0</v>
      </c>
      <c r="R102" s="282" t="s">
        <v>149</v>
      </c>
      <c r="S102" s="282">
        <f>IFERROR(VLOOKUP(R102,'ANSWER KEY'!A$2:$B$7,2,FALSE),"-")</f>
        <v>4</v>
      </c>
      <c r="T102" s="283" t="s">
        <v>59</v>
      </c>
      <c r="U102" s="283" t="s">
        <v>108</v>
      </c>
      <c r="V102" s="285" t="s">
        <v>107</v>
      </c>
      <c r="W102" s="285" t="s">
        <v>107</v>
      </c>
      <c r="X102" s="287" t="s">
        <v>1751</v>
      </c>
      <c r="Y102" s="287" t="s">
        <v>481</v>
      </c>
      <c r="Z102" s="328"/>
      <c r="AA102" s="287"/>
      <c r="AB102" s="284"/>
      <c r="AC102" s="283"/>
      <c r="AD102" s="284"/>
      <c r="AE102" s="284"/>
      <c r="AF102" s="284"/>
      <c r="AG102" s="284"/>
    </row>
    <row r="103" spans="1:33" ht="170.5">
      <c r="A103" s="297" t="s">
        <v>98</v>
      </c>
      <c r="B103" s="298" t="s">
        <v>477</v>
      </c>
      <c r="C103" s="154" t="s">
        <v>478</v>
      </c>
      <c r="D103" s="155" t="s">
        <v>482</v>
      </c>
      <c r="E103" s="155" t="s">
        <v>1646</v>
      </c>
      <c r="F103" s="155" t="s">
        <v>1721</v>
      </c>
      <c r="G103" s="155" t="s">
        <v>1934</v>
      </c>
      <c r="H103" s="155" t="s">
        <v>2429</v>
      </c>
      <c r="I103" s="155" t="s">
        <v>2432</v>
      </c>
      <c r="J103" s="155" t="s">
        <v>2433</v>
      </c>
      <c r="K103" s="367">
        <v>1</v>
      </c>
      <c r="L103" s="367">
        <v>2</v>
      </c>
      <c r="M103" s="367">
        <f t="shared" si="11"/>
        <v>2</v>
      </c>
      <c r="N103" s="367">
        <f t="shared" si="12"/>
        <v>0.25</v>
      </c>
      <c r="O103" s="367">
        <f t="shared" si="13"/>
        <v>0.5</v>
      </c>
      <c r="P103" s="367">
        <f>VLOOKUP(R103,'ANSWER KEY'!$P$2:$Q$6,2,0)</f>
        <v>0.75</v>
      </c>
      <c r="Q103" s="367">
        <f t="shared" si="14"/>
        <v>0.125</v>
      </c>
      <c r="R103" s="282" t="s">
        <v>1660</v>
      </c>
      <c r="S103" s="282">
        <f>IFERROR(VLOOKUP(R103,'ANSWER KEY'!A$2:$B$7,2,FALSE),"-")</f>
        <v>3</v>
      </c>
      <c r="T103" s="283" t="s">
        <v>59</v>
      </c>
      <c r="U103" s="283" t="s">
        <v>107</v>
      </c>
      <c r="V103" s="285" t="s">
        <v>107</v>
      </c>
      <c r="W103" s="285" t="s">
        <v>536</v>
      </c>
      <c r="X103" s="287" t="s">
        <v>93</v>
      </c>
      <c r="Y103" s="286" t="s">
        <v>484</v>
      </c>
      <c r="Z103" s="328" t="s">
        <v>1935</v>
      </c>
      <c r="AA103" s="287"/>
      <c r="AB103" s="284"/>
      <c r="AC103" s="283"/>
      <c r="AD103" s="284"/>
      <c r="AE103" s="284"/>
      <c r="AF103" s="284"/>
      <c r="AG103" s="284"/>
    </row>
    <row r="104" spans="1:33" ht="155">
      <c r="A104" s="297" t="s">
        <v>98</v>
      </c>
      <c r="B104" s="298" t="s">
        <v>477</v>
      </c>
      <c r="C104" s="154" t="s">
        <v>478</v>
      </c>
      <c r="D104" s="155" t="s">
        <v>485</v>
      </c>
      <c r="E104" s="155" t="s">
        <v>486</v>
      </c>
      <c r="F104" s="155" t="s">
        <v>1721</v>
      </c>
      <c r="G104" s="155" t="s">
        <v>1936</v>
      </c>
      <c r="H104" s="155" t="s">
        <v>2434</v>
      </c>
      <c r="I104" s="155" t="s">
        <v>2435</v>
      </c>
      <c r="J104" s="155" t="s">
        <v>2436</v>
      </c>
      <c r="K104" s="367">
        <v>4</v>
      </c>
      <c r="L104" s="367">
        <v>3</v>
      </c>
      <c r="M104" s="367">
        <f t="shared" si="11"/>
        <v>12</v>
      </c>
      <c r="N104" s="367">
        <f t="shared" si="12"/>
        <v>2</v>
      </c>
      <c r="O104" s="367">
        <f t="shared" si="13"/>
        <v>1.5</v>
      </c>
      <c r="P104" s="367">
        <f>VLOOKUP(R104,'ANSWER KEY'!$P$2:$Q$6,2,0)</f>
        <v>0.5</v>
      </c>
      <c r="Q104" s="367">
        <f t="shared" si="14"/>
        <v>3</v>
      </c>
      <c r="R104" s="282" t="s">
        <v>164</v>
      </c>
      <c r="S104" s="282">
        <f>IFERROR(VLOOKUP(R104,'ANSWER KEY'!A$2:$B$7,2,FALSE),"-")</f>
        <v>2</v>
      </c>
      <c r="T104" s="283" t="s">
        <v>59</v>
      </c>
      <c r="U104" s="283" t="s">
        <v>107</v>
      </c>
      <c r="V104" s="285" t="s">
        <v>107</v>
      </c>
      <c r="W104" s="285" t="s">
        <v>536</v>
      </c>
      <c r="X104" s="287" t="s">
        <v>93</v>
      </c>
      <c r="Y104" s="286" t="s">
        <v>487</v>
      </c>
      <c r="Z104" s="328" t="s">
        <v>1937</v>
      </c>
      <c r="AA104" s="287"/>
      <c r="AB104" s="284"/>
      <c r="AC104" s="283"/>
      <c r="AD104" s="284"/>
      <c r="AE104" s="284"/>
      <c r="AF104" s="284"/>
      <c r="AG104" s="284"/>
    </row>
    <row r="105" spans="1:33" ht="108.5">
      <c r="A105" s="297" t="s">
        <v>98</v>
      </c>
      <c r="B105" s="298" t="s">
        <v>477</v>
      </c>
      <c r="C105" s="154" t="s">
        <v>478</v>
      </c>
      <c r="D105" s="155" t="s">
        <v>2437</v>
      </c>
      <c r="E105" s="155" t="s">
        <v>1647</v>
      </c>
      <c r="F105" s="155" t="s">
        <v>1721</v>
      </c>
      <c r="G105" s="155" t="s">
        <v>1939</v>
      </c>
      <c r="H105" s="155" t="s">
        <v>2438</v>
      </c>
      <c r="I105" s="155" t="s">
        <v>2439</v>
      </c>
      <c r="J105" s="155" t="s">
        <v>2440</v>
      </c>
      <c r="K105" s="367">
        <v>1</v>
      </c>
      <c r="L105" s="367">
        <v>2</v>
      </c>
      <c r="M105" s="367">
        <f t="shared" si="11"/>
        <v>2</v>
      </c>
      <c r="N105" s="367">
        <f t="shared" si="12"/>
        <v>0.25</v>
      </c>
      <c r="O105" s="367">
        <f t="shared" si="13"/>
        <v>0.5</v>
      </c>
      <c r="P105" s="367">
        <f>VLOOKUP(R105,'ANSWER KEY'!$P$2:$Q$6,2,0)</f>
        <v>0.75</v>
      </c>
      <c r="Q105" s="367">
        <f t="shared" si="14"/>
        <v>0.125</v>
      </c>
      <c r="R105" s="282" t="s">
        <v>1660</v>
      </c>
      <c r="S105" s="282">
        <f>IFERROR(VLOOKUP(R105,'ANSWER KEY'!A$2:$B$7,2,FALSE),"-")</f>
        <v>3</v>
      </c>
      <c r="T105" s="283" t="s">
        <v>59</v>
      </c>
      <c r="U105" s="283" t="s">
        <v>107</v>
      </c>
      <c r="V105" s="285" t="s">
        <v>107</v>
      </c>
      <c r="W105" s="285" t="s">
        <v>536</v>
      </c>
      <c r="X105" s="287" t="s">
        <v>93</v>
      </c>
      <c r="Y105" s="286" t="s">
        <v>490</v>
      </c>
      <c r="Z105" s="328" t="s">
        <v>1940</v>
      </c>
      <c r="AA105" s="287"/>
      <c r="AB105" s="284"/>
      <c r="AC105" s="283"/>
      <c r="AD105" s="284"/>
      <c r="AE105" s="284"/>
      <c r="AF105" s="284"/>
      <c r="AG105" s="284"/>
    </row>
    <row r="106" spans="1:33" ht="93">
      <c r="A106" s="297" t="s">
        <v>98</v>
      </c>
      <c r="B106" s="298" t="s">
        <v>477</v>
      </c>
      <c r="C106" s="154" t="s">
        <v>478</v>
      </c>
      <c r="D106" s="155" t="s">
        <v>491</v>
      </c>
      <c r="E106" s="155" t="s">
        <v>1648</v>
      </c>
      <c r="F106" s="155" t="s">
        <v>1721</v>
      </c>
      <c r="G106" s="155" t="s">
        <v>1941</v>
      </c>
      <c r="H106" s="155" t="s">
        <v>2441</v>
      </c>
      <c r="I106" s="155" t="s">
        <v>2442</v>
      </c>
      <c r="J106" s="155" t="s">
        <v>2443</v>
      </c>
      <c r="K106" s="367">
        <v>2</v>
      </c>
      <c r="L106" s="367">
        <v>2</v>
      </c>
      <c r="M106" s="367">
        <f t="shared" si="11"/>
        <v>4</v>
      </c>
      <c r="N106" s="367">
        <f t="shared" si="12"/>
        <v>0.5</v>
      </c>
      <c r="O106" s="367">
        <f t="shared" si="13"/>
        <v>0.5</v>
      </c>
      <c r="P106" s="367">
        <f>VLOOKUP(R106,'ANSWER KEY'!$P$2:$Q$6,2,0)</f>
        <v>0.75</v>
      </c>
      <c r="Q106" s="367">
        <f t="shared" si="14"/>
        <v>0.25</v>
      </c>
      <c r="R106" s="282" t="s">
        <v>1660</v>
      </c>
      <c r="S106" s="282">
        <f>IFERROR(VLOOKUP(R106,'ANSWER KEY'!A$2:$B$7,2,FALSE),"-")</f>
        <v>3</v>
      </c>
      <c r="T106" s="283" t="s">
        <v>59</v>
      </c>
      <c r="U106" s="283" t="s">
        <v>107</v>
      </c>
      <c r="V106" s="285" t="s">
        <v>107</v>
      </c>
      <c r="W106" s="285" t="s">
        <v>536</v>
      </c>
      <c r="X106" s="287" t="s">
        <v>93</v>
      </c>
      <c r="Y106" s="286" t="s">
        <v>493</v>
      </c>
      <c r="Z106" s="328" t="s">
        <v>1942</v>
      </c>
      <c r="AA106" s="287"/>
      <c r="AB106" s="284"/>
      <c r="AC106" s="283"/>
      <c r="AD106" s="284"/>
      <c r="AE106" s="284"/>
      <c r="AF106" s="284"/>
      <c r="AG106" s="284"/>
    </row>
    <row r="107" spans="1:33" ht="201.5">
      <c r="A107" s="297" t="s">
        <v>98</v>
      </c>
      <c r="B107" s="298" t="s">
        <v>477</v>
      </c>
      <c r="C107" s="154" t="s">
        <v>478</v>
      </c>
      <c r="D107" s="155" t="s">
        <v>494</v>
      </c>
      <c r="E107" s="155" t="s">
        <v>1649</v>
      </c>
      <c r="F107" s="155" t="s">
        <v>1721</v>
      </c>
      <c r="G107" s="155" t="s">
        <v>1943</v>
      </c>
      <c r="H107" s="155" t="s">
        <v>2429</v>
      </c>
      <c r="I107" s="155" t="s">
        <v>2444</v>
      </c>
      <c r="J107" s="155" t="s">
        <v>2445</v>
      </c>
      <c r="K107" s="367">
        <v>1</v>
      </c>
      <c r="L107" s="367">
        <v>1</v>
      </c>
      <c r="M107" s="367">
        <f t="shared" si="11"/>
        <v>1</v>
      </c>
      <c r="N107" s="367">
        <f t="shared" si="12"/>
        <v>0.25</v>
      </c>
      <c r="O107" s="367">
        <f t="shared" si="13"/>
        <v>0.25</v>
      </c>
      <c r="P107" s="367">
        <f>VLOOKUP(R107,'ANSWER KEY'!$P$2:$Q$6,2,0)</f>
        <v>0.75</v>
      </c>
      <c r="Q107" s="367">
        <f t="shared" si="14"/>
        <v>6.25E-2</v>
      </c>
      <c r="R107" s="282" t="s">
        <v>1660</v>
      </c>
      <c r="S107" s="282">
        <f>IFERROR(VLOOKUP(R107,'ANSWER KEY'!A$2:$B$7,2,FALSE),"-")</f>
        <v>3</v>
      </c>
      <c r="T107" s="283" t="s">
        <v>59</v>
      </c>
      <c r="U107" s="283" t="s">
        <v>107</v>
      </c>
      <c r="V107" s="285" t="s">
        <v>107</v>
      </c>
      <c r="W107" s="285" t="s">
        <v>536</v>
      </c>
      <c r="X107" s="287" t="s">
        <v>93</v>
      </c>
      <c r="Y107" s="286" t="s">
        <v>496</v>
      </c>
      <c r="Z107" s="328" t="s">
        <v>1944</v>
      </c>
      <c r="AA107" s="287"/>
      <c r="AB107" s="284"/>
      <c r="AC107" s="283"/>
      <c r="AD107" s="284"/>
      <c r="AE107" s="284"/>
      <c r="AF107" s="284"/>
      <c r="AG107" s="284"/>
    </row>
    <row r="108" spans="1:33" ht="155">
      <c r="A108" s="297" t="s">
        <v>101</v>
      </c>
      <c r="B108" s="298" t="s">
        <v>477</v>
      </c>
      <c r="C108" s="154" t="s">
        <v>497</v>
      </c>
      <c r="D108" s="155" t="s">
        <v>498</v>
      </c>
      <c r="E108" s="155" t="s">
        <v>1577</v>
      </c>
      <c r="F108" s="155" t="s">
        <v>1721</v>
      </c>
      <c r="G108" s="155" t="s">
        <v>1945</v>
      </c>
      <c r="H108" s="280" t="s">
        <v>2518</v>
      </c>
      <c r="I108" s="280" t="s">
        <v>2519</v>
      </c>
      <c r="J108" s="280" t="s">
        <v>2520</v>
      </c>
      <c r="K108" s="367">
        <v>1</v>
      </c>
      <c r="L108" s="367">
        <v>1</v>
      </c>
      <c r="M108" s="367">
        <f t="shared" si="11"/>
        <v>1</v>
      </c>
      <c r="N108" s="367">
        <f t="shared" si="12"/>
        <v>0.25</v>
      </c>
      <c r="O108" s="367">
        <f t="shared" si="13"/>
        <v>0.25</v>
      </c>
      <c r="P108" s="367">
        <f>VLOOKUP(R108,'ANSWER KEY'!$P$2:$Q$6,2,0)</f>
        <v>0.75</v>
      </c>
      <c r="Q108" s="367">
        <f t="shared" si="14"/>
        <v>6.25E-2</v>
      </c>
      <c r="R108" s="282" t="s">
        <v>1660</v>
      </c>
      <c r="S108" s="282">
        <f>IFERROR(VLOOKUP(R108,'ANSWER KEY'!A$2:$B$7,2,FALSE),"-")</f>
        <v>3</v>
      </c>
      <c r="T108" s="283" t="s">
        <v>59</v>
      </c>
      <c r="U108" s="283" t="s">
        <v>107</v>
      </c>
      <c r="V108" s="285" t="s">
        <v>107</v>
      </c>
      <c r="W108" s="285" t="s">
        <v>536</v>
      </c>
      <c r="X108" s="287" t="s">
        <v>93</v>
      </c>
      <c r="Y108" s="286" t="s">
        <v>500</v>
      </c>
      <c r="Z108" s="328" t="s">
        <v>1946</v>
      </c>
      <c r="AA108" s="287"/>
      <c r="AB108" s="284"/>
      <c r="AC108" s="283"/>
      <c r="AD108" s="284"/>
      <c r="AE108" s="284"/>
      <c r="AF108" s="284"/>
      <c r="AG108" s="284"/>
    </row>
    <row r="109" spans="1:33" ht="77.5">
      <c r="A109" s="297" t="s">
        <v>101</v>
      </c>
      <c r="B109" s="298" t="s">
        <v>477</v>
      </c>
      <c r="C109" s="154" t="s">
        <v>497</v>
      </c>
      <c r="D109" s="155" t="s">
        <v>501</v>
      </c>
      <c r="E109" s="155" t="s">
        <v>1650</v>
      </c>
      <c r="F109" s="155" t="s">
        <v>1721</v>
      </c>
      <c r="G109" s="155" t="s">
        <v>1947</v>
      </c>
      <c r="H109" s="155" t="s">
        <v>2515</v>
      </c>
      <c r="I109" s="155" t="s">
        <v>2516</v>
      </c>
      <c r="J109" s="155" t="s">
        <v>2517</v>
      </c>
      <c r="K109" s="367">
        <v>4</v>
      </c>
      <c r="L109" s="367">
        <v>4</v>
      </c>
      <c r="M109" s="367">
        <f t="shared" si="11"/>
        <v>16</v>
      </c>
      <c r="N109" s="367">
        <f t="shared" si="12"/>
        <v>0</v>
      </c>
      <c r="O109" s="367">
        <f t="shared" si="13"/>
        <v>0</v>
      </c>
      <c r="P109" s="367">
        <f>VLOOKUP(R109,'ANSWER KEY'!$P$2:$Q$6,2,0)</f>
        <v>1</v>
      </c>
      <c r="Q109" s="367">
        <f t="shared" si="14"/>
        <v>0</v>
      </c>
      <c r="R109" s="282" t="s">
        <v>149</v>
      </c>
      <c r="S109" s="282">
        <f>IFERROR(VLOOKUP(R109,'ANSWER KEY'!A$2:$B$7,2,FALSE),"-")</f>
        <v>4</v>
      </c>
      <c r="T109" s="283" t="s">
        <v>59</v>
      </c>
      <c r="U109" s="283" t="s">
        <v>108</v>
      </c>
      <c r="V109" s="285" t="s">
        <v>107</v>
      </c>
      <c r="W109" s="285" t="s">
        <v>107</v>
      </c>
      <c r="X109" s="287" t="s">
        <v>1751</v>
      </c>
      <c r="Y109" s="287" t="s">
        <v>503</v>
      </c>
      <c r="Z109" s="328"/>
      <c r="AA109" s="287"/>
      <c r="AB109" s="284"/>
      <c r="AC109" s="283"/>
      <c r="AD109" s="284"/>
      <c r="AE109" s="284"/>
      <c r="AF109" s="284"/>
      <c r="AG109" s="284"/>
    </row>
  </sheetData>
  <autoFilter ref="A2:AG109"/>
  <mergeCells count="1">
    <mergeCell ref="A1:S1"/>
  </mergeCells>
  <phoneticPr fontId="15" type="noConversion"/>
  <conditionalFormatting sqref="R3:R12 R17:R34 R14:R15">
    <cfRule type="cellIs" dxfId="1478" priority="1679" operator="equal">
      <formula>"1 - Initial"</formula>
    </cfRule>
    <cfRule type="cellIs" dxfId="1477" priority="1680" operator="equal">
      <formula>"2 - Repeatable"</formula>
    </cfRule>
    <cfRule type="cellIs" dxfId="1476" priority="1681" operator="equal">
      <formula>"3 - Defined"</formula>
    </cfRule>
    <cfRule type="cellIs" dxfId="1475" priority="1682" operator="equal">
      <formula>"4 - Managed"</formula>
    </cfRule>
    <cfRule type="cellIs" dxfId="1474" priority="1683" operator="equal">
      <formula>"5 - Optimizing"</formula>
    </cfRule>
  </conditionalFormatting>
  <conditionalFormatting sqref="R3:R12 R17:R34 R14:R15">
    <cfRule type="containsText" dxfId="1473" priority="1644" operator="containsText" text="Select Answer">
      <formula>NOT(ISERROR(SEARCH("Select Answer",R3)))</formula>
    </cfRule>
  </conditionalFormatting>
  <conditionalFormatting sqref="U3:U7 U9:U12 U17:U34 U14">
    <cfRule type="containsText" dxfId="1472" priority="1639" stopIfTrue="1" operator="containsText" text="Select Answer">
      <formula>NOT(ISERROR(SEARCH("Select Answer",U3)))</formula>
    </cfRule>
    <cfRule type="containsText" dxfId="1471" priority="1640" operator="containsText" text="N/A">
      <formula>NOT(ISERROR(SEARCH("N/A",U3)))</formula>
    </cfRule>
    <cfRule type="containsText" dxfId="1470" priority="1642" operator="containsText" text="No">
      <formula>NOT(ISERROR(SEARCH("No",U3)))</formula>
    </cfRule>
    <cfRule type="containsText" dxfId="1469" priority="1643" operator="containsText" text="Yes">
      <formula>NOT(ISERROR(SEARCH("Yes",U3)))</formula>
    </cfRule>
  </conditionalFormatting>
  <conditionalFormatting sqref="U4">
    <cfRule type="containsText" dxfId="1468" priority="1641" operator="containsText" text="Under Investigation">
      <formula>NOT(ISERROR(SEARCH("Under Investigation",U4)))</formula>
    </cfRule>
  </conditionalFormatting>
  <conditionalFormatting sqref="T8:T12 T17:T34 T14">
    <cfRule type="containsText" dxfId="1467" priority="1653" operator="containsText" text="Select Answer">
      <formula>NOT(ISERROR(SEARCH("Select Answer",T8)))</formula>
    </cfRule>
    <cfRule type="containsText" dxfId="1466" priority="1654" operator="containsText" text="Past Due">
      <formula>NOT(ISERROR(SEARCH("Past Due",T8)))</formula>
    </cfRule>
    <cfRule type="containsText" dxfId="1465" priority="1655" operator="containsText" text="On Hold">
      <formula>NOT(ISERROR(SEARCH("On Hold",T8)))</formula>
    </cfRule>
    <cfRule type="containsText" dxfId="1464" priority="1656" stopIfTrue="1" operator="containsText" text="Closed">
      <formula>NOT(ISERROR(SEARCH("Closed",T8)))</formula>
    </cfRule>
    <cfRule type="containsText" dxfId="1463" priority="1657" operator="containsText" text="In Progress">
      <formula>NOT(ISERROR(SEARCH("In Progress",T8)))</formula>
    </cfRule>
  </conditionalFormatting>
  <conditionalFormatting sqref="R3:R4">
    <cfRule type="containsText" dxfId="1462" priority="1606" operator="containsText" text="Tier 4 - Adaptive">
      <formula>NOT(ISERROR(SEARCH("Tier 4 - Adaptive",R3)))</formula>
    </cfRule>
    <cfRule type="containsText" dxfId="1461" priority="1607" operator="containsText" text="Tier 3 Repeatable">
      <formula>NOT(ISERROR(SEARCH("Tier 3 Repeatable",R3)))</formula>
    </cfRule>
    <cfRule type="containsText" dxfId="1460" priority="1608" operator="containsText" text="Tier 2 - Risk Informed">
      <formula>NOT(ISERROR(SEARCH("Tier 2 - Risk Informed",R3)))</formula>
    </cfRule>
    <cfRule type="containsText" dxfId="1459" priority="1609" operator="containsText" text="Tier 1 - Partial">
      <formula>NOT(ISERROR(SEARCH("Tier 1 - Partial",R3)))</formula>
    </cfRule>
  </conditionalFormatting>
  <conditionalFormatting sqref="R4:R12 R17:R34 R14:R15">
    <cfRule type="containsText" dxfId="1458" priority="1602" operator="containsText" text="Tier 4 - Adaptive">
      <formula>NOT(ISERROR(SEARCH("Tier 4 - Adaptive",R4)))</formula>
    </cfRule>
    <cfRule type="containsText" dxfId="1457" priority="1603" operator="containsText" text="Tier 3 - Repeatable">
      <formula>NOT(ISERROR(SEARCH("Tier 3 - Repeatable",R4)))</formula>
    </cfRule>
    <cfRule type="containsText" dxfId="1456" priority="1604" operator="containsText" text="Tier 2 - Risk Informed">
      <formula>NOT(ISERROR(SEARCH("Tier 2 - Risk Informed",R4)))</formula>
    </cfRule>
    <cfRule type="containsText" dxfId="1455" priority="1605" operator="containsText" text="Tier 1 - Partial">
      <formula>NOT(ISERROR(SEARCH("Tier 1 - Partial",R4)))</formula>
    </cfRule>
  </conditionalFormatting>
  <conditionalFormatting sqref="U3:U7 U9:U12 U17:U34 U14">
    <cfRule type="containsText" dxfId="1454" priority="1601" operator="containsText" text="Under Investigation">
      <formula>NOT(ISERROR(SEARCH("Under Investigation",U3)))</formula>
    </cfRule>
  </conditionalFormatting>
  <conditionalFormatting sqref="T8:T12 T17:T34 T14">
    <cfRule type="containsText" dxfId="1453" priority="1600" operator="containsText" text="Not Started">
      <formula>NOT(ISERROR(SEARCH("Not Started",T8)))</formula>
    </cfRule>
  </conditionalFormatting>
  <conditionalFormatting sqref="T8:T12 T17:T34 T14">
    <cfRule type="containsText" dxfId="1452" priority="1599" operator="containsText" text="Investigation">
      <formula>NOT(ISERROR(SEARCH("Investigation",T8)))</formula>
    </cfRule>
  </conditionalFormatting>
  <conditionalFormatting sqref="V3:X7 W17:X23 W25:X31 V24:X24 V32:X34 X94 X98:X99 X102:X105 X109 X61:X62 X64:X90 V9:X12 V17:V22 X3:X12 X14:X59 V14:X14">
    <cfRule type="cellIs" dxfId="1451" priority="1593" operator="equal">
      <formula>"Select Answer"</formula>
    </cfRule>
    <cfRule type="cellIs" dxfId="1450" priority="1594" operator="equal">
      <formula>"N/A"</formula>
    </cfRule>
    <cfRule type="cellIs" dxfId="1449" priority="1595" operator="equal">
      <formula>"No"</formula>
    </cfRule>
    <cfRule type="cellIs" dxfId="1448" priority="1596" operator="equal">
      <formula>"In Development"</formula>
    </cfRule>
    <cfRule type="cellIs" dxfId="1447" priority="1597" operator="equal">
      <formula>"Parital"</formula>
    </cfRule>
    <cfRule type="cellIs" dxfId="1446" priority="1598" operator="equal">
      <formula>"Yes"</formula>
    </cfRule>
  </conditionalFormatting>
  <conditionalFormatting sqref="T94 T98:T99 T102:T106 T109 T3:T12 T17:T91 T14">
    <cfRule type="containsText" dxfId="1445" priority="1576" operator="containsText" text="Select Answer">
      <formula>NOT(ISERROR(SEARCH("Select Answer",T3)))</formula>
    </cfRule>
    <cfRule type="containsText" dxfId="1444" priority="1577" operator="containsText" text="Past Due">
      <formula>NOT(ISERROR(SEARCH("Past Due",T3)))</formula>
    </cfRule>
    <cfRule type="containsText" dxfId="1443" priority="1578" operator="containsText" text="On Hold">
      <formula>NOT(ISERROR(SEARCH("On Hold",T3)))</formula>
    </cfRule>
    <cfRule type="containsText" dxfId="1442" priority="1579" stopIfTrue="1" operator="containsText" text="Closed">
      <formula>NOT(ISERROR(SEARCH("Closed",T3)))</formula>
    </cfRule>
    <cfRule type="containsText" dxfId="1441" priority="1580" operator="containsText" text="In Progress">
      <formula>NOT(ISERROR(SEARCH("In Progress",T3)))</formula>
    </cfRule>
  </conditionalFormatting>
  <conditionalFormatting sqref="T94 T98:T99 T102:T106 T109 T3:T12 T17:T91 T14">
    <cfRule type="containsText" dxfId="1440" priority="1575" operator="containsText" text="Not Started">
      <formula>NOT(ISERROR(SEARCH("Not Started",T3)))</formula>
    </cfRule>
  </conditionalFormatting>
  <conditionalFormatting sqref="T94 T98:T99 T102:T106 T109 T3:T12 T17:T91 T14">
    <cfRule type="containsText" dxfId="1439" priority="1574" operator="containsText" text="Investigation">
      <formula>NOT(ISERROR(SEARCH("Investigation",T3)))</formula>
    </cfRule>
  </conditionalFormatting>
  <conditionalFormatting sqref="R74 R37">
    <cfRule type="cellIs" dxfId="1438" priority="1454" operator="equal">
      <formula>"1 - Initial"</formula>
    </cfRule>
    <cfRule type="cellIs" dxfId="1437" priority="1455" operator="equal">
      <formula>"2 - Repeatable"</formula>
    </cfRule>
    <cfRule type="cellIs" dxfId="1436" priority="1456" operator="equal">
      <formula>"3 - Defined"</formula>
    </cfRule>
    <cfRule type="cellIs" dxfId="1435" priority="1457" operator="equal">
      <formula>"4 - Managed"</formula>
    </cfRule>
    <cfRule type="cellIs" dxfId="1434" priority="1458" operator="equal">
      <formula>"5 - Optimizing"</formula>
    </cfRule>
  </conditionalFormatting>
  <conditionalFormatting sqref="R74 R37">
    <cfRule type="containsText" dxfId="1433" priority="1453" operator="containsText" text="Select Answer">
      <formula>NOT(ISERROR(SEARCH("Select Answer",R37)))</formula>
    </cfRule>
  </conditionalFormatting>
  <conditionalFormatting sqref="R74 R37">
    <cfRule type="containsText" dxfId="1432" priority="1449" operator="containsText" text="Tier 4 - Adaptive">
      <formula>NOT(ISERROR(SEARCH("Tier 4 - Adaptive",R37)))</formula>
    </cfRule>
    <cfRule type="containsText" dxfId="1431" priority="1450" operator="containsText" text="Tier 3 Repeatable">
      <formula>NOT(ISERROR(SEARCH("Tier 3 Repeatable",R37)))</formula>
    </cfRule>
    <cfRule type="containsText" dxfId="1430" priority="1451" operator="containsText" text="Tier 2 - Risk Informed">
      <formula>NOT(ISERROR(SEARCH("Tier 2 - Risk Informed",R37)))</formula>
    </cfRule>
    <cfRule type="containsText" dxfId="1429" priority="1452" operator="containsText" text="Tier 1 - Partial">
      <formula>NOT(ISERROR(SEARCH("Tier 1 - Partial",R37)))</formula>
    </cfRule>
  </conditionalFormatting>
  <conditionalFormatting sqref="T94 T98:T99 T102:T106 T109 T35:T91">
    <cfRule type="containsText" dxfId="1428" priority="1444" operator="containsText" text="Select Answer">
      <formula>NOT(ISERROR(SEARCH("Select Answer",T35)))</formula>
    </cfRule>
    <cfRule type="containsText" dxfId="1427" priority="1445" operator="containsText" text="Past Due">
      <formula>NOT(ISERROR(SEARCH("Past Due",T35)))</formula>
    </cfRule>
    <cfRule type="containsText" dxfId="1426" priority="1446" operator="containsText" text="On Hold">
      <formula>NOT(ISERROR(SEARCH("On Hold",T35)))</formula>
    </cfRule>
    <cfRule type="containsText" dxfId="1425" priority="1447" stopIfTrue="1" operator="containsText" text="Closed">
      <formula>NOT(ISERROR(SEARCH("Closed",T35)))</formula>
    </cfRule>
    <cfRule type="containsText" dxfId="1424" priority="1448" operator="containsText" text="In Progress">
      <formula>NOT(ISERROR(SEARCH("In Progress",T35)))</formula>
    </cfRule>
  </conditionalFormatting>
  <conditionalFormatting sqref="T94 T98:T99 T102:T106 T109 T35:T91">
    <cfRule type="containsText" dxfId="1423" priority="1443" operator="containsText" text="Not Started">
      <formula>NOT(ISERROR(SEARCH("Not Started",T35)))</formula>
    </cfRule>
  </conditionalFormatting>
  <conditionalFormatting sqref="T94 T98:T99 T102:T106 T109 T35:T91">
    <cfRule type="containsText" dxfId="1422" priority="1442" operator="containsText" text="Investigation">
      <formula>NOT(ISERROR(SEARCH("Investigation",T35)))</formula>
    </cfRule>
  </conditionalFormatting>
  <conditionalFormatting sqref="U14">
    <cfRule type="containsText" dxfId="1421" priority="1421" stopIfTrue="1" operator="containsText" text="Select Answer">
      <formula>NOT(ISERROR(SEARCH("Select Answer",U14)))</formula>
    </cfRule>
    <cfRule type="containsText" dxfId="1420" priority="1422" operator="containsText" text="N/A">
      <formula>NOT(ISERROR(SEARCH("N/A",U14)))</formula>
    </cfRule>
    <cfRule type="containsText" dxfId="1419" priority="1423" operator="containsText" text="No">
      <formula>NOT(ISERROR(SEARCH("No",U14)))</formula>
    </cfRule>
    <cfRule type="containsText" dxfId="1418" priority="1424" operator="containsText" text="Yes">
      <formula>NOT(ISERROR(SEARCH("Yes",U14)))</formula>
    </cfRule>
  </conditionalFormatting>
  <conditionalFormatting sqref="U14">
    <cfRule type="containsText" dxfId="1417" priority="1420" operator="containsText" text="Under Investigation">
      <formula>NOT(ISERROR(SEARCH("Under Investigation",U14)))</formula>
    </cfRule>
  </conditionalFormatting>
  <conditionalFormatting sqref="T109 T84:T86 T74 T71 T69 T58 T54 T52 T46 T39 T37">
    <cfRule type="containsText" dxfId="1416" priority="1407" operator="containsText" text="Investigation">
      <formula>NOT(ISERROR(SEARCH("Investigation",T37)))</formula>
    </cfRule>
  </conditionalFormatting>
  <conditionalFormatting sqref="T109 T84:T86 T74 T71 T69 T58 T54 T52 T46 T39 T37">
    <cfRule type="containsText" dxfId="1415" priority="1409" operator="containsText" text="Select Answer">
      <formula>NOT(ISERROR(SEARCH("Select Answer",T37)))</formula>
    </cfRule>
    <cfRule type="containsText" dxfId="1414" priority="1410" operator="containsText" text="Past Due">
      <formula>NOT(ISERROR(SEARCH("Past Due",T37)))</formula>
    </cfRule>
    <cfRule type="containsText" dxfId="1413" priority="1411" operator="containsText" text="On Hold">
      <formula>NOT(ISERROR(SEARCH("On Hold",T37)))</formula>
    </cfRule>
    <cfRule type="containsText" dxfId="1412" priority="1412" stopIfTrue="1" operator="containsText" text="Closed">
      <formula>NOT(ISERROR(SEARCH("Closed",T37)))</formula>
    </cfRule>
    <cfRule type="containsText" dxfId="1411" priority="1413" operator="containsText" text="In Progress">
      <formula>NOT(ISERROR(SEARCH("In Progress",T37)))</formula>
    </cfRule>
  </conditionalFormatting>
  <conditionalFormatting sqref="T109 T84:T86 T74 T71 T69 T58 T54 T52 T46 T39 T37">
    <cfRule type="containsText" dxfId="1410" priority="1408" operator="containsText" text="Not Started">
      <formula>NOT(ISERROR(SEARCH("Not Started",T37)))</formula>
    </cfRule>
  </conditionalFormatting>
  <conditionalFormatting sqref="R84:R86 R71 R69 R64 R53:R54 R49 R42 R38:R39">
    <cfRule type="cellIs" dxfId="1409" priority="1392" operator="equal">
      <formula>"1 - Initial"</formula>
    </cfRule>
    <cfRule type="cellIs" dxfId="1408" priority="1393" operator="equal">
      <formula>"2 - Repeatable"</formula>
    </cfRule>
    <cfRule type="cellIs" dxfId="1407" priority="1394" operator="equal">
      <formula>"3 - Defined"</formula>
    </cfRule>
    <cfRule type="cellIs" dxfId="1406" priority="1395" operator="equal">
      <formula>"4 - Managed"</formula>
    </cfRule>
    <cfRule type="cellIs" dxfId="1405" priority="1396" operator="equal">
      <formula>"5 - Optimizing"</formula>
    </cfRule>
  </conditionalFormatting>
  <conditionalFormatting sqref="R84:R86 R71 R69 R64 R53:R54 R49 R42 R38:R39">
    <cfRule type="containsText" dxfId="1404" priority="1391" operator="containsText" text="Select Answer">
      <formula>NOT(ISERROR(SEARCH("Select Answer",R38)))</formula>
    </cfRule>
  </conditionalFormatting>
  <conditionalFormatting sqref="R84:R86 R71 R69 R64 R53:R54 R49 R42 R38:R39">
    <cfRule type="containsText" dxfId="1403" priority="1387" operator="containsText" text="Tier 4 - Adaptive">
      <formula>NOT(ISERROR(SEARCH("Tier 4 - Adaptive",R38)))</formula>
    </cfRule>
    <cfRule type="containsText" dxfId="1402" priority="1388" operator="containsText" text="Tier 3 - Repeatable">
      <formula>NOT(ISERROR(SEARCH("Tier 3 - Repeatable",R38)))</formula>
    </cfRule>
    <cfRule type="containsText" dxfId="1401" priority="1389" operator="containsText" text="Tier 2 - Risk Informed">
      <formula>NOT(ISERROR(SEARCH("Tier 2 - Risk Informed",R38)))</formula>
    </cfRule>
    <cfRule type="containsText" dxfId="1400" priority="1390" operator="containsText" text="Tier 1 - Partial">
      <formula>NOT(ISERROR(SEARCH("Tier 1 - Partial",R38)))</formula>
    </cfRule>
  </conditionalFormatting>
  <conditionalFormatting sqref="R87:R88 R82:R83 R80 R72 R68 R63 R50:R51 R41 R35:R36 R31 R27:R28 R17:R20 R7:R12 R14:R15">
    <cfRule type="containsText" dxfId="1399" priority="1383" operator="containsText" text="Tier 4 - Adaptive">
      <formula>NOT(ISERROR(SEARCH("Tier 4 - Adaptive",R7)))</formula>
    </cfRule>
    <cfRule type="containsText" dxfId="1398" priority="1384" operator="containsText" text="Tier 3 Repeatable">
      <formula>NOT(ISERROR(SEARCH("Tier 3 Repeatable",R7)))</formula>
    </cfRule>
    <cfRule type="containsText" dxfId="1397" priority="1385" operator="containsText" text="Tier 2 - Risk Informed">
      <formula>NOT(ISERROR(SEARCH("Tier 2 - Risk Informed",R7)))</formula>
    </cfRule>
    <cfRule type="containsText" dxfId="1396" priority="1386" operator="containsText" text="Tier 1 - Partial">
      <formula>NOT(ISERROR(SEARCH("Tier 1 - Partial",R7)))</formula>
    </cfRule>
  </conditionalFormatting>
  <conditionalFormatting sqref="R87:R88 R82:R83 R80 R72 R68 R63 R50:R51 R41 R35:R36">
    <cfRule type="cellIs" dxfId="1395" priority="1378" operator="equal">
      <formula>"1 - Initial"</formula>
    </cfRule>
    <cfRule type="cellIs" dxfId="1394" priority="1379" operator="equal">
      <formula>"2 - Repeatable"</formula>
    </cfRule>
    <cfRule type="cellIs" dxfId="1393" priority="1380" operator="equal">
      <formula>"3 - Defined"</formula>
    </cfRule>
    <cfRule type="cellIs" dxfId="1392" priority="1381" operator="equal">
      <formula>"4 - Managed"</formula>
    </cfRule>
    <cfRule type="cellIs" dxfId="1391" priority="1382" operator="equal">
      <formula>"5 - Optimizing"</formula>
    </cfRule>
  </conditionalFormatting>
  <conditionalFormatting sqref="R87:R88 R82:R83 R80 R72 R68 R63 R50:R51 R41 R35:R36">
    <cfRule type="containsText" dxfId="1390" priority="1377" operator="containsText" text="Select Answer">
      <formula>NOT(ISERROR(SEARCH("Select Answer",R35)))</formula>
    </cfRule>
  </conditionalFormatting>
  <conditionalFormatting sqref="R81 R77:R79 R75 R73 R70 R66:R67 R59:R61 R52 R89:R109">
    <cfRule type="cellIs" dxfId="1389" priority="1372" operator="equal">
      <formula>"1 - Initial"</formula>
    </cfRule>
    <cfRule type="cellIs" dxfId="1388" priority="1373" operator="equal">
      <formula>"2 - Repeatable"</formula>
    </cfRule>
    <cfRule type="cellIs" dxfId="1387" priority="1374" operator="equal">
      <formula>"3 - Defined"</formula>
    </cfRule>
    <cfRule type="cellIs" dxfId="1386" priority="1375" operator="equal">
      <formula>"4 - Managed"</formula>
    </cfRule>
    <cfRule type="cellIs" dxfId="1385" priority="1376" operator="equal">
      <formula>"5 - Optimizing"</formula>
    </cfRule>
  </conditionalFormatting>
  <conditionalFormatting sqref="R81 R77:R79 R75 R73 R70 R66:R67 R59:R61 R52 R89:R109">
    <cfRule type="containsText" dxfId="1384" priority="1371" operator="containsText" text="Select Answer">
      <formula>NOT(ISERROR(SEARCH("Select Answer",R52)))</formula>
    </cfRule>
  </conditionalFormatting>
  <conditionalFormatting sqref="R81 R77:R79 R75 R73 R70 R66:R67 R59:R61 R52 R89:R109">
    <cfRule type="containsText" dxfId="1383" priority="1367" operator="containsText" text="Tier 4 - Adaptive">
      <formula>NOT(ISERROR(SEARCH("Tier 4 - Adaptive",R52)))</formula>
    </cfRule>
    <cfRule type="containsText" dxfId="1382" priority="1368" operator="containsText" text="Tier 3 - Repeatable">
      <formula>NOT(ISERROR(SEARCH("Tier 3 - Repeatable",R52)))</formula>
    </cfRule>
    <cfRule type="containsText" dxfId="1381" priority="1369" operator="containsText" text="Tier 2 - Risk Informed">
      <formula>NOT(ISERROR(SEARCH("Tier 2 - Risk Informed",R52)))</formula>
    </cfRule>
    <cfRule type="containsText" dxfId="1380" priority="1370" operator="containsText" text="Tier 1 - Partial">
      <formula>NOT(ISERROR(SEARCH("Tier 1 - Partial",R52)))</formula>
    </cfRule>
  </conditionalFormatting>
  <conditionalFormatting sqref="U84 U74 U69 U65 U58 U48 U46 U42">
    <cfRule type="containsText" dxfId="1379" priority="1363" stopIfTrue="1" operator="containsText" text="Select Answer">
      <formula>NOT(ISERROR(SEARCH("Select Answer",U42)))</formula>
    </cfRule>
    <cfRule type="containsText" dxfId="1378" priority="1364" operator="containsText" text="N/A">
      <formula>NOT(ISERROR(SEARCH("N/A",U42)))</formula>
    </cfRule>
    <cfRule type="containsText" dxfId="1377" priority="1365" operator="containsText" text="No">
      <formula>NOT(ISERROR(SEARCH("No",U42)))</formula>
    </cfRule>
    <cfRule type="containsText" dxfId="1376" priority="1366" operator="containsText" text="Yes">
      <formula>NOT(ISERROR(SEARCH("Yes",U42)))</formula>
    </cfRule>
  </conditionalFormatting>
  <conditionalFormatting sqref="U84 U74 U69 U65 U58 U48 U46 U42">
    <cfRule type="containsText" dxfId="1375" priority="1362" operator="containsText" text="Under Investigation">
      <formula>NOT(ISERROR(SEARCH("Under Investigation",U42)))</formula>
    </cfRule>
  </conditionalFormatting>
  <conditionalFormatting sqref="U85:U88 U82:U83 U80 U76 U71:U72 U68 U62 U54 U50:U51 U47 U43:U45 U41 U35:U36 U64">
    <cfRule type="containsText" dxfId="1374" priority="1358" stopIfTrue="1" operator="containsText" text="Select Answer">
      <formula>NOT(ISERROR(SEARCH("Select Answer",U35)))</formula>
    </cfRule>
    <cfRule type="containsText" dxfId="1373" priority="1359" operator="containsText" text="N/A">
      <formula>NOT(ISERROR(SEARCH("N/A",U35)))</formula>
    </cfRule>
    <cfRule type="containsText" dxfId="1372" priority="1360" operator="containsText" text="No">
      <formula>NOT(ISERROR(SEARCH("No",U35)))</formula>
    </cfRule>
    <cfRule type="containsText" dxfId="1371" priority="1361" operator="containsText" text="Yes">
      <formula>NOT(ISERROR(SEARCH("Yes",U35)))</formula>
    </cfRule>
  </conditionalFormatting>
  <conditionalFormatting sqref="U85:U88 U82:U83 U80 U76 U71:U72 U68 U62 U54 U50:U51 U47 U43:U45 U41 U35:U36 U64">
    <cfRule type="containsText" dxfId="1370" priority="1357" operator="containsText" text="Under Investigation">
      <formula>NOT(ISERROR(SEARCH("Under Investigation",U35)))</formula>
    </cfRule>
  </conditionalFormatting>
  <conditionalFormatting sqref="U89:U90 U77:U79 U75 U73 U70 U66:U67 U59 U57 U52:U53 U94 U98:U99 U102:U106 U109 U61">
    <cfRule type="containsText" dxfId="1369" priority="1353" stopIfTrue="1" operator="containsText" text="Select Answer">
      <formula>NOT(ISERROR(SEARCH("Select Answer",U52)))</formula>
    </cfRule>
    <cfRule type="containsText" dxfId="1368" priority="1354" operator="containsText" text="N/A">
      <formula>NOT(ISERROR(SEARCH("N/A",U52)))</formula>
    </cfRule>
    <cfRule type="containsText" dxfId="1367" priority="1355" operator="containsText" text="No">
      <formula>NOT(ISERROR(SEARCH("No",U52)))</formula>
    </cfRule>
    <cfRule type="containsText" dxfId="1366" priority="1356" operator="containsText" text="Yes">
      <formula>NOT(ISERROR(SEARCH("Yes",U52)))</formula>
    </cfRule>
  </conditionalFormatting>
  <conditionalFormatting sqref="U89:U90 U77:U79 U75 U73 U70 U66:U67 U59 U57 U52:U53 U94 U98:U99 U102:U106 U109 U61">
    <cfRule type="containsText" dxfId="1365" priority="1352" operator="containsText" text="Under Investigation">
      <formula>NOT(ISERROR(SEARCH("Under Investigation",U52)))</formula>
    </cfRule>
  </conditionalFormatting>
  <conditionalFormatting sqref="U55">
    <cfRule type="containsText" dxfId="1364" priority="1348" stopIfTrue="1" operator="containsText" text="Select Answer">
      <formula>NOT(ISERROR(SEARCH("Select Answer",U55)))</formula>
    </cfRule>
    <cfRule type="containsText" dxfId="1363" priority="1349" operator="containsText" text="N/A">
      <formula>NOT(ISERROR(SEARCH("N/A",U55)))</formula>
    </cfRule>
    <cfRule type="containsText" dxfId="1362" priority="1350" operator="containsText" text="No">
      <formula>NOT(ISERROR(SEARCH("No",U55)))</formula>
    </cfRule>
    <cfRule type="containsText" dxfId="1361" priority="1351" operator="containsText" text="Yes">
      <formula>NOT(ISERROR(SEARCH("Yes",U55)))</formula>
    </cfRule>
  </conditionalFormatting>
  <conditionalFormatting sqref="U55">
    <cfRule type="containsText" dxfId="1360" priority="1347" operator="containsText" text="Under Investigation">
      <formula>NOT(ISERROR(SEARCH("Under Investigation",U55)))</formula>
    </cfRule>
  </conditionalFormatting>
  <conditionalFormatting sqref="U81">
    <cfRule type="containsText" dxfId="1359" priority="1343" stopIfTrue="1" operator="containsText" text="Select Answer">
      <formula>NOT(ISERROR(SEARCH("Select Answer",U81)))</formula>
    </cfRule>
    <cfRule type="containsText" dxfId="1358" priority="1344" operator="containsText" text="N/A">
      <formula>NOT(ISERROR(SEARCH("N/A",U81)))</formula>
    </cfRule>
    <cfRule type="containsText" dxfId="1357" priority="1345" operator="containsText" text="No">
      <formula>NOT(ISERROR(SEARCH("No",U81)))</formula>
    </cfRule>
    <cfRule type="containsText" dxfId="1356" priority="1346" operator="containsText" text="Yes">
      <formula>NOT(ISERROR(SEARCH("Yes",U81)))</formula>
    </cfRule>
  </conditionalFormatting>
  <conditionalFormatting sqref="U81">
    <cfRule type="containsText" dxfId="1355" priority="1342" operator="containsText" text="Under Investigation">
      <formula>NOT(ISERROR(SEARCH("Under Investigation",U81)))</formula>
    </cfRule>
  </conditionalFormatting>
  <conditionalFormatting sqref="U49 U40 U37:U38">
    <cfRule type="containsText" dxfId="1354" priority="1338" stopIfTrue="1" operator="containsText" text="Select Answer">
      <formula>NOT(ISERROR(SEARCH("Select Answer",U37)))</formula>
    </cfRule>
    <cfRule type="containsText" dxfId="1353" priority="1339" operator="containsText" text="N/A">
      <formula>NOT(ISERROR(SEARCH("N/A",U37)))</formula>
    </cfRule>
    <cfRule type="containsText" dxfId="1352" priority="1340" operator="containsText" text="No">
      <formula>NOT(ISERROR(SEARCH("No",U37)))</formula>
    </cfRule>
    <cfRule type="containsText" dxfId="1351" priority="1341" operator="containsText" text="Yes">
      <formula>NOT(ISERROR(SEARCH("Yes",U37)))</formula>
    </cfRule>
  </conditionalFormatting>
  <conditionalFormatting sqref="U49 U40 U37:U38">
    <cfRule type="containsText" dxfId="1350" priority="1337" operator="containsText" text="Under Investigation">
      <formula>NOT(ISERROR(SEARCH("Under Investigation",U37)))</formula>
    </cfRule>
  </conditionalFormatting>
  <conditionalFormatting sqref="W88:X88">
    <cfRule type="cellIs" dxfId="1349" priority="1019" operator="equal">
      <formula>"Select Answer"</formula>
    </cfRule>
    <cfRule type="cellIs" dxfId="1348" priority="1020" operator="equal">
      <formula>"N/A"</formula>
    </cfRule>
    <cfRule type="cellIs" dxfId="1347" priority="1021" operator="equal">
      <formula>"No"</formula>
    </cfRule>
    <cfRule type="cellIs" dxfId="1346" priority="1022" operator="equal">
      <formula>"In Development"</formula>
    </cfRule>
    <cfRule type="cellIs" dxfId="1345" priority="1023" operator="equal">
      <formula>"Parital"</formula>
    </cfRule>
    <cfRule type="cellIs" dxfId="1344" priority="1024" operator="equal">
      <formula>"Yes"</formula>
    </cfRule>
  </conditionalFormatting>
  <conditionalFormatting sqref="V86:V88 V82:V84 V80 V76 V72 V68 V62 V53:V54 V50:V51 V44:V47 V41:V42 V38 V35:V36 V25:V31 V23 V64">
    <cfRule type="cellIs" dxfId="1343" priority="1325" operator="equal">
      <formula>"Select Answer"</formula>
    </cfRule>
    <cfRule type="cellIs" dxfId="1342" priority="1326" operator="equal">
      <formula>"N/A"</formula>
    </cfRule>
    <cfRule type="cellIs" dxfId="1341" priority="1327" operator="equal">
      <formula>"No"</formula>
    </cfRule>
    <cfRule type="cellIs" dxfId="1340" priority="1328" operator="equal">
      <formula>"In Development"</formula>
    </cfRule>
    <cfRule type="cellIs" dxfId="1339" priority="1329" operator="equal">
      <formula>"Parital"</formula>
    </cfRule>
    <cfRule type="cellIs" dxfId="1338" priority="1330" operator="equal">
      <formula>"Yes"</formula>
    </cfRule>
  </conditionalFormatting>
  <conditionalFormatting sqref="V89:V90 V77:V79 V73:V75 V70 V65:V67 V55:V59 V52 V94 V98:V99 V102:V105 V109 V61">
    <cfRule type="cellIs" dxfId="1337" priority="1319" operator="equal">
      <formula>"Select Answer"</formula>
    </cfRule>
    <cfRule type="cellIs" dxfId="1336" priority="1320" operator="equal">
      <formula>"N/A"</formula>
    </cfRule>
    <cfRule type="cellIs" dxfId="1335" priority="1321" operator="equal">
      <formula>"No"</formula>
    </cfRule>
    <cfRule type="cellIs" dxfId="1334" priority="1322" operator="equal">
      <formula>"In Development"</formula>
    </cfRule>
    <cfRule type="cellIs" dxfId="1333" priority="1323" operator="equal">
      <formula>"Parital"</formula>
    </cfRule>
    <cfRule type="cellIs" dxfId="1332" priority="1324" operator="equal">
      <formula>"Yes"</formula>
    </cfRule>
  </conditionalFormatting>
  <conditionalFormatting sqref="V37">
    <cfRule type="cellIs" dxfId="1331" priority="1313" operator="equal">
      <formula>"Select Answer"</formula>
    </cfRule>
    <cfRule type="cellIs" dxfId="1330" priority="1314" operator="equal">
      <formula>"N/A"</formula>
    </cfRule>
    <cfRule type="cellIs" dxfId="1329" priority="1315" operator="equal">
      <formula>"No"</formula>
    </cfRule>
    <cfRule type="cellIs" dxfId="1328" priority="1316" operator="equal">
      <formula>"In Development"</formula>
    </cfRule>
    <cfRule type="cellIs" dxfId="1327" priority="1317" operator="equal">
      <formula>"Parital"</formula>
    </cfRule>
    <cfRule type="cellIs" dxfId="1326" priority="1318" operator="equal">
      <formula>"Yes"</formula>
    </cfRule>
  </conditionalFormatting>
  <conditionalFormatting sqref="V39">
    <cfRule type="cellIs" dxfId="1325" priority="1307" operator="equal">
      <formula>"Select Answer"</formula>
    </cfRule>
    <cfRule type="cellIs" dxfId="1324" priority="1308" operator="equal">
      <formula>"N/A"</formula>
    </cfRule>
    <cfRule type="cellIs" dxfId="1323" priority="1309" operator="equal">
      <formula>"No"</formula>
    </cfRule>
    <cfRule type="cellIs" dxfId="1322" priority="1310" operator="equal">
      <formula>"In Development"</formula>
    </cfRule>
    <cfRule type="cellIs" dxfId="1321" priority="1311" operator="equal">
      <formula>"Parital"</formula>
    </cfRule>
    <cfRule type="cellIs" dxfId="1320" priority="1312" operator="equal">
      <formula>"Yes"</formula>
    </cfRule>
  </conditionalFormatting>
  <conditionalFormatting sqref="V40">
    <cfRule type="cellIs" dxfId="1319" priority="1301" operator="equal">
      <formula>"Select Answer"</formula>
    </cfRule>
    <cfRule type="cellIs" dxfId="1318" priority="1302" operator="equal">
      <formula>"N/A"</formula>
    </cfRule>
    <cfRule type="cellIs" dxfId="1317" priority="1303" operator="equal">
      <formula>"No"</formula>
    </cfRule>
    <cfRule type="cellIs" dxfId="1316" priority="1304" operator="equal">
      <formula>"In Development"</formula>
    </cfRule>
    <cfRule type="cellIs" dxfId="1315" priority="1305" operator="equal">
      <formula>"Parital"</formula>
    </cfRule>
    <cfRule type="cellIs" dxfId="1314" priority="1306" operator="equal">
      <formula>"Yes"</formula>
    </cfRule>
  </conditionalFormatting>
  <conditionalFormatting sqref="V43">
    <cfRule type="cellIs" dxfId="1313" priority="1295" operator="equal">
      <formula>"Select Answer"</formula>
    </cfRule>
    <cfRule type="cellIs" dxfId="1312" priority="1296" operator="equal">
      <formula>"N/A"</formula>
    </cfRule>
    <cfRule type="cellIs" dxfId="1311" priority="1297" operator="equal">
      <formula>"No"</formula>
    </cfRule>
    <cfRule type="cellIs" dxfId="1310" priority="1298" operator="equal">
      <formula>"In Development"</formula>
    </cfRule>
    <cfRule type="cellIs" dxfId="1309" priority="1299" operator="equal">
      <formula>"Parital"</formula>
    </cfRule>
    <cfRule type="cellIs" dxfId="1308" priority="1300" operator="equal">
      <formula>"Yes"</formula>
    </cfRule>
  </conditionalFormatting>
  <conditionalFormatting sqref="V48">
    <cfRule type="cellIs" dxfId="1307" priority="1289" operator="equal">
      <formula>"Select Answer"</formula>
    </cfRule>
    <cfRule type="cellIs" dxfId="1306" priority="1290" operator="equal">
      <formula>"N/A"</formula>
    </cfRule>
    <cfRule type="cellIs" dxfId="1305" priority="1291" operator="equal">
      <formula>"No"</formula>
    </cfRule>
    <cfRule type="cellIs" dxfId="1304" priority="1292" operator="equal">
      <formula>"In Development"</formula>
    </cfRule>
    <cfRule type="cellIs" dxfId="1303" priority="1293" operator="equal">
      <formula>"Parital"</formula>
    </cfRule>
    <cfRule type="cellIs" dxfId="1302" priority="1294" operator="equal">
      <formula>"Yes"</formula>
    </cfRule>
  </conditionalFormatting>
  <conditionalFormatting sqref="V69">
    <cfRule type="cellIs" dxfId="1301" priority="1283" operator="equal">
      <formula>"Select Answer"</formula>
    </cfRule>
    <cfRule type="cellIs" dxfId="1300" priority="1284" operator="equal">
      <formula>"N/A"</formula>
    </cfRule>
    <cfRule type="cellIs" dxfId="1299" priority="1285" operator="equal">
      <formula>"No"</formula>
    </cfRule>
    <cfRule type="cellIs" dxfId="1298" priority="1286" operator="equal">
      <formula>"In Development"</formula>
    </cfRule>
    <cfRule type="cellIs" dxfId="1297" priority="1287" operator="equal">
      <formula>"Parital"</formula>
    </cfRule>
    <cfRule type="cellIs" dxfId="1296" priority="1288" operator="equal">
      <formula>"Yes"</formula>
    </cfRule>
  </conditionalFormatting>
  <conditionalFormatting sqref="V49">
    <cfRule type="cellIs" dxfId="1295" priority="1277" operator="equal">
      <formula>"Select Answer"</formula>
    </cfRule>
    <cfRule type="cellIs" dxfId="1294" priority="1278" operator="equal">
      <formula>"N/A"</formula>
    </cfRule>
    <cfRule type="cellIs" dxfId="1293" priority="1279" operator="equal">
      <formula>"No"</formula>
    </cfRule>
    <cfRule type="cellIs" dxfId="1292" priority="1280" operator="equal">
      <formula>"In Development"</formula>
    </cfRule>
    <cfRule type="cellIs" dxfId="1291" priority="1281" operator="equal">
      <formula>"Parital"</formula>
    </cfRule>
    <cfRule type="cellIs" dxfId="1290" priority="1282" operator="equal">
      <formula>"Yes"</formula>
    </cfRule>
  </conditionalFormatting>
  <conditionalFormatting sqref="V71">
    <cfRule type="cellIs" dxfId="1289" priority="1271" operator="equal">
      <formula>"Select Answer"</formula>
    </cfRule>
    <cfRule type="cellIs" dxfId="1288" priority="1272" operator="equal">
      <formula>"N/A"</formula>
    </cfRule>
    <cfRule type="cellIs" dxfId="1287" priority="1273" operator="equal">
      <formula>"No"</formula>
    </cfRule>
    <cfRule type="cellIs" dxfId="1286" priority="1274" operator="equal">
      <formula>"In Development"</formula>
    </cfRule>
    <cfRule type="cellIs" dxfId="1285" priority="1275" operator="equal">
      <formula>"Parital"</formula>
    </cfRule>
    <cfRule type="cellIs" dxfId="1284" priority="1276" operator="equal">
      <formula>"Yes"</formula>
    </cfRule>
  </conditionalFormatting>
  <conditionalFormatting sqref="V81">
    <cfRule type="cellIs" dxfId="1283" priority="1265" operator="equal">
      <formula>"Select Answer"</formula>
    </cfRule>
    <cfRule type="cellIs" dxfId="1282" priority="1266" operator="equal">
      <formula>"N/A"</formula>
    </cfRule>
    <cfRule type="cellIs" dxfId="1281" priority="1267" operator="equal">
      <formula>"No"</formula>
    </cfRule>
    <cfRule type="cellIs" dxfId="1280" priority="1268" operator="equal">
      <formula>"In Development"</formula>
    </cfRule>
    <cfRule type="cellIs" dxfId="1279" priority="1269" operator="equal">
      <formula>"Parital"</formula>
    </cfRule>
    <cfRule type="cellIs" dxfId="1278" priority="1270" operator="equal">
      <formula>"Yes"</formula>
    </cfRule>
  </conditionalFormatting>
  <conditionalFormatting sqref="V85">
    <cfRule type="cellIs" dxfId="1277" priority="1259" operator="equal">
      <formula>"Select Answer"</formula>
    </cfRule>
    <cfRule type="cellIs" dxfId="1276" priority="1260" operator="equal">
      <formula>"N/A"</formula>
    </cfRule>
    <cfRule type="cellIs" dxfId="1275" priority="1261" operator="equal">
      <formula>"No"</formula>
    </cfRule>
    <cfRule type="cellIs" dxfId="1274" priority="1262" operator="equal">
      <formula>"In Development"</formula>
    </cfRule>
    <cfRule type="cellIs" dxfId="1273" priority="1263" operator="equal">
      <formula>"Parital"</formula>
    </cfRule>
    <cfRule type="cellIs" dxfId="1272" priority="1264" operator="equal">
      <formula>"Yes"</formula>
    </cfRule>
  </conditionalFormatting>
  <conditionalFormatting sqref="W35:X35">
    <cfRule type="cellIs" dxfId="1271" priority="1253" operator="equal">
      <formula>"Select Answer"</formula>
    </cfRule>
    <cfRule type="cellIs" dxfId="1270" priority="1254" operator="equal">
      <formula>"N/A"</formula>
    </cfRule>
    <cfRule type="cellIs" dxfId="1269" priority="1255" operator="equal">
      <formula>"No"</formula>
    </cfRule>
    <cfRule type="cellIs" dxfId="1268" priority="1256" operator="equal">
      <formula>"In Development"</formula>
    </cfRule>
    <cfRule type="cellIs" dxfId="1267" priority="1257" operator="equal">
      <formula>"Parital"</formula>
    </cfRule>
    <cfRule type="cellIs" dxfId="1266" priority="1258" operator="equal">
      <formula>"Yes"</formula>
    </cfRule>
  </conditionalFormatting>
  <conditionalFormatting sqref="W36:X36">
    <cfRule type="cellIs" dxfId="1265" priority="1247" operator="equal">
      <formula>"Select Answer"</formula>
    </cfRule>
    <cfRule type="cellIs" dxfId="1264" priority="1248" operator="equal">
      <formula>"N/A"</formula>
    </cfRule>
    <cfRule type="cellIs" dxfId="1263" priority="1249" operator="equal">
      <formula>"No"</formula>
    </cfRule>
    <cfRule type="cellIs" dxfId="1262" priority="1250" operator="equal">
      <formula>"In Development"</formula>
    </cfRule>
    <cfRule type="cellIs" dxfId="1261" priority="1251" operator="equal">
      <formula>"Parital"</formula>
    </cfRule>
    <cfRule type="cellIs" dxfId="1260" priority="1252" operator="equal">
      <formula>"Yes"</formula>
    </cfRule>
  </conditionalFormatting>
  <conditionalFormatting sqref="W37:X37">
    <cfRule type="cellIs" dxfId="1259" priority="1241" operator="equal">
      <formula>"Select Answer"</formula>
    </cfRule>
    <cfRule type="cellIs" dxfId="1258" priority="1242" operator="equal">
      <formula>"N/A"</formula>
    </cfRule>
    <cfRule type="cellIs" dxfId="1257" priority="1243" operator="equal">
      <formula>"No"</formula>
    </cfRule>
    <cfRule type="cellIs" dxfId="1256" priority="1244" operator="equal">
      <formula>"In Development"</formula>
    </cfRule>
    <cfRule type="cellIs" dxfId="1255" priority="1245" operator="equal">
      <formula>"Parital"</formula>
    </cfRule>
    <cfRule type="cellIs" dxfId="1254" priority="1246" operator="equal">
      <formula>"Yes"</formula>
    </cfRule>
  </conditionalFormatting>
  <conditionalFormatting sqref="W38:X38">
    <cfRule type="cellIs" dxfId="1253" priority="1235" operator="equal">
      <formula>"Select Answer"</formula>
    </cfRule>
    <cfRule type="cellIs" dxfId="1252" priority="1236" operator="equal">
      <formula>"N/A"</formula>
    </cfRule>
    <cfRule type="cellIs" dxfId="1251" priority="1237" operator="equal">
      <formula>"No"</formula>
    </cfRule>
    <cfRule type="cellIs" dxfId="1250" priority="1238" operator="equal">
      <formula>"In Development"</formula>
    </cfRule>
    <cfRule type="cellIs" dxfId="1249" priority="1239" operator="equal">
      <formula>"Parital"</formula>
    </cfRule>
    <cfRule type="cellIs" dxfId="1248" priority="1240" operator="equal">
      <formula>"Yes"</formula>
    </cfRule>
  </conditionalFormatting>
  <conditionalFormatting sqref="W39:X39">
    <cfRule type="cellIs" dxfId="1247" priority="1229" operator="equal">
      <formula>"Select Answer"</formula>
    </cfRule>
    <cfRule type="cellIs" dxfId="1246" priority="1230" operator="equal">
      <formula>"N/A"</formula>
    </cfRule>
    <cfRule type="cellIs" dxfId="1245" priority="1231" operator="equal">
      <formula>"No"</formula>
    </cfRule>
    <cfRule type="cellIs" dxfId="1244" priority="1232" operator="equal">
      <formula>"In Development"</formula>
    </cfRule>
    <cfRule type="cellIs" dxfId="1243" priority="1233" operator="equal">
      <formula>"Parital"</formula>
    </cfRule>
    <cfRule type="cellIs" dxfId="1242" priority="1234" operator="equal">
      <formula>"Yes"</formula>
    </cfRule>
  </conditionalFormatting>
  <conditionalFormatting sqref="W40:X40">
    <cfRule type="cellIs" dxfId="1241" priority="1223" operator="equal">
      <formula>"Select Answer"</formula>
    </cfRule>
    <cfRule type="cellIs" dxfId="1240" priority="1224" operator="equal">
      <formula>"N/A"</formula>
    </cfRule>
    <cfRule type="cellIs" dxfId="1239" priority="1225" operator="equal">
      <formula>"No"</formula>
    </cfRule>
    <cfRule type="cellIs" dxfId="1238" priority="1226" operator="equal">
      <formula>"In Development"</formula>
    </cfRule>
    <cfRule type="cellIs" dxfId="1237" priority="1227" operator="equal">
      <formula>"Parital"</formula>
    </cfRule>
    <cfRule type="cellIs" dxfId="1236" priority="1228" operator="equal">
      <formula>"Yes"</formula>
    </cfRule>
  </conditionalFormatting>
  <conditionalFormatting sqref="W41:X42">
    <cfRule type="cellIs" dxfId="1235" priority="1217" operator="equal">
      <formula>"Select Answer"</formula>
    </cfRule>
    <cfRule type="cellIs" dxfId="1234" priority="1218" operator="equal">
      <formula>"N/A"</formula>
    </cfRule>
    <cfRule type="cellIs" dxfId="1233" priority="1219" operator="equal">
      <formula>"No"</formula>
    </cfRule>
    <cfRule type="cellIs" dxfId="1232" priority="1220" operator="equal">
      <formula>"In Development"</formula>
    </cfRule>
    <cfRule type="cellIs" dxfId="1231" priority="1221" operator="equal">
      <formula>"Parital"</formula>
    </cfRule>
    <cfRule type="cellIs" dxfId="1230" priority="1222" operator="equal">
      <formula>"Yes"</formula>
    </cfRule>
  </conditionalFormatting>
  <conditionalFormatting sqref="W43:X43">
    <cfRule type="cellIs" dxfId="1229" priority="1211" operator="equal">
      <formula>"Select Answer"</formula>
    </cfRule>
    <cfRule type="cellIs" dxfId="1228" priority="1212" operator="equal">
      <formula>"N/A"</formula>
    </cfRule>
    <cfRule type="cellIs" dxfId="1227" priority="1213" operator="equal">
      <formula>"No"</formula>
    </cfRule>
    <cfRule type="cellIs" dxfId="1226" priority="1214" operator="equal">
      <formula>"In Development"</formula>
    </cfRule>
    <cfRule type="cellIs" dxfId="1225" priority="1215" operator="equal">
      <formula>"Parital"</formula>
    </cfRule>
    <cfRule type="cellIs" dxfId="1224" priority="1216" operator="equal">
      <formula>"Yes"</formula>
    </cfRule>
  </conditionalFormatting>
  <conditionalFormatting sqref="W44:X45">
    <cfRule type="cellIs" dxfId="1223" priority="1205" operator="equal">
      <formula>"Select Answer"</formula>
    </cfRule>
    <cfRule type="cellIs" dxfId="1222" priority="1206" operator="equal">
      <formula>"N/A"</formula>
    </cfRule>
    <cfRule type="cellIs" dxfId="1221" priority="1207" operator="equal">
      <formula>"No"</formula>
    </cfRule>
    <cfRule type="cellIs" dxfId="1220" priority="1208" operator="equal">
      <formula>"In Development"</formula>
    </cfRule>
    <cfRule type="cellIs" dxfId="1219" priority="1209" operator="equal">
      <formula>"Parital"</formula>
    </cfRule>
    <cfRule type="cellIs" dxfId="1218" priority="1210" operator="equal">
      <formula>"Yes"</formula>
    </cfRule>
  </conditionalFormatting>
  <conditionalFormatting sqref="W46:X46">
    <cfRule type="cellIs" dxfId="1217" priority="1199" operator="equal">
      <formula>"Select Answer"</formula>
    </cfRule>
    <cfRule type="cellIs" dxfId="1216" priority="1200" operator="equal">
      <formula>"N/A"</formula>
    </cfRule>
    <cfRule type="cellIs" dxfId="1215" priority="1201" operator="equal">
      <formula>"No"</formula>
    </cfRule>
    <cfRule type="cellIs" dxfId="1214" priority="1202" operator="equal">
      <formula>"In Development"</formula>
    </cfRule>
    <cfRule type="cellIs" dxfId="1213" priority="1203" operator="equal">
      <formula>"Parital"</formula>
    </cfRule>
    <cfRule type="cellIs" dxfId="1212" priority="1204" operator="equal">
      <formula>"Yes"</formula>
    </cfRule>
  </conditionalFormatting>
  <conditionalFormatting sqref="W47:X47">
    <cfRule type="cellIs" dxfId="1211" priority="1193" operator="equal">
      <formula>"Select Answer"</formula>
    </cfRule>
    <cfRule type="cellIs" dxfId="1210" priority="1194" operator="equal">
      <formula>"N/A"</formula>
    </cfRule>
    <cfRule type="cellIs" dxfId="1209" priority="1195" operator="equal">
      <formula>"No"</formula>
    </cfRule>
    <cfRule type="cellIs" dxfId="1208" priority="1196" operator="equal">
      <formula>"In Development"</formula>
    </cfRule>
    <cfRule type="cellIs" dxfId="1207" priority="1197" operator="equal">
      <formula>"Parital"</formula>
    </cfRule>
    <cfRule type="cellIs" dxfId="1206" priority="1198" operator="equal">
      <formula>"Yes"</formula>
    </cfRule>
  </conditionalFormatting>
  <conditionalFormatting sqref="W48:X48">
    <cfRule type="cellIs" dxfId="1205" priority="1187" operator="equal">
      <formula>"Select Answer"</formula>
    </cfRule>
    <cfRule type="cellIs" dxfId="1204" priority="1188" operator="equal">
      <formula>"N/A"</formula>
    </cfRule>
    <cfRule type="cellIs" dxfId="1203" priority="1189" operator="equal">
      <formula>"No"</formula>
    </cfRule>
    <cfRule type="cellIs" dxfId="1202" priority="1190" operator="equal">
      <formula>"In Development"</formula>
    </cfRule>
    <cfRule type="cellIs" dxfId="1201" priority="1191" operator="equal">
      <formula>"Parital"</formula>
    </cfRule>
    <cfRule type="cellIs" dxfId="1200" priority="1192" operator="equal">
      <formula>"Yes"</formula>
    </cfRule>
  </conditionalFormatting>
  <conditionalFormatting sqref="W49:X49">
    <cfRule type="cellIs" dxfId="1199" priority="1181" operator="equal">
      <formula>"Select Answer"</formula>
    </cfRule>
    <cfRule type="cellIs" dxfId="1198" priority="1182" operator="equal">
      <formula>"N/A"</formula>
    </cfRule>
    <cfRule type="cellIs" dxfId="1197" priority="1183" operator="equal">
      <formula>"No"</formula>
    </cfRule>
    <cfRule type="cellIs" dxfId="1196" priority="1184" operator="equal">
      <formula>"In Development"</formula>
    </cfRule>
    <cfRule type="cellIs" dxfId="1195" priority="1185" operator="equal">
      <formula>"Parital"</formula>
    </cfRule>
    <cfRule type="cellIs" dxfId="1194" priority="1186" operator="equal">
      <formula>"Yes"</formula>
    </cfRule>
  </conditionalFormatting>
  <conditionalFormatting sqref="W50:X50">
    <cfRule type="cellIs" dxfId="1193" priority="1175" operator="equal">
      <formula>"Select Answer"</formula>
    </cfRule>
    <cfRule type="cellIs" dxfId="1192" priority="1176" operator="equal">
      <formula>"N/A"</formula>
    </cfRule>
    <cfRule type="cellIs" dxfId="1191" priority="1177" operator="equal">
      <formula>"No"</formula>
    </cfRule>
    <cfRule type="cellIs" dxfId="1190" priority="1178" operator="equal">
      <formula>"In Development"</formula>
    </cfRule>
    <cfRule type="cellIs" dxfId="1189" priority="1179" operator="equal">
      <formula>"Parital"</formula>
    </cfRule>
    <cfRule type="cellIs" dxfId="1188" priority="1180" operator="equal">
      <formula>"Yes"</formula>
    </cfRule>
  </conditionalFormatting>
  <conditionalFormatting sqref="W51:X51">
    <cfRule type="cellIs" dxfId="1187" priority="1169" operator="equal">
      <formula>"Select Answer"</formula>
    </cfRule>
    <cfRule type="cellIs" dxfId="1186" priority="1170" operator="equal">
      <formula>"N/A"</formula>
    </cfRule>
    <cfRule type="cellIs" dxfId="1185" priority="1171" operator="equal">
      <formula>"No"</formula>
    </cfRule>
    <cfRule type="cellIs" dxfId="1184" priority="1172" operator="equal">
      <formula>"In Development"</formula>
    </cfRule>
    <cfRule type="cellIs" dxfId="1183" priority="1173" operator="equal">
      <formula>"Parital"</formula>
    </cfRule>
    <cfRule type="cellIs" dxfId="1182" priority="1174" operator="equal">
      <formula>"Yes"</formula>
    </cfRule>
  </conditionalFormatting>
  <conditionalFormatting sqref="W52:X52">
    <cfRule type="cellIs" dxfId="1181" priority="1163" operator="equal">
      <formula>"Select Answer"</formula>
    </cfRule>
    <cfRule type="cellIs" dxfId="1180" priority="1164" operator="equal">
      <formula>"N/A"</formula>
    </cfRule>
    <cfRule type="cellIs" dxfId="1179" priority="1165" operator="equal">
      <formula>"No"</formula>
    </cfRule>
    <cfRule type="cellIs" dxfId="1178" priority="1166" operator="equal">
      <formula>"In Development"</formula>
    </cfRule>
    <cfRule type="cellIs" dxfId="1177" priority="1167" operator="equal">
      <formula>"Parital"</formula>
    </cfRule>
    <cfRule type="cellIs" dxfId="1176" priority="1168" operator="equal">
      <formula>"Yes"</formula>
    </cfRule>
  </conditionalFormatting>
  <conditionalFormatting sqref="W53:X53">
    <cfRule type="cellIs" dxfId="1175" priority="1157" operator="equal">
      <formula>"Select Answer"</formula>
    </cfRule>
    <cfRule type="cellIs" dxfId="1174" priority="1158" operator="equal">
      <formula>"N/A"</formula>
    </cfRule>
    <cfRule type="cellIs" dxfId="1173" priority="1159" operator="equal">
      <formula>"No"</formula>
    </cfRule>
    <cfRule type="cellIs" dxfId="1172" priority="1160" operator="equal">
      <formula>"In Development"</formula>
    </cfRule>
    <cfRule type="cellIs" dxfId="1171" priority="1161" operator="equal">
      <formula>"Parital"</formula>
    </cfRule>
    <cfRule type="cellIs" dxfId="1170" priority="1162" operator="equal">
      <formula>"Yes"</formula>
    </cfRule>
  </conditionalFormatting>
  <conditionalFormatting sqref="W55:X59 W61:X61">
    <cfRule type="cellIs" dxfId="1169" priority="1151" operator="equal">
      <formula>"Select Answer"</formula>
    </cfRule>
    <cfRule type="cellIs" dxfId="1168" priority="1152" operator="equal">
      <formula>"N/A"</formula>
    </cfRule>
    <cfRule type="cellIs" dxfId="1167" priority="1153" operator="equal">
      <formula>"No"</formula>
    </cfRule>
    <cfRule type="cellIs" dxfId="1166" priority="1154" operator="equal">
      <formula>"In Development"</formula>
    </cfRule>
    <cfRule type="cellIs" dxfId="1165" priority="1155" operator="equal">
      <formula>"Parital"</formula>
    </cfRule>
    <cfRule type="cellIs" dxfId="1164" priority="1156" operator="equal">
      <formula>"Yes"</formula>
    </cfRule>
  </conditionalFormatting>
  <conditionalFormatting sqref="W54:X54">
    <cfRule type="cellIs" dxfId="1163" priority="1145" operator="equal">
      <formula>"Select Answer"</formula>
    </cfRule>
    <cfRule type="cellIs" dxfId="1162" priority="1146" operator="equal">
      <formula>"N/A"</formula>
    </cfRule>
    <cfRule type="cellIs" dxfId="1161" priority="1147" operator="equal">
      <formula>"No"</formula>
    </cfRule>
    <cfRule type="cellIs" dxfId="1160" priority="1148" operator="equal">
      <formula>"In Development"</formula>
    </cfRule>
    <cfRule type="cellIs" dxfId="1159" priority="1149" operator="equal">
      <formula>"Parital"</formula>
    </cfRule>
    <cfRule type="cellIs" dxfId="1158" priority="1150" operator="equal">
      <formula>"Yes"</formula>
    </cfRule>
  </conditionalFormatting>
  <conditionalFormatting sqref="W62:X62">
    <cfRule type="cellIs" dxfId="1157" priority="1139" operator="equal">
      <formula>"Select Answer"</formula>
    </cfRule>
    <cfRule type="cellIs" dxfId="1156" priority="1140" operator="equal">
      <formula>"N/A"</formula>
    </cfRule>
    <cfRule type="cellIs" dxfId="1155" priority="1141" operator="equal">
      <formula>"No"</formula>
    </cfRule>
    <cfRule type="cellIs" dxfId="1154" priority="1142" operator="equal">
      <formula>"In Development"</formula>
    </cfRule>
    <cfRule type="cellIs" dxfId="1153" priority="1143" operator="equal">
      <formula>"Parital"</formula>
    </cfRule>
    <cfRule type="cellIs" dxfId="1152" priority="1144" operator="equal">
      <formula>"Yes"</formula>
    </cfRule>
  </conditionalFormatting>
  <conditionalFormatting sqref="W64:X64">
    <cfRule type="cellIs" dxfId="1151" priority="1133" operator="equal">
      <formula>"Select Answer"</formula>
    </cfRule>
    <cfRule type="cellIs" dxfId="1150" priority="1134" operator="equal">
      <formula>"N/A"</formula>
    </cfRule>
    <cfRule type="cellIs" dxfId="1149" priority="1135" operator="equal">
      <formula>"No"</formula>
    </cfRule>
    <cfRule type="cellIs" dxfId="1148" priority="1136" operator="equal">
      <formula>"In Development"</formula>
    </cfRule>
    <cfRule type="cellIs" dxfId="1147" priority="1137" operator="equal">
      <formula>"Parital"</formula>
    </cfRule>
    <cfRule type="cellIs" dxfId="1146" priority="1138" operator="equal">
      <formula>"Yes"</formula>
    </cfRule>
  </conditionalFormatting>
  <conditionalFormatting sqref="W65:X67">
    <cfRule type="cellIs" dxfId="1145" priority="1127" operator="equal">
      <formula>"Select Answer"</formula>
    </cfRule>
    <cfRule type="cellIs" dxfId="1144" priority="1128" operator="equal">
      <formula>"N/A"</formula>
    </cfRule>
    <cfRule type="cellIs" dxfId="1143" priority="1129" operator="equal">
      <formula>"No"</formula>
    </cfRule>
    <cfRule type="cellIs" dxfId="1142" priority="1130" operator="equal">
      <formula>"In Development"</formula>
    </cfRule>
    <cfRule type="cellIs" dxfId="1141" priority="1131" operator="equal">
      <formula>"Parital"</formula>
    </cfRule>
    <cfRule type="cellIs" dxfId="1140" priority="1132" operator="equal">
      <formula>"Yes"</formula>
    </cfRule>
  </conditionalFormatting>
  <conditionalFormatting sqref="W68:X68">
    <cfRule type="cellIs" dxfId="1139" priority="1121" operator="equal">
      <formula>"Select Answer"</formula>
    </cfRule>
    <cfRule type="cellIs" dxfId="1138" priority="1122" operator="equal">
      <formula>"N/A"</formula>
    </cfRule>
    <cfRule type="cellIs" dxfId="1137" priority="1123" operator="equal">
      <formula>"No"</formula>
    </cfRule>
    <cfRule type="cellIs" dxfId="1136" priority="1124" operator="equal">
      <formula>"In Development"</formula>
    </cfRule>
    <cfRule type="cellIs" dxfId="1135" priority="1125" operator="equal">
      <formula>"Parital"</formula>
    </cfRule>
    <cfRule type="cellIs" dxfId="1134" priority="1126" operator="equal">
      <formula>"Yes"</formula>
    </cfRule>
  </conditionalFormatting>
  <conditionalFormatting sqref="W69:X69">
    <cfRule type="cellIs" dxfId="1133" priority="1115" operator="equal">
      <formula>"Select Answer"</formula>
    </cfRule>
    <cfRule type="cellIs" dxfId="1132" priority="1116" operator="equal">
      <formula>"N/A"</formula>
    </cfRule>
    <cfRule type="cellIs" dxfId="1131" priority="1117" operator="equal">
      <formula>"No"</formula>
    </cfRule>
    <cfRule type="cellIs" dxfId="1130" priority="1118" operator="equal">
      <formula>"In Development"</formula>
    </cfRule>
    <cfRule type="cellIs" dxfId="1129" priority="1119" operator="equal">
      <formula>"Parital"</formula>
    </cfRule>
    <cfRule type="cellIs" dxfId="1128" priority="1120" operator="equal">
      <formula>"Yes"</formula>
    </cfRule>
  </conditionalFormatting>
  <conditionalFormatting sqref="W70:X70">
    <cfRule type="cellIs" dxfId="1127" priority="1109" operator="equal">
      <formula>"Select Answer"</formula>
    </cfRule>
    <cfRule type="cellIs" dxfId="1126" priority="1110" operator="equal">
      <formula>"N/A"</formula>
    </cfRule>
    <cfRule type="cellIs" dxfId="1125" priority="1111" operator="equal">
      <formula>"No"</formula>
    </cfRule>
    <cfRule type="cellIs" dxfId="1124" priority="1112" operator="equal">
      <formula>"In Development"</formula>
    </cfRule>
    <cfRule type="cellIs" dxfId="1123" priority="1113" operator="equal">
      <formula>"Parital"</formula>
    </cfRule>
    <cfRule type="cellIs" dxfId="1122" priority="1114" operator="equal">
      <formula>"Yes"</formula>
    </cfRule>
  </conditionalFormatting>
  <conditionalFormatting sqref="W71:X71">
    <cfRule type="cellIs" dxfId="1121" priority="1103" operator="equal">
      <formula>"Select Answer"</formula>
    </cfRule>
    <cfRule type="cellIs" dxfId="1120" priority="1104" operator="equal">
      <formula>"N/A"</formula>
    </cfRule>
    <cfRule type="cellIs" dxfId="1119" priority="1105" operator="equal">
      <formula>"No"</formula>
    </cfRule>
    <cfRule type="cellIs" dxfId="1118" priority="1106" operator="equal">
      <formula>"In Development"</formula>
    </cfRule>
    <cfRule type="cellIs" dxfId="1117" priority="1107" operator="equal">
      <formula>"Parital"</formula>
    </cfRule>
    <cfRule type="cellIs" dxfId="1116" priority="1108" operator="equal">
      <formula>"Yes"</formula>
    </cfRule>
  </conditionalFormatting>
  <conditionalFormatting sqref="W72:X72">
    <cfRule type="cellIs" dxfId="1115" priority="1097" operator="equal">
      <formula>"Select Answer"</formula>
    </cfRule>
    <cfRule type="cellIs" dxfId="1114" priority="1098" operator="equal">
      <formula>"N/A"</formula>
    </cfRule>
    <cfRule type="cellIs" dxfId="1113" priority="1099" operator="equal">
      <formula>"No"</formula>
    </cfRule>
    <cfRule type="cellIs" dxfId="1112" priority="1100" operator="equal">
      <formula>"In Development"</formula>
    </cfRule>
    <cfRule type="cellIs" dxfId="1111" priority="1101" operator="equal">
      <formula>"Parital"</formula>
    </cfRule>
    <cfRule type="cellIs" dxfId="1110" priority="1102" operator="equal">
      <formula>"Yes"</formula>
    </cfRule>
  </conditionalFormatting>
  <conditionalFormatting sqref="W73:X75">
    <cfRule type="cellIs" dxfId="1109" priority="1091" operator="equal">
      <formula>"Select Answer"</formula>
    </cfRule>
    <cfRule type="cellIs" dxfId="1108" priority="1092" operator="equal">
      <formula>"N/A"</formula>
    </cfRule>
    <cfRule type="cellIs" dxfId="1107" priority="1093" operator="equal">
      <formula>"No"</formula>
    </cfRule>
    <cfRule type="cellIs" dxfId="1106" priority="1094" operator="equal">
      <formula>"In Development"</formula>
    </cfRule>
    <cfRule type="cellIs" dxfId="1105" priority="1095" operator="equal">
      <formula>"Parital"</formula>
    </cfRule>
    <cfRule type="cellIs" dxfId="1104" priority="1096" operator="equal">
      <formula>"Yes"</formula>
    </cfRule>
  </conditionalFormatting>
  <conditionalFormatting sqref="W76:X76">
    <cfRule type="cellIs" dxfId="1103" priority="1085" operator="equal">
      <formula>"Select Answer"</formula>
    </cfRule>
    <cfRule type="cellIs" dxfId="1102" priority="1086" operator="equal">
      <formula>"N/A"</formula>
    </cfRule>
    <cfRule type="cellIs" dxfId="1101" priority="1087" operator="equal">
      <formula>"No"</formula>
    </cfRule>
    <cfRule type="cellIs" dxfId="1100" priority="1088" operator="equal">
      <formula>"In Development"</formula>
    </cfRule>
    <cfRule type="cellIs" dxfId="1099" priority="1089" operator="equal">
      <formula>"Parital"</formula>
    </cfRule>
    <cfRule type="cellIs" dxfId="1098" priority="1090" operator="equal">
      <formula>"Yes"</formula>
    </cfRule>
  </conditionalFormatting>
  <conditionalFormatting sqref="W77:X79">
    <cfRule type="cellIs" dxfId="1097" priority="1079" operator="equal">
      <formula>"Select Answer"</formula>
    </cfRule>
    <cfRule type="cellIs" dxfId="1096" priority="1080" operator="equal">
      <formula>"N/A"</formula>
    </cfRule>
    <cfRule type="cellIs" dxfId="1095" priority="1081" operator="equal">
      <formula>"No"</formula>
    </cfRule>
    <cfRule type="cellIs" dxfId="1094" priority="1082" operator="equal">
      <formula>"In Development"</formula>
    </cfRule>
    <cfRule type="cellIs" dxfId="1093" priority="1083" operator="equal">
      <formula>"Parital"</formula>
    </cfRule>
    <cfRule type="cellIs" dxfId="1092" priority="1084" operator="equal">
      <formula>"Yes"</formula>
    </cfRule>
  </conditionalFormatting>
  <conditionalFormatting sqref="W80:X80">
    <cfRule type="cellIs" dxfId="1091" priority="1073" operator="equal">
      <formula>"Select Answer"</formula>
    </cfRule>
    <cfRule type="cellIs" dxfId="1090" priority="1074" operator="equal">
      <formula>"N/A"</formula>
    </cfRule>
    <cfRule type="cellIs" dxfId="1089" priority="1075" operator="equal">
      <formula>"No"</formula>
    </cfRule>
    <cfRule type="cellIs" dxfId="1088" priority="1076" operator="equal">
      <formula>"In Development"</formula>
    </cfRule>
    <cfRule type="cellIs" dxfId="1087" priority="1077" operator="equal">
      <formula>"Parital"</formula>
    </cfRule>
    <cfRule type="cellIs" dxfId="1086" priority="1078" operator="equal">
      <formula>"Yes"</formula>
    </cfRule>
  </conditionalFormatting>
  <conditionalFormatting sqref="W81:X81">
    <cfRule type="cellIs" dxfId="1085" priority="1067" operator="equal">
      <formula>"Select Answer"</formula>
    </cfRule>
    <cfRule type="cellIs" dxfId="1084" priority="1068" operator="equal">
      <formula>"N/A"</formula>
    </cfRule>
    <cfRule type="cellIs" dxfId="1083" priority="1069" operator="equal">
      <formula>"No"</formula>
    </cfRule>
    <cfRule type="cellIs" dxfId="1082" priority="1070" operator="equal">
      <formula>"In Development"</formula>
    </cfRule>
    <cfRule type="cellIs" dxfId="1081" priority="1071" operator="equal">
      <formula>"Parital"</formula>
    </cfRule>
    <cfRule type="cellIs" dxfId="1080" priority="1072" operator="equal">
      <formula>"Yes"</formula>
    </cfRule>
  </conditionalFormatting>
  <conditionalFormatting sqref="W82:X82">
    <cfRule type="cellIs" dxfId="1079" priority="1061" operator="equal">
      <formula>"Select Answer"</formula>
    </cfRule>
    <cfRule type="cellIs" dxfId="1078" priority="1062" operator="equal">
      <formula>"N/A"</formula>
    </cfRule>
    <cfRule type="cellIs" dxfId="1077" priority="1063" operator="equal">
      <formula>"No"</formula>
    </cfRule>
    <cfRule type="cellIs" dxfId="1076" priority="1064" operator="equal">
      <formula>"In Development"</formula>
    </cfRule>
    <cfRule type="cellIs" dxfId="1075" priority="1065" operator="equal">
      <formula>"Parital"</formula>
    </cfRule>
    <cfRule type="cellIs" dxfId="1074" priority="1066" operator="equal">
      <formula>"Yes"</formula>
    </cfRule>
  </conditionalFormatting>
  <conditionalFormatting sqref="W89:X90 W94:X94 W98:X99 W102:X105 W109:X109">
    <cfRule type="cellIs" dxfId="1073" priority="1013" operator="equal">
      <formula>"Select Answer"</formula>
    </cfRule>
    <cfRule type="cellIs" dxfId="1072" priority="1014" operator="equal">
      <formula>"N/A"</formula>
    </cfRule>
    <cfRule type="cellIs" dxfId="1071" priority="1015" operator="equal">
      <formula>"No"</formula>
    </cfRule>
    <cfRule type="cellIs" dxfId="1070" priority="1016" operator="equal">
      <formula>"In Development"</formula>
    </cfRule>
    <cfRule type="cellIs" dxfId="1069" priority="1017" operator="equal">
      <formula>"Parital"</formula>
    </cfRule>
    <cfRule type="cellIs" dxfId="1068" priority="1018" operator="equal">
      <formula>"Yes"</formula>
    </cfRule>
  </conditionalFormatting>
  <conditionalFormatting sqref="W83:X83">
    <cfRule type="cellIs" dxfId="1067" priority="1049" operator="equal">
      <formula>"Select Answer"</formula>
    </cfRule>
    <cfRule type="cellIs" dxfId="1066" priority="1050" operator="equal">
      <formula>"N/A"</formula>
    </cfRule>
    <cfRule type="cellIs" dxfId="1065" priority="1051" operator="equal">
      <formula>"No"</formula>
    </cfRule>
    <cfRule type="cellIs" dxfId="1064" priority="1052" operator="equal">
      <formula>"In Development"</formula>
    </cfRule>
    <cfRule type="cellIs" dxfId="1063" priority="1053" operator="equal">
      <formula>"Parital"</formula>
    </cfRule>
    <cfRule type="cellIs" dxfId="1062" priority="1054" operator="equal">
      <formula>"Yes"</formula>
    </cfRule>
  </conditionalFormatting>
  <conditionalFormatting sqref="W84:X84">
    <cfRule type="cellIs" dxfId="1061" priority="1043" operator="equal">
      <formula>"Select Answer"</formula>
    </cfRule>
    <cfRule type="cellIs" dxfId="1060" priority="1044" operator="equal">
      <formula>"N/A"</formula>
    </cfRule>
    <cfRule type="cellIs" dxfId="1059" priority="1045" operator="equal">
      <formula>"No"</formula>
    </cfRule>
    <cfRule type="cellIs" dxfId="1058" priority="1046" operator="equal">
      <formula>"In Development"</formula>
    </cfRule>
    <cfRule type="cellIs" dxfId="1057" priority="1047" operator="equal">
      <formula>"Parital"</formula>
    </cfRule>
    <cfRule type="cellIs" dxfId="1056" priority="1048" operator="equal">
      <formula>"Yes"</formula>
    </cfRule>
  </conditionalFormatting>
  <conditionalFormatting sqref="W85:X85">
    <cfRule type="cellIs" dxfId="1055" priority="1037" operator="equal">
      <formula>"Select Answer"</formula>
    </cfRule>
    <cfRule type="cellIs" dxfId="1054" priority="1038" operator="equal">
      <formula>"N/A"</formula>
    </cfRule>
    <cfRule type="cellIs" dxfId="1053" priority="1039" operator="equal">
      <formula>"No"</formula>
    </cfRule>
    <cfRule type="cellIs" dxfId="1052" priority="1040" operator="equal">
      <formula>"In Development"</formula>
    </cfRule>
    <cfRule type="cellIs" dxfId="1051" priority="1041" operator="equal">
      <formula>"Parital"</formula>
    </cfRule>
    <cfRule type="cellIs" dxfId="1050" priority="1042" operator="equal">
      <formula>"Yes"</formula>
    </cfRule>
  </conditionalFormatting>
  <conditionalFormatting sqref="W86:X86">
    <cfRule type="cellIs" dxfId="1049" priority="1031" operator="equal">
      <formula>"Select Answer"</formula>
    </cfRule>
    <cfRule type="cellIs" dxfId="1048" priority="1032" operator="equal">
      <formula>"N/A"</formula>
    </cfRule>
    <cfRule type="cellIs" dxfId="1047" priority="1033" operator="equal">
      <formula>"No"</formula>
    </cfRule>
    <cfRule type="cellIs" dxfId="1046" priority="1034" operator="equal">
      <formula>"In Development"</formula>
    </cfRule>
    <cfRule type="cellIs" dxfId="1045" priority="1035" operator="equal">
      <formula>"Parital"</formula>
    </cfRule>
    <cfRule type="cellIs" dxfId="1044" priority="1036" operator="equal">
      <formula>"Yes"</formula>
    </cfRule>
  </conditionalFormatting>
  <conditionalFormatting sqref="W87:X87">
    <cfRule type="cellIs" dxfId="1043" priority="1025" operator="equal">
      <formula>"Select Answer"</formula>
    </cfRule>
    <cfRule type="cellIs" dxfId="1042" priority="1026" operator="equal">
      <formula>"N/A"</formula>
    </cfRule>
    <cfRule type="cellIs" dxfId="1041" priority="1027" operator="equal">
      <formula>"No"</formula>
    </cfRule>
    <cfRule type="cellIs" dxfId="1040" priority="1028" operator="equal">
      <formula>"In Development"</formula>
    </cfRule>
    <cfRule type="cellIs" dxfId="1039" priority="1029" operator="equal">
      <formula>"Parital"</formula>
    </cfRule>
    <cfRule type="cellIs" dxfId="1038" priority="1030" operator="equal">
      <formula>"Yes"</formula>
    </cfRule>
  </conditionalFormatting>
  <conditionalFormatting sqref="R65">
    <cfRule type="cellIs" dxfId="1037" priority="1008" operator="equal">
      <formula>"1 - Initial"</formula>
    </cfRule>
    <cfRule type="cellIs" dxfId="1036" priority="1009" operator="equal">
      <formula>"2 - Repeatable"</formula>
    </cfRule>
    <cfRule type="cellIs" dxfId="1035" priority="1010" operator="equal">
      <formula>"3 - Defined"</formula>
    </cfRule>
    <cfRule type="cellIs" dxfId="1034" priority="1011" operator="equal">
      <formula>"4 - Managed"</formula>
    </cfRule>
    <cfRule type="cellIs" dxfId="1033" priority="1012" operator="equal">
      <formula>"5 - Optimizing"</formula>
    </cfRule>
  </conditionalFormatting>
  <conditionalFormatting sqref="R65">
    <cfRule type="containsText" dxfId="1032" priority="1007" operator="containsText" text="Select Answer">
      <formula>NOT(ISERROR(SEARCH("Select Answer",R65)))</formula>
    </cfRule>
  </conditionalFormatting>
  <conditionalFormatting sqref="R65">
    <cfRule type="containsText" dxfId="1031" priority="1003" operator="containsText" text="Tier 4 - Adaptive">
      <formula>NOT(ISERROR(SEARCH("Tier 4 - Adaptive",R65)))</formula>
    </cfRule>
    <cfRule type="containsText" dxfId="1030" priority="1004" operator="containsText" text="Tier 3 - Repeatable">
      <formula>NOT(ISERROR(SEARCH("Tier 3 - Repeatable",R65)))</formula>
    </cfRule>
    <cfRule type="containsText" dxfId="1029" priority="1005" operator="containsText" text="Tier 2 - Risk Informed">
      <formula>NOT(ISERROR(SEARCH("Tier 2 - Risk Informed",R65)))</formula>
    </cfRule>
    <cfRule type="containsText" dxfId="1028" priority="1006" operator="containsText" text="Tier 1 - Partial">
      <formula>NOT(ISERROR(SEARCH("Tier 1 - Partial",R65)))</formula>
    </cfRule>
  </conditionalFormatting>
  <conditionalFormatting sqref="X3">
    <cfRule type="cellIs" dxfId="1027" priority="998" operator="equal">
      <formula>"No Finding"</formula>
    </cfRule>
    <cfRule type="cellIs" dxfId="1026" priority="999" operator="equal">
      <formula>"Low"</formula>
    </cfRule>
    <cfRule type="cellIs" dxfId="1025" priority="1000" operator="equal">
      <formula>"Medium"</formula>
    </cfRule>
    <cfRule type="cellIs" dxfId="1024" priority="1001" operator="equal">
      <formula>"High"</formula>
    </cfRule>
    <cfRule type="cellIs" dxfId="1023" priority="1002" operator="equal">
      <formula>"Critical"</formula>
    </cfRule>
  </conditionalFormatting>
  <conditionalFormatting sqref="X4:X12 X94 X98:X99 X102:X105 X109 X61:X62 X64:X90 X14:X59">
    <cfRule type="cellIs" dxfId="1022" priority="993" operator="equal">
      <formula>"Insignificant"</formula>
    </cfRule>
    <cfRule type="cellIs" dxfId="1021" priority="994" operator="equal">
      <formula>"Low"</formula>
    </cfRule>
    <cfRule type="cellIs" dxfId="1020" priority="995" operator="equal">
      <formula>"Medium"</formula>
    </cfRule>
    <cfRule type="cellIs" dxfId="1019" priority="996" operator="equal">
      <formula>"High"</formula>
    </cfRule>
    <cfRule type="cellIs" dxfId="1018" priority="997" operator="equal">
      <formula>"Critical"</formula>
    </cfRule>
  </conditionalFormatting>
  <conditionalFormatting sqref="X4:X12 X94 X98:X99 X102:X105 X109 X61:X62 X64:X90 X14:X59">
    <cfRule type="cellIs" dxfId="1017" priority="988" operator="equal">
      <formula>"No Finding"</formula>
    </cfRule>
    <cfRule type="cellIs" dxfId="1016" priority="989" operator="equal">
      <formula>"Low"</formula>
    </cfRule>
    <cfRule type="cellIs" dxfId="1015" priority="990" operator="equal">
      <formula>"Medium"</formula>
    </cfRule>
    <cfRule type="cellIs" dxfId="1014" priority="991" operator="equal">
      <formula>"High"</formula>
    </cfRule>
    <cfRule type="cellIs" dxfId="1013" priority="992" operator="equal">
      <formula>"Critical"</formula>
    </cfRule>
  </conditionalFormatting>
  <conditionalFormatting sqref="R40">
    <cfRule type="cellIs" dxfId="1012" priority="983" operator="equal">
      <formula>"1 - Initial"</formula>
    </cfRule>
    <cfRule type="cellIs" dxfId="1011" priority="984" operator="equal">
      <formula>"2 - Repeatable"</formula>
    </cfRule>
    <cfRule type="cellIs" dxfId="1010" priority="985" operator="equal">
      <formula>"3 - Defined"</formula>
    </cfRule>
    <cfRule type="cellIs" dxfId="1009" priority="986" operator="equal">
      <formula>"4 - Managed"</formula>
    </cfRule>
    <cfRule type="cellIs" dxfId="1008" priority="987" operator="equal">
      <formula>"5 - Optimizing"</formula>
    </cfRule>
  </conditionalFormatting>
  <conditionalFormatting sqref="R40">
    <cfRule type="containsText" dxfId="1007" priority="982" operator="containsText" text="Select Answer">
      <formula>NOT(ISERROR(SEARCH("Select Answer",R40)))</formula>
    </cfRule>
  </conditionalFormatting>
  <conditionalFormatting sqref="R40">
    <cfRule type="containsText" dxfId="1006" priority="978" operator="containsText" text="Tier 4 - Adaptive">
      <formula>NOT(ISERROR(SEARCH("Tier 4 - Adaptive",R40)))</formula>
    </cfRule>
    <cfRule type="containsText" dxfId="1005" priority="979" operator="containsText" text="Tier 3 - Repeatable">
      <formula>NOT(ISERROR(SEARCH("Tier 3 - Repeatable",R40)))</formula>
    </cfRule>
    <cfRule type="containsText" dxfId="1004" priority="980" operator="containsText" text="Tier 2 - Risk Informed">
      <formula>NOT(ISERROR(SEARCH("Tier 2 - Risk Informed",R40)))</formula>
    </cfRule>
    <cfRule type="containsText" dxfId="1003" priority="981" operator="containsText" text="Tier 1 - Partial">
      <formula>NOT(ISERROR(SEARCH("Tier 1 - Partial",R40)))</formula>
    </cfRule>
  </conditionalFormatting>
  <conditionalFormatting sqref="X91">
    <cfRule type="cellIs" dxfId="1002" priority="972" operator="equal">
      <formula>"Select Answer"</formula>
    </cfRule>
    <cfRule type="cellIs" dxfId="1001" priority="973" operator="equal">
      <formula>"N/A"</formula>
    </cfRule>
    <cfRule type="cellIs" dxfId="1000" priority="974" operator="equal">
      <formula>"No"</formula>
    </cfRule>
    <cfRule type="cellIs" dxfId="999" priority="975" operator="equal">
      <formula>"In Development"</formula>
    </cfRule>
    <cfRule type="cellIs" dxfId="998" priority="976" operator="equal">
      <formula>"Parital"</formula>
    </cfRule>
    <cfRule type="cellIs" dxfId="997" priority="977" operator="equal">
      <formula>"Yes"</formula>
    </cfRule>
  </conditionalFormatting>
  <conditionalFormatting sqref="U91">
    <cfRule type="containsText" dxfId="996" priority="968" stopIfTrue="1" operator="containsText" text="Select Answer">
      <formula>NOT(ISERROR(SEARCH("Select Answer",U91)))</formula>
    </cfRule>
    <cfRule type="containsText" dxfId="995" priority="969" operator="containsText" text="N/A">
      <formula>NOT(ISERROR(SEARCH("N/A",U91)))</formula>
    </cfRule>
    <cfRule type="containsText" dxfId="994" priority="970" operator="containsText" text="No">
      <formula>NOT(ISERROR(SEARCH("No",U91)))</formula>
    </cfRule>
    <cfRule type="containsText" dxfId="993" priority="971" operator="containsText" text="Yes">
      <formula>NOT(ISERROR(SEARCH("Yes",U91)))</formula>
    </cfRule>
  </conditionalFormatting>
  <conditionalFormatting sqref="U91">
    <cfRule type="containsText" dxfId="992" priority="967" operator="containsText" text="Under Investigation">
      <formula>NOT(ISERROR(SEARCH("Under Investigation",U91)))</formula>
    </cfRule>
  </conditionalFormatting>
  <conditionalFormatting sqref="V91">
    <cfRule type="cellIs" dxfId="991" priority="961" operator="equal">
      <formula>"Select Answer"</formula>
    </cfRule>
    <cfRule type="cellIs" dxfId="990" priority="962" operator="equal">
      <formula>"N/A"</formula>
    </cfRule>
    <cfRule type="cellIs" dxfId="989" priority="963" operator="equal">
      <formula>"No"</formula>
    </cfRule>
    <cfRule type="cellIs" dxfId="988" priority="964" operator="equal">
      <formula>"In Development"</formula>
    </cfRule>
    <cfRule type="cellIs" dxfId="987" priority="965" operator="equal">
      <formula>"Parital"</formula>
    </cfRule>
    <cfRule type="cellIs" dxfId="986" priority="966" operator="equal">
      <formula>"Yes"</formula>
    </cfRule>
  </conditionalFormatting>
  <conditionalFormatting sqref="W91:X91">
    <cfRule type="cellIs" dxfId="985" priority="955" operator="equal">
      <formula>"Select Answer"</formula>
    </cfRule>
    <cfRule type="cellIs" dxfId="984" priority="956" operator="equal">
      <formula>"N/A"</formula>
    </cfRule>
    <cfRule type="cellIs" dxfId="983" priority="957" operator="equal">
      <formula>"No"</formula>
    </cfRule>
    <cfRule type="cellIs" dxfId="982" priority="958" operator="equal">
      <formula>"In Development"</formula>
    </cfRule>
    <cfRule type="cellIs" dxfId="981" priority="959" operator="equal">
      <formula>"Parital"</formula>
    </cfRule>
    <cfRule type="cellIs" dxfId="980" priority="960" operator="equal">
      <formula>"Yes"</formula>
    </cfRule>
  </conditionalFormatting>
  <conditionalFormatting sqref="X91">
    <cfRule type="cellIs" dxfId="979" priority="950" operator="equal">
      <formula>"Insignificant"</formula>
    </cfRule>
    <cfRule type="cellIs" dxfId="978" priority="951" operator="equal">
      <formula>"Low"</formula>
    </cfRule>
    <cfRule type="cellIs" dxfId="977" priority="952" operator="equal">
      <formula>"Medium"</formula>
    </cfRule>
    <cfRule type="cellIs" dxfId="976" priority="953" operator="equal">
      <formula>"High"</formula>
    </cfRule>
    <cfRule type="cellIs" dxfId="975" priority="954" operator="equal">
      <formula>"Critical"</formula>
    </cfRule>
  </conditionalFormatting>
  <conditionalFormatting sqref="X91">
    <cfRule type="cellIs" dxfId="974" priority="945" operator="equal">
      <formula>"No Finding"</formula>
    </cfRule>
    <cfRule type="cellIs" dxfId="973" priority="946" operator="equal">
      <formula>"Low"</formula>
    </cfRule>
    <cfRule type="cellIs" dxfId="972" priority="947" operator="equal">
      <formula>"Medium"</formula>
    </cfRule>
    <cfRule type="cellIs" dxfId="971" priority="948" operator="equal">
      <formula>"High"</formula>
    </cfRule>
    <cfRule type="cellIs" dxfId="970" priority="949" operator="equal">
      <formula>"Critical"</formula>
    </cfRule>
  </conditionalFormatting>
  <conditionalFormatting sqref="T92">
    <cfRule type="containsText" dxfId="969" priority="893" operator="containsText" text="Select Answer">
      <formula>NOT(ISERROR(SEARCH("Select Answer",T92)))</formula>
    </cfRule>
    <cfRule type="containsText" dxfId="968" priority="894" operator="containsText" text="Past Due">
      <formula>NOT(ISERROR(SEARCH("Past Due",T92)))</formula>
    </cfRule>
    <cfRule type="containsText" dxfId="967" priority="895" operator="containsText" text="On Hold">
      <formula>NOT(ISERROR(SEARCH("On Hold",T92)))</formula>
    </cfRule>
    <cfRule type="containsText" dxfId="966" priority="896" stopIfTrue="1" operator="containsText" text="Closed">
      <formula>NOT(ISERROR(SEARCH("Closed",T92)))</formula>
    </cfRule>
    <cfRule type="containsText" dxfId="965" priority="897" operator="containsText" text="In Progress">
      <formula>NOT(ISERROR(SEARCH("In Progress",T92)))</formula>
    </cfRule>
  </conditionalFormatting>
  <conditionalFormatting sqref="T92">
    <cfRule type="containsText" dxfId="964" priority="892" operator="containsText" text="Not Started">
      <formula>NOT(ISERROR(SEARCH("Not Started",T92)))</formula>
    </cfRule>
  </conditionalFormatting>
  <conditionalFormatting sqref="T92">
    <cfRule type="containsText" dxfId="963" priority="891" operator="containsText" text="Investigation">
      <formula>NOT(ISERROR(SEARCH("Investigation",T92)))</formula>
    </cfRule>
  </conditionalFormatting>
  <conditionalFormatting sqref="T92">
    <cfRule type="containsText" dxfId="962" priority="886" operator="containsText" text="Select Answer">
      <formula>NOT(ISERROR(SEARCH("Select Answer",T92)))</formula>
    </cfRule>
    <cfRule type="containsText" dxfId="961" priority="887" operator="containsText" text="Past Due">
      <formula>NOT(ISERROR(SEARCH("Past Due",T92)))</formula>
    </cfRule>
    <cfRule type="containsText" dxfId="960" priority="888" operator="containsText" text="On Hold">
      <formula>NOT(ISERROR(SEARCH("On Hold",T92)))</formula>
    </cfRule>
    <cfRule type="containsText" dxfId="959" priority="889" stopIfTrue="1" operator="containsText" text="Closed">
      <formula>NOT(ISERROR(SEARCH("Closed",T92)))</formula>
    </cfRule>
    <cfRule type="containsText" dxfId="958" priority="890" operator="containsText" text="In Progress">
      <formula>NOT(ISERROR(SEARCH("In Progress",T92)))</formula>
    </cfRule>
  </conditionalFormatting>
  <conditionalFormatting sqref="T92">
    <cfRule type="containsText" dxfId="957" priority="885" operator="containsText" text="Not Started">
      <formula>NOT(ISERROR(SEARCH("Not Started",T92)))</formula>
    </cfRule>
  </conditionalFormatting>
  <conditionalFormatting sqref="T92">
    <cfRule type="containsText" dxfId="956" priority="884" operator="containsText" text="Investigation">
      <formula>NOT(ISERROR(SEARCH("Investigation",T92)))</formula>
    </cfRule>
  </conditionalFormatting>
  <conditionalFormatting sqref="X92">
    <cfRule type="cellIs" dxfId="955" priority="878" operator="equal">
      <formula>"Select Answer"</formula>
    </cfRule>
    <cfRule type="cellIs" dxfId="954" priority="879" operator="equal">
      <formula>"N/A"</formula>
    </cfRule>
    <cfRule type="cellIs" dxfId="953" priority="880" operator="equal">
      <formula>"No"</formula>
    </cfRule>
    <cfRule type="cellIs" dxfId="952" priority="881" operator="equal">
      <formula>"In Development"</formula>
    </cfRule>
    <cfRule type="cellIs" dxfId="951" priority="882" operator="equal">
      <formula>"Parital"</formula>
    </cfRule>
    <cfRule type="cellIs" dxfId="950" priority="883" operator="equal">
      <formula>"Yes"</formula>
    </cfRule>
  </conditionalFormatting>
  <conditionalFormatting sqref="U92">
    <cfRule type="containsText" dxfId="949" priority="874" stopIfTrue="1" operator="containsText" text="Select Answer">
      <formula>NOT(ISERROR(SEARCH("Select Answer",U92)))</formula>
    </cfRule>
    <cfRule type="containsText" dxfId="948" priority="875" operator="containsText" text="N/A">
      <formula>NOT(ISERROR(SEARCH("N/A",U92)))</formula>
    </cfRule>
    <cfRule type="containsText" dxfId="947" priority="876" operator="containsText" text="No">
      <formula>NOT(ISERROR(SEARCH("No",U92)))</formula>
    </cfRule>
    <cfRule type="containsText" dxfId="946" priority="877" operator="containsText" text="Yes">
      <formula>NOT(ISERROR(SEARCH("Yes",U92)))</formula>
    </cfRule>
  </conditionalFormatting>
  <conditionalFormatting sqref="U92">
    <cfRule type="containsText" dxfId="945" priority="873" operator="containsText" text="Under Investigation">
      <formula>NOT(ISERROR(SEARCH("Under Investigation",U92)))</formula>
    </cfRule>
  </conditionalFormatting>
  <conditionalFormatting sqref="V92">
    <cfRule type="cellIs" dxfId="944" priority="867" operator="equal">
      <formula>"Select Answer"</formula>
    </cfRule>
    <cfRule type="cellIs" dxfId="943" priority="868" operator="equal">
      <formula>"N/A"</formula>
    </cfRule>
    <cfRule type="cellIs" dxfId="942" priority="869" operator="equal">
      <formula>"No"</formula>
    </cfRule>
    <cfRule type="cellIs" dxfId="941" priority="870" operator="equal">
      <formula>"In Development"</formula>
    </cfRule>
    <cfRule type="cellIs" dxfId="940" priority="871" operator="equal">
      <formula>"Parital"</formula>
    </cfRule>
    <cfRule type="cellIs" dxfId="939" priority="872" operator="equal">
      <formula>"Yes"</formula>
    </cfRule>
  </conditionalFormatting>
  <conditionalFormatting sqref="W92:X92">
    <cfRule type="cellIs" dxfId="938" priority="861" operator="equal">
      <formula>"Select Answer"</formula>
    </cfRule>
    <cfRule type="cellIs" dxfId="937" priority="862" operator="equal">
      <formula>"N/A"</formula>
    </cfRule>
    <cfRule type="cellIs" dxfId="936" priority="863" operator="equal">
      <formula>"No"</formula>
    </cfRule>
    <cfRule type="cellIs" dxfId="935" priority="864" operator="equal">
      <formula>"In Development"</formula>
    </cfRule>
    <cfRule type="cellIs" dxfId="934" priority="865" operator="equal">
      <formula>"Parital"</formula>
    </cfRule>
    <cfRule type="cellIs" dxfId="933" priority="866" operator="equal">
      <formula>"Yes"</formula>
    </cfRule>
  </conditionalFormatting>
  <conditionalFormatting sqref="X92">
    <cfRule type="cellIs" dxfId="932" priority="856" operator="equal">
      <formula>"Insignificant"</formula>
    </cfRule>
    <cfRule type="cellIs" dxfId="931" priority="857" operator="equal">
      <formula>"Low"</formula>
    </cfRule>
    <cfRule type="cellIs" dxfId="930" priority="858" operator="equal">
      <formula>"Medium"</formula>
    </cfRule>
    <cfRule type="cellIs" dxfId="929" priority="859" operator="equal">
      <formula>"High"</formula>
    </cfRule>
    <cfRule type="cellIs" dxfId="928" priority="860" operator="equal">
      <formula>"Critical"</formula>
    </cfRule>
  </conditionalFormatting>
  <conditionalFormatting sqref="X92">
    <cfRule type="cellIs" dxfId="927" priority="851" operator="equal">
      <formula>"No Finding"</formula>
    </cfRule>
    <cfRule type="cellIs" dxfId="926" priority="852" operator="equal">
      <formula>"Low"</formula>
    </cfRule>
    <cfRule type="cellIs" dxfId="925" priority="853" operator="equal">
      <formula>"Medium"</formula>
    </cfRule>
    <cfRule type="cellIs" dxfId="924" priority="854" operator="equal">
      <formula>"High"</formula>
    </cfRule>
    <cfRule type="cellIs" dxfId="923" priority="855" operator="equal">
      <formula>"Critical"</formula>
    </cfRule>
  </conditionalFormatting>
  <conditionalFormatting sqref="T93">
    <cfRule type="containsText" dxfId="922" priority="799" operator="containsText" text="Select Answer">
      <formula>NOT(ISERROR(SEARCH("Select Answer",T93)))</formula>
    </cfRule>
    <cfRule type="containsText" dxfId="921" priority="800" operator="containsText" text="Past Due">
      <formula>NOT(ISERROR(SEARCH("Past Due",T93)))</formula>
    </cfRule>
    <cfRule type="containsText" dxfId="920" priority="801" operator="containsText" text="On Hold">
      <formula>NOT(ISERROR(SEARCH("On Hold",T93)))</formula>
    </cfRule>
    <cfRule type="containsText" dxfId="919" priority="802" stopIfTrue="1" operator="containsText" text="Closed">
      <formula>NOT(ISERROR(SEARCH("Closed",T93)))</formula>
    </cfRule>
    <cfRule type="containsText" dxfId="918" priority="803" operator="containsText" text="In Progress">
      <formula>NOT(ISERROR(SEARCH("In Progress",T93)))</formula>
    </cfRule>
  </conditionalFormatting>
  <conditionalFormatting sqref="T93">
    <cfRule type="containsText" dxfId="917" priority="798" operator="containsText" text="Not Started">
      <formula>NOT(ISERROR(SEARCH("Not Started",T93)))</formula>
    </cfRule>
  </conditionalFormatting>
  <conditionalFormatting sqref="T93">
    <cfRule type="containsText" dxfId="916" priority="797" operator="containsText" text="Investigation">
      <formula>NOT(ISERROR(SEARCH("Investigation",T93)))</formula>
    </cfRule>
  </conditionalFormatting>
  <conditionalFormatting sqref="T93">
    <cfRule type="containsText" dxfId="915" priority="792" operator="containsText" text="Select Answer">
      <formula>NOT(ISERROR(SEARCH("Select Answer",T93)))</formula>
    </cfRule>
    <cfRule type="containsText" dxfId="914" priority="793" operator="containsText" text="Past Due">
      <formula>NOT(ISERROR(SEARCH("Past Due",T93)))</formula>
    </cfRule>
    <cfRule type="containsText" dxfId="913" priority="794" operator="containsText" text="On Hold">
      <formula>NOT(ISERROR(SEARCH("On Hold",T93)))</formula>
    </cfRule>
    <cfRule type="containsText" dxfId="912" priority="795" stopIfTrue="1" operator="containsText" text="Closed">
      <formula>NOT(ISERROR(SEARCH("Closed",T93)))</formula>
    </cfRule>
    <cfRule type="containsText" dxfId="911" priority="796" operator="containsText" text="In Progress">
      <formula>NOT(ISERROR(SEARCH("In Progress",T93)))</formula>
    </cfRule>
  </conditionalFormatting>
  <conditionalFormatting sqref="T93">
    <cfRule type="containsText" dxfId="910" priority="791" operator="containsText" text="Not Started">
      <formula>NOT(ISERROR(SEARCH("Not Started",T93)))</formula>
    </cfRule>
  </conditionalFormatting>
  <conditionalFormatting sqref="T93">
    <cfRule type="containsText" dxfId="909" priority="790" operator="containsText" text="Investigation">
      <formula>NOT(ISERROR(SEARCH("Investigation",T93)))</formula>
    </cfRule>
  </conditionalFormatting>
  <conditionalFormatting sqref="X93">
    <cfRule type="cellIs" dxfId="908" priority="784" operator="equal">
      <formula>"Select Answer"</formula>
    </cfRule>
    <cfRule type="cellIs" dxfId="907" priority="785" operator="equal">
      <formula>"N/A"</formula>
    </cfRule>
    <cfRule type="cellIs" dxfId="906" priority="786" operator="equal">
      <formula>"No"</formula>
    </cfRule>
    <cfRule type="cellIs" dxfId="905" priority="787" operator="equal">
      <formula>"In Development"</formula>
    </cfRule>
    <cfRule type="cellIs" dxfId="904" priority="788" operator="equal">
      <formula>"Parital"</formula>
    </cfRule>
    <cfRule type="cellIs" dxfId="903" priority="789" operator="equal">
      <formula>"Yes"</formula>
    </cfRule>
  </conditionalFormatting>
  <conditionalFormatting sqref="U93">
    <cfRule type="containsText" dxfId="902" priority="780" stopIfTrue="1" operator="containsText" text="Select Answer">
      <formula>NOT(ISERROR(SEARCH("Select Answer",U93)))</formula>
    </cfRule>
    <cfRule type="containsText" dxfId="901" priority="781" operator="containsText" text="N/A">
      <formula>NOT(ISERROR(SEARCH("N/A",U93)))</formula>
    </cfRule>
    <cfRule type="containsText" dxfId="900" priority="782" operator="containsText" text="No">
      <formula>NOT(ISERROR(SEARCH("No",U93)))</formula>
    </cfRule>
    <cfRule type="containsText" dxfId="899" priority="783" operator="containsText" text="Yes">
      <formula>NOT(ISERROR(SEARCH("Yes",U93)))</formula>
    </cfRule>
  </conditionalFormatting>
  <conditionalFormatting sqref="U93">
    <cfRule type="containsText" dxfId="898" priority="779" operator="containsText" text="Under Investigation">
      <formula>NOT(ISERROR(SEARCH("Under Investigation",U93)))</formula>
    </cfRule>
  </conditionalFormatting>
  <conditionalFormatting sqref="V93">
    <cfRule type="cellIs" dxfId="897" priority="773" operator="equal">
      <formula>"Select Answer"</formula>
    </cfRule>
    <cfRule type="cellIs" dxfId="896" priority="774" operator="equal">
      <formula>"N/A"</formula>
    </cfRule>
    <cfRule type="cellIs" dxfId="895" priority="775" operator="equal">
      <formula>"No"</formula>
    </cfRule>
    <cfRule type="cellIs" dxfId="894" priority="776" operator="equal">
      <formula>"In Development"</formula>
    </cfRule>
    <cfRule type="cellIs" dxfId="893" priority="777" operator="equal">
      <formula>"Parital"</formula>
    </cfRule>
    <cfRule type="cellIs" dxfId="892" priority="778" operator="equal">
      <formula>"Yes"</formula>
    </cfRule>
  </conditionalFormatting>
  <conditionalFormatting sqref="W93:X93">
    <cfRule type="cellIs" dxfId="891" priority="767" operator="equal">
      <formula>"Select Answer"</formula>
    </cfRule>
    <cfRule type="cellIs" dxfId="890" priority="768" operator="equal">
      <formula>"N/A"</formula>
    </cfRule>
    <cfRule type="cellIs" dxfId="889" priority="769" operator="equal">
      <formula>"No"</formula>
    </cfRule>
    <cfRule type="cellIs" dxfId="888" priority="770" operator="equal">
      <formula>"In Development"</formula>
    </cfRule>
    <cfRule type="cellIs" dxfId="887" priority="771" operator="equal">
      <formula>"Parital"</formula>
    </cfRule>
    <cfRule type="cellIs" dxfId="886" priority="772" operator="equal">
      <formula>"Yes"</formula>
    </cfRule>
  </conditionalFormatting>
  <conditionalFormatting sqref="X93">
    <cfRule type="cellIs" dxfId="885" priority="762" operator="equal">
      <formula>"Insignificant"</formula>
    </cfRule>
    <cfRule type="cellIs" dxfId="884" priority="763" operator="equal">
      <formula>"Low"</formula>
    </cfRule>
    <cfRule type="cellIs" dxfId="883" priority="764" operator="equal">
      <formula>"Medium"</formula>
    </cfRule>
    <cfRule type="cellIs" dxfId="882" priority="765" operator="equal">
      <formula>"High"</formula>
    </cfRule>
    <cfRule type="cellIs" dxfId="881" priority="766" operator="equal">
      <formula>"Critical"</formula>
    </cfRule>
  </conditionalFormatting>
  <conditionalFormatting sqref="X93">
    <cfRule type="cellIs" dxfId="880" priority="757" operator="equal">
      <formula>"No Finding"</formula>
    </cfRule>
    <cfRule type="cellIs" dxfId="879" priority="758" operator="equal">
      <formula>"Low"</formula>
    </cfRule>
    <cfRule type="cellIs" dxfId="878" priority="759" operator="equal">
      <formula>"Medium"</formula>
    </cfRule>
    <cfRule type="cellIs" dxfId="877" priority="760" operator="equal">
      <formula>"High"</formula>
    </cfRule>
    <cfRule type="cellIs" dxfId="876" priority="761" operator="equal">
      <formula>"Critical"</formula>
    </cfRule>
  </conditionalFormatting>
  <conditionalFormatting sqref="T95">
    <cfRule type="containsText" dxfId="875" priority="752" operator="containsText" text="Select Answer">
      <formula>NOT(ISERROR(SEARCH("Select Answer",T95)))</formula>
    </cfRule>
    <cfRule type="containsText" dxfId="874" priority="753" operator="containsText" text="Past Due">
      <formula>NOT(ISERROR(SEARCH("Past Due",T95)))</formula>
    </cfRule>
    <cfRule type="containsText" dxfId="873" priority="754" operator="containsText" text="On Hold">
      <formula>NOT(ISERROR(SEARCH("On Hold",T95)))</formula>
    </cfRule>
    <cfRule type="containsText" dxfId="872" priority="755" stopIfTrue="1" operator="containsText" text="Closed">
      <formula>NOT(ISERROR(SEARCH("Closed",T95)))</formula>
    </cfRule>
    <cfRule type="containsText" dxfId="871" priority="756" operator="containsText" text="In Progress">
      <formula>NOT(ISERROR(SEARCH("In Progress",T95)))</formula>
    </cfRule>
  </conditionalFormatting>
  <conditionalFormatting sqref="T95">
    <cfRule type="containsText" dxfId="870" priority="751" operator="containsText" text="Not Started">
      <formula>NOT(ISERROR(SEARCH("Not Started",T95)))</formula>
    </cfRule>
  </conditionalFormatting>
  <conditionalFormatting sqref="T95">
    <cfRule type="containsText" dxfId="869" priority="750" operator="containsText" text="Investigation">
      <formula>NOT(ISERROR(SEARCH("Investigation",T95)))</formula>
    </cfRule>
  </conditionalFormatting>
  <conditionalFormatting sqref="T95">
    <cfRule type="containsText" dxfId="868" priority="745" operator="containsText" text="Select Answer">
      <formula>NOT(ISERROR(SEARCH("Select Answer",T95)))</formula>
    </cfRule>
    <cfRule type="containsText" dxfId="867" priority="746" operator="containsText" text="Past Due">
      <formula>NOT(ISERROR(SEARCH("Past Due",T95)))</formula>
    </cfRule>
    <cfRule type="containsText" dxfId="866" priority="747" operator="containsText" text="On Hold">
      <formula>NOT(ISERROR(SEARCH("On Hold",T95)))</formula>
    </cfRule>
    <cfRule type="containsText" dxfId="865" priority="748" stopIfTrue="1" operator="containsText" text="Closed">
      <formula>NOT(ISERROR(SEARCH("Closed",T95)))</formula>
    </cfRule>
    <cfRule type="containsText" dxfId="864" priority="749" operator="containsText" text="In Progress">
      <formula>NOT(ISERROR(SEARCH("In Progress",T95)))</formula>
    </cfRule>
  </conditionalFormatting>
  <conditionalFormatting sqref="T95">
    <cfRule type="containsText" dxfId="863" priority="744" operator="containsText" text="Not Started">
      <formula>NOT(ISERROR(SEARCH("Not Started",T95)))</formula>
    </cfRule>
  </conditionalFormatting>
  <conditionalFormatting sqref="T95">
    <cfRule type="containsText" dxfId="862" priority="743" operator="containsText" text="Investigation">
      <formula>NOT(ISERROR(SEARCH("Investigation",T95)))</formula>
    </cfRule>
  </conditionalFormatting>
  <conditionalFormatting sqref="X95">
    <cfRule type="cellIs" dxfId="861" priority="737" operator="equal">
      <formula>"Select Answer"</formula>
    </cfRule>
    <cfRule type="cellIs" dxfId="860" priority="738" operator="equal">
      <formula>"N/A"</formula>
    </cfRule>
    <cfRule type="cellIs" dxfId="859" priority="739" operator="equal">
      <formula>"No"</formula>
    </cfRule>
    <cfRule type="cellIs" dxfId="858" priority="740" operator="equal">
      <formula>"In Development"</formula>
    </cfRule>
    <cfRule type="cellIs" dxfId="857" priority="741" operator="equal">
      <formula>"Parital"</formula>
    </cfRule>
    <cfRule type="cellIs" dxfId="856" priority="742" operator="equal">
      <formula>"Yes"</formula>
    </cfRule>
  </conditionalFormatting>
  <conditionalFormatting sqref="U95">
    <cfRule type="containsText" dxfId="855" priority="733" stopIfTrue="1" operator="containsText" text="Select Answer">
      <formula>NOT(ISERROR(SEARCH("Select Answer",U95)))</formula>
    </cfRule>
    <cfRule type="containsText" dxfId="854" priority="734" operator="containsText" text="N/A">
      <formula>NOT(ISERROR(SEARCH("N/A",U95)))</formula>
    </cfRule>
    <cfRule type="containsText" dxfId="853" priority="735" operator="containsText" text="No">
      <formula>NOT(ISERROR(SEARCH("No",U95)))</formula>
    </cfRule>
    <cfRule type="containsText" dxfId="852" priority="736" operator="containsText" text="Yes">
      <formula>NOT(ISERROR(SEARCH("Yes",U95)))</formula>
    </cfRule>
  </conditionalFormatting>
  <conditionalFormatting sqref="U95">
    <cfRule type="containsText" dxfId="851" priority="732" operator="containsText" text="Under Investigation">
      <formula>NOT(ISERROR(SEARCH("Under Investigation",U95)))</formula>
    </cfRule>
  </conditionalFormatting>
  <conditionalFormatting sqref="V95">
    <cfRule type="cellIs" dxfId="850" priority="726" operator="equal">
      <formula>"Select Answer"</formula>
    </cfRule>
    <cfRule type="cellIs" dxfId="849" priority="727" operator="equal">
      <formula>"N/A"</formula>
    </cfRule>
    <cfRule type="cellIs" dxfId="848" priority="728" operator="equal">
      <formula>"No"</formula>
    </cfRule>
    <cfRule type="cellIs" dxfId="847" priority="729" operator="equal">
      <formula>"In Development"</formula>
    </cfRule>
    <cfRule type="cellIs" dxfId="846" priority="730" operator="equal">
      <formula>"Parital"</formula>
    </cfRule>
    <cfRule type="cellIs" dxfId="845" priority="731" operator="equal">
      <formula>"Yes"</formula>
    </cfRule>
  </conditionalFormatting>
  <conditionalFormatting sqref="W95:X95">
    <cfRule type="cellIs" dxfId="844" priority="720" operator="equal">
      <formula>"Select Answer"</formula>
    </cfRule>
    <cfRule type="cellIs" dxfId="843" priority="721" operator="equal">
      <formula>"N/A"</formula>
    </cfRule>
    <cfRule type="cellIs" dxfId="842" priority="722" operator="equal">
      <formula>"No"</formula>
    </cfRule>
    <cfRule type="cellIs" dxfId="841" priority="723" operator="equal">
      <formula>"In Development"</formula>
    </cfRule>
    <cfRule type="cellIs" dxfId="840" priority="724" operator="equal">
      <formula>"Parital"</formula>
    </cfRule>
    <cfRule type="cellIs" dxfId="839" priority="725" operator="equal">
      <formula>"Yes"</formula>
    </cfRule>
  </conditionalFormatting>
  <conditionalFormatting sqref="X95">
    <cfRule type="cellIs" dxfId="838" priority="715" operator="equal">
      <formula>"Insignificant"</formula>
    </cfRule>
    <cfRule type="cellIs" dxfId="837" priority="716" operator="equal">
      <formula>"Low"</formula>
    </cfRule>
    <cfRule type="cellIs" dxfId="836" priority="717" operator="equal">
      <formula>"Medium"</formula>
    </cfRule>
    <cfRule type="cellIs" dxfId="835" priority="718" operator="equal">
      <formula>"High"</formula>
    </cfRule>
    <cfRule type="cellIs" dxfId="834" priority="719" operator="equal">
      <formula>"Critical"</formula>
    </cfRule>
  </conditionalFormatting>
  <conditionalFormatting sqref="X95">
    <cfRule type="cellIs" dxfId="833" priority="710" operator="equal">
      <formula>"No Finding"</formula>
    </cfRule>
    <cfRule type="cellIs" dxfId="832" priority="711" operator="equal">
      <formula>"Low"</formula>
    </cfRule>
    <cfRule type="cellIs" dxfId="831" priority="712" operator="equal">
      <formula>"Medium"</formula>
    </cfRule>
    <cfRule type="cellIs" dxfId="830" priority="713" operator="equal">
      <formula>"High"</formula>
    </cfRule>
    <cfRule type="cellIs" dxfId="829" priority="714" operator="equal">
      <formula>"Critical"</formula>
    </cfRule>
  </conditionalFormatting>
  <conditionalFormatting sqref="T96">
    <cfRule type="containsText" dxfId="828" priority="705" operator="containsText" text="Select Answer">
      <formula>NOT(ISERROR(SEARCH("Select Answer",T96)))</formula>
    </cfRule>
    <cfRule type="containsText" dxfId="827" priority="706" operator="containsText" text="Past Due">
      <formula>NOT(ISERROR(SEARCH("Past Due",T96)))</formula>
    </cfRule>
    <cfRule type="containsText" dxfId="826" priority="707" operator="containsText" text="On Hold">
      <formula>NOT(ISERROR(SEARCH("On Hold",T96)))</formula>
    </cfRule>
    <cfRule type="containsText" dxfId="825" priority="708" stopIfTrue="1" operator="containsText" text="Closed">
      <formula>NOT(ISERROR(SEARCH("Closed",T96)))</formula>
    </cfRule>
    <cfRule type="containsText" dxfId="824" priority="709" operator="containsText" text="In Progress">
      <formula>NOT(ISERROR(SEARCH("In Progress",T96)))</formula>
    </cfRule>
  </conditionalFormatting>
  <conditionalFormatting sqref="T96">
    <cfRule type="containsText" dxfId="823" priority="704" operator="containsText" text="Not Started">
      <formula>NOT(ISERROR(SEARCH("Not Started",T96)))</formula>
    </cfRule>
  </conditionalFormatting>
  <conditionalFormatting sqref="T96">
    <cfRule type="containsText" dxfId="822" priority="703" operator="containsText" text="Investigation">
      <formula>NOT(ISERROR(SEARCH("Investigation",T96)))</formula>
    </cfRule>
  </conditionalFormatting>
  <conditionalFormatting sqref="T96">
    <cfRule type="containsText" dxfId="821" priority="698" operator="containsText" text="Select Answer">
      <formula>NOT(ISERROR(SEARCH("Select Answer",T96)))</formula>
    </cfRule>
    <cfRule type="containsText" dxfId="820" priority="699" operator="containsText" text="Past Due">
      <formula>NOT(ISERROR(SEARCH("Past Due",T96)))</formula>
    </cfRule>
    <cfRule type="containsText" dxfId="819" priority="700" operator="containsText" text="On Hold">
      <formula>NOT(ISERROR(SEARCH("On Hold",T96)))</formula>
    </cfRule>
    <cfRule type="containsText" dxfId="818" priority="701" stopIfTrue="1" operator="containsText" text="Closed">
      <formula>NOT(ISERROR(SEARCH("Closed",T96)))</formula>
    </cfRule>
    <cfRule type="containsText" dxfId="817" priority="702" operator="containsText" text="In Progress">
      <formula>NOT(ISERROR(SEARCH("In Progress",T96)))</formula>
    </cfRule>
  </conditionalFormatting>
  <conditionalFormatting sqref="T96">
    <cfRule type="containsText" dxfId="816" priority="697" operator="containsText" text="Not Started">
      <formula>NOT(ISERROR(SEARCH("Not Started",T96)))</formula>
    </cfRule>
  </conditionalFormatting>
  <conditionalFormatting sqref="T96">
    <cfRule type="containsText" dxfId="815" priority="696" operator="containsText" text="Investigation">
      <formula>NOT(ISERROR(SEARCH("Investigation",T96)))</formula>
    </cfRule>
  </conditionalFormatting>
  <conditionalFormatting sqref="X96">
    <cfRule type="cellIs" dxfId="814" priority="690" operator="equal">
      <formula>"Select Answer"</formula>
    </cfRule>
    <cfRule type="cellIs" dxfId="813" priority="691" operator="equal">
      <formula>"N/A"</formula>
    </cfRule>
    <cfRule type="cellIs" dxfId="812" priority="692" operator="equal">
      <formula>"No"</formula>
    </cfRule>
    <cfRule type="cellIs" dxfId="811" priority="693" operator="equal">
      <formula>"In Development"</formula>
    </cfRule>
    <cfRule type="cellIs" dxfId="810" priority="694" operator="equal">
      <formula>"Parital"</formula>
    </cfRule>
    <cfRule type="cellIs" dxfId="809" priority="695" operator="equal">
      <formula>"Yes"</formula>
    </cfRule>
  </conditionalFormatting>
  <conditionalFormatting sqref="U96">
    <cfRule type="containsText" dxfId="808" priority="686" stopIfTrue="1" operator="containsText" text="Select Answer">
      <formula>NOT(ISERROR(SEARCH("Select Answer",U96)))</formula>
    </cfRule>
    <cfRule type="containsText" dxfId="807" priority="687" operator="containsText" text="N/A">
      <formula>NOT(ISERROR(SEARCH("N/A",U96)))</formula>
    </cfRule>
    <cfRule type="containsText" dxfId="806" priority="688" operator="containsText" text="No">
      <formula>NOT(ISERROR(SEARCH("No",U96)))</formula>
    </cfRule>
    <cfRule type="containsText" dxfId="805" priority="689" operator="containsText" text="Yes">
      <formula>NOT(ISERROR(SEARCH("Yes",U96)))</formula>
    </cfRule>
  </conditionalFormatting>
  <conditionalFormatting sqref="U96">
    <cfRule type="containsText" dxfId="804" priority="685" operator="containsText" text="Under Investigation">
      <formula>NOT(ISERROR(SEARCH("Under Investigation",U96)))</formula>
    </cfRule>
  </conditionalFormatting>
  <conditionalFormatting sqref="V96">
    <cfRule type="cellIs" dxfId="803" priority="679" operator="equal">
      <formula>"Select Answer"</formula>
    </cfRule>
    <cfRule type="cellIs" dxfId="802" priority="680" operator="equal">
      <formula>"N/A"</formula>
    </cfRule>
    <cfRule type="cellIs" dxfId="801" priority="681" operator="equal">
      <formula>"No"</formula>
    </cfRule>
    <cfRule type="cellIs" dxfId="800" priority="682" operator="equal">
      <formula>"In Development"</formula>
    </cfRule>
    <cfRule type="cellIs" dxfId="799" priority="683" operator="equal">
      <formula>"Parital"</formula>
    </cfRule>
    <cfRule type="cellIs" dxfId="798" priority="684" operator="equal">
      <formula>"Yes"</formula>
    </cfRule>
  </conditionalFormatting>
  <conditionalFormatting sqref="W96:X96">
    <cfRule type="cellIs" dxfId="797" priority="673" operator="equal">
      <formula>"Select Answer"</formula>
    </cfRule>
    <cfRule type="cellIs" dxfId="796" priority="674" operator="equal">
      <formula>"N/A"</formula>
    </cfRule>
    <cfRule type="cellIs" dxfId="795" priority="675" operator="equal">
      <formula>"No"</formula>
    </cfRule>
    <cfRule type="cellIs" dxfId="794" priority="676" operator="equal">
      <formula>"In Development"</formula>
    </cfRule>
    <cfRule type="cellIs" dxfId="793" priority="677" operator="equal">
      <formula>"Parital"</formula>
    </cfRule>
    <cfRule type="cellIs" dxfId="792" priority="678" operator="equal">
      <formula>"Yes"</formula>
    </cfRule>
  </conditionalFormatting>
  <conditionalFormatting sqref="X96">
    <cfRule type="cellIs" dxfId="791" priority="668" operator="equal">
      <formula>"Insignificant"</formula>
    </cfRule>
    <cfRule type="cellIs" dxfId="790" priority="669" operator="equal">
      <formula>"Low"</formula>
    </cfRule>
    <cfRule type="cellIs" dxfId="789" priority="670" operator="equal">
      <formula>"Medium"</formula>
    </cfRule>
    <cfRule type="cellIs" dxfId="788" priority="671" operator="equal">
      <formula>"High"</formula>
    </cfRule>
    <cfRule type="cellIs" dxfId="787" priority="672" operator="equal">
      <formula>"Critical"</formula>
    </cfRule>
  </conditionalFormatting>
  <conditionalFormatting sqref="X96">
    <cfRule type="cellIs" dxfId="786" priority="663" operator="equal">
      <formula>"No Finding"</formula>
    </cfRule>
    <cfRule type="cellIs" dxfId="785" priority="664" operator="equal">
      <formula>"Low"</formula>
    </cfRule>
    <cfRule type="cellIs" dxfId="784" priority="665" operator="equal">
      <formula>"Medium"</formula>
    </cfRule>
    <cfRule type="cellIs" dxfId="783" priority="666" operator="equal">
      <formula>"High"</formula>
    </cfRule>
    <cfRule type="cellIs" dxfId="782" priority="667" operator="equal">
      <formula>"Critical"</formula>
    </cfRule>
  </conditionalFormatting>
  <conditionalFormatting sqref="T97">
    <cfRule type="containsText" dxfId="781" priority="658" operator="containsText" text="Select Answer">
      <formula>NOT(ISERROR(SEARCH("Select Answer",T97)))</formula>
    </cfRule>
    <cfRule type="containsText" dxfId="780" priority="659" operator="containsText" text="Past Due">
      <formula>NOT(ISERROR(SEARCH("Past Due",T97)))</formula>
    </cfRule>
    <cfRule type="containsText" dxfId="779" priority="660" operator="containsText" text="On Hold">
      <formula>NOT(ISERROR(SEARCH("On Hold",T97)))</formula>
    </cfRule>
    <cfRule type="containsText" dxfId="778" priority="661" stopIfTrue="1" operator="containsText" text="Closed">
      <formula>NOT(ISERROR(SEARCH("Closed",T97)))</formula>
    </cfRule>
    <cfRule type="containsText" dxfId="777" priority="662" operator="containsText" text="In Progress">
      <formula>NOT(ISERROR(SEARCH("In Progress",T97)))</formula>
    </cfRule>
  </conditionalFormatting>
  <conditionalFormatting sqref="T97">
    <cfRule type="containsText" dxfId="776" priority="657" operator="containsText" text="Not Started">
      <formula>NOT(ISERROR(SEARCH("Not Started",T97)))</formula>
    </cfRule>
  </conditionalFormatting>
  <conditionalFormatting sqref="T97">
    <cfRule type="containsText" dxfId="775" priority="656" operator="containsText" text="Investigation">
      <formula>NOT(ISERROR(SEARCH("Investigation",T97)))</formula>
    </cfRule>
  </conditionalFormatting>
  <conditionalFormatting sqref="T97">
    <cfRule type="containsText" dxfId="774" priority="651" operator="containsText" text="Select Answer">
      <formula>NOT(ISERROR(SEARCH("Select Answer",T97)))</formula>
    </cfRule>
    <cfRule type="containsText" dxfId="773" priority="652" operator="containsText" text="Past Due">
      <formula>NOT(ISERROR(SEARCH("Past Due",T97)))</formula>
    </cfRule>
    <cfRule type="containsText" dxfId="772" priority="653" operator="containsText" text="On Hold">
      <formula>NOT(ISERROR(SEARCH("On Hold",T97)))</formula>
    </cfRule>
    <cfRule type="containsText" dxfId="771" priority="654" stopIfTrue="1" operator="containsText" text="Closed">
      <formula>NOT(ISERROR(SEARCH("Closed",T97)))</formula>
    </cfRule>
    <cfRule type="containsText" dxfId="770" priority="655" operator="containsText" text="In Progress">
      <formula>NOT(ISERROR(SEARCH("In Progress",T97)))</formula>
    </cfRule>
  </conditionalFormatting>
  <conditionalFormatting sqref="T97">
    <cfRule type="containsText" dxfId="769" priority="650" operator="containsText" text="Not Started">
      <formula>NOT(ISERROR(SEARCH("Not Started",T97)))</formula>
    </cfRule>
  </conditionalFormatting>
  <conditionalFormatting sqref="T97">
    <cfRule type="containsText" dxfId="768" priority="649" operator="containsText" text="Investigation">
      <formula>NOT(ISERROR(SEARCH("Investigation",T97)))</formula>
    </cfRule>
  </conditionalFormatting>
  <conditionalFormatting sqref="X97">
    <cfRule type="cellIs" dxfId="767" priority="643" operator="equal">
      <formula>"Select Answer"</formula>
    </cfRule>
    <cfRule type="cellIs" dxfId="766" priority="644" operator="equal">
      <formula>"N/A"</formula>
    </cfRule>
    <cfRule type="cellIs" dxfId="765" priority="645" operator="equal">
      <formula>"No"</formula>
    </cfRule>
    <cfRule type="cellIs" dxfId="764" priority="646" operator="equal">
      <formula>"In Development"</formula>
    </cfRule>
    <cfRule type="cellIs" dxfId="763" priority="647" operator="equal">
      <formula>"Parital"</formula>
    </cfRule>
    <cfRule type="cellIs" dxfId="762" priority="648" operator="equal">
      <formula>"Yes"</formula>
    </cfRule>
  </conditionalFormatting>
  <conditionalFormatting sqref="U97">
    <cfRule type="containsText" dxfId="761" priority="639" stopIfTrue="1" operator="containsText" text="Select Answer">
      <formula>NOT(ISERROR(SEARCH("Select Answer",U97)))</formula>
    </cfRule>
    <cfRule type="containsText" dxfId="760" priority="640" operator="containsText" text="N/A">
      <formula>NOT(ISERROR(SEARCH("N/A",U97)))</formula>
    </cfRule>
    <cfRule type="containsText" dxfId="759" priority="641" operator="containsText" text="No">
      <formula>NOT(ISERROR(SEARCH("No",U97)))</formula>
    </cfRule>
    <cfRule type="containsText" dxfId="758" priority="642" operator="containsText" text="Yes">
      <formula>NOT(ISERROR(SEARCH("Yes",U97)))</formula>
    </cfRule>
  </conditionalFormatting>
  <conditionalFormatting sqref="U97">
    <cfRule type="containsText" dxfId="757" priority="638" operator="containsText" text="Under Investigation">
      <formula>NOT(ISERROR(SEARCH("Under Investigation",U97)))</formula>
    </cfRule>
  </conditionalFormatting>
  <conditionalFormatting sqref="V97">
    <cfRule type="cellIs" dxfId="756" priority="632" operator="equal">
      <formula>"Select Answer"</formula>
    </cfRule>
    <cfRule type="cellIs" dxfId="755" priority="633" operator="equal">
      <formula>"N/A"</formula>
    </cfRule>
    <cfRule type="cellIs" dxfId="754" priority="634" operator="equal">
      <formula>"No"</formula>
    </cfRule>
    <cfRule type="cellIs" dxfId="753" priority="635" operator="equal">
      <formula>"In Development"</formula>
    </cfRule>
    <cfRule type="cellIs" dxfId="752" priority="636" operator="equal">
      <formula>"Parital"</formula>
    </cfRule>
    <cfRule type="cellIs" dxfId="751" priority="637" operator="equal">
      <formula>"Yes"</formula>
    </cfRule>
  </conditionalFormatting>
  <conditionalFormatting sqref="W97:X97">
    <cfRule type="cellIs" dxfId="750" priority="626" operator="equal">
      <formula>"Select Answer"</formula>
    </cfRule>
    <cfRule type="cellIs" dxfId="749" priority="627" operator="equal">
      <formula>"N/A"</formula>
    </cfRule>
    <cfRule type="cellIs" dxfId="748" priority="628" operator="equal">
      <formula>"No"</formula>
    </cfRule>
    <cfRule type="cellIs" dxfId="747" priority="629" operator="equal">
      <formula>"In Development"</formula>
    </cfRule>
    <cfRule type="cellIs" dxfId="746" priority="630" operator="equal">
      <formula>"Parital"</formula>
    </cfRule>
    <cfRule type="cellIs" dxfId="745" priority="631" operator="equal">
      <formula>"Yes"</formula>
    </cfRule>
  </conditionalFormatting>
  <conditionalFormatting sqref="X97">
    <cfRule type="cellIs" dxfId="744" priority="621" operator="equal">
      <formula>"Insignificant"</formula>
    </cfRule>
    <cfRule type="cellIs" dxfId="743" priority="622" operator="equal">
      <formula>"Low"</formula>
    </cfRule>
    <cfRule type="cellIs" dxfId="742" priority="623" operator="equal">
      <formula>"Medium"</formula>
    </cfRule>
    <cfRule type="cellIs" dxfId="741" priority="624" operator="equal">
      <formula>"High"</formula>
    </cfRule>
    <cfRule type="cellIs" dxfId="740" priority="625" operator="equal">
      <formula>"Critical"</formula>
    </cfRule>
  </conditionalFormatting>
  <conditionalFormatting sqref="X97">
    <cfRule type="cellIs" dxfId="739" priority="616" operator="equal">
      <formula>"No Finding"</formula>
    </cfRule>
    <cfRule type="cellIs" dxfId="738" priority="617" operator="equal">
      <formula>"Low"</formula>
    </cfRule>
    <cfRule type="cellIs" dxfId="737" priority="618" operator="equal">
      <formula>"Medium"</formula>
    </cfRule>
    <cfRule type="cellIs" dxfId="736" priority="619" operator="equal">
      <formula>"High"</formula>
    </cfRule>
    <cfRule type="cellIs" dxfId="735" priority="620" operator="equal">
      <formula>"Critical"</formula>
    </cfRule>
  </conditionalFormatting>
  <conditionalFormatting sqref="T100">
    <cfRule type="containsText" dxfId="734" priority="611" operator="containsText" text="Select Answer">
      <formula>NOT(ISERROR(SEARCH("Select Answer",T100)))</formula>
    </cfRule>
    <cfRule type="containsText" dxfId="733" priority="612" operator="containsText" text="Past Due">
      <formula>NOT(ISERROR(SEARCH("Past Due",T100)))</formula>
    </cfRule>
    <cfRule type="containsText" dxfId="732" priority="613" operator="containsText" text="On Hold">
      <formula>NOT(ISERROR(SEARCH("On Hold",T100)))</formula>
    </cfRule>
    <cfRule type="containsText" dxfId="731" priority="614" stopIfTrue="1" operator="containsText" text="Closed">
      <formula>NOT(ISERROR(SEARCH("Closed",T100)))</formula>
    </cfRule>
    <cfRule type="containsText" dxfId="730" priority="615" operator="containsText" text="In Progress">
      <formula>NOT(ISERROR(SEARCH("In Progress",T100)))</formula>
    </cfRule>
  </conditionalFormatting>
  <conditionalFormatting sqref="T100">
    <cfRule type="containsText" dxfId="729" priority="610" operator="containsText" text="Not Started">
      <formula>NOT(ISERROR(SEARCH("Not Started",T100)))</formula>
    </cfRule>
  </conditionalFormatting>
  <conditionalFormatting sqref="T100">
    <cfRule type="containsText" dxfId="728" priority="609" operator="containsText" text="Investigation">
      <formula>NOT(ISERROR(SEARCH("Investigation",T100)))</formula>
    </cfRule>
  </conditionalFormatting>
  <conditionalFormatting sqref="T100">
    <cfRule type="containsText" dxfId="727" priority="604" operator="containsText" text="Select Answer">
      <formula>NOT(ISERROR(SEARCH("Select Answer",T100)))</formula>
    </cfRule>
    <cfRule type="containsText" dxfId="726" priority="605" operator="containsText" text="Past Due">
      <formula>NOT(ISERROR(SEARCH("Past Due",T100)))</formula>
    </cfRule>
    <cfRule type="containsText" dxfId="725" priority="606" operator="containsText" text="On Hold">
      <formula>NOT(ISERROR(SEARCH("On Hold",T100)))</formula>
    </cfRule>
    <cfRule type="containsText" dxfId="724" priority="607" stopIfTrue="1" operator="containsText" text="Closed">
      <formula>NOT(ISERROR(SEARCH("Closed",T100)))</formula>
    </cfRule>
    <cfRule type="containsText" dxfId="723" priority="608" operator="containsText" text="In Progress">
      <formula>NOT(ISERROR(SEARCH("In Progress",T100)))</formula>
    </cfRule>
  </conditionalFormatting>
  <conditionalFormatting sqref="T100">
    <cfRule type="containsText" dxfId="722" priority="603" operator="containsText" text="Not Started">
      <formula>NOT(ISERROR(SEARCH("Not Started",T100)))</formula>
    </cfRule>
  </conditionalFormatting>
  <conditionalFormatting sqref="T100">
    <cfRule type="containsText" dxfId="721" priority="602" operator="containsText" text="Investigation">
      <formula>NOT(ISERROR(SEARCH("Investigation",T100)))</formula>
    </cfRule>
  </conditionalFormatting>
  <conditionalFormatting sqref="X100">
    <cfRule type="cellIs" dxfId="720" priority="596" operator="equal">
      <formula>"Select Answer"</formula>
    </cfRule>
    <cfRule type="cellIs" dxfId="719" priority="597" operator="equal">
      <formula>"N/A"</formula>
    </cfRule>
    <cfRule type="cellIs" dxfId="718" priority="598" operator="equal">
      <formula>"No"</formula>
    </cfRule>
    <cfRule type="cellIs" dxfId="717" priority="599" operator="equal">
      <formula>"In Development"</formula>
    </cfRule>
    <cfRule type="cellIs" dxfId="716" priority="600" operator="equal">
      <formula>"Parital"</formula>
    </cfRule>
    <cfRule type="cellIs" dxfId="715" priority="601" operator="equal">
      <formula>"Yes"</formula>
    </cfRule>
  </conditionalFormatting>
  <conditionalFormatting sqref="U100">
    <cfRule type="containsText" dxfId="714" priority="592" stopIfTrue="1" operator="containsText" text="Select Answer">
      <formula>NOT(ISERROR(SEARCH("Select Answer",U100)))</formula>
    </cfRule>
    <cfRule type="containsText" dxfId="713" priority="593" operator="containsText" text="N/A">
      <formula>NOT(ISERROR(SEARCH("N/A",U100)))</formula>
    </cfRule>
    <cfRule type="containsText" dxfId="712" priority="594" operator="containsText" text="No">
      <formula>NOT(ISERROR(SEARCH("No",U100)))</formula>
    </cfRule>
    <cfRule type="containsText" dxfId="711" priority="595" operator="containsText" text="Yes">
      <formula>NOT(ISERROR(SEARCH("Yes",U100)))</formula>
    </cfRule>
  </conditionalFormatting>
  <conditionalFormatting sqref="U100">
    <cfRule type="containsText" dxfId="710" priority="591" operator="containsText" text="Under Investigation">
      <formula>NOT(ISERROR(SEARCH("Under Investigation",U100)))</formula>
    </cfRule>
  </conditionalFormatting>
  <conditionalFormatting sqref="V100">
    <cfRule type="cellIs" dxfId="709" priority="585" operator="equal">
      <formula>"Select Answer"</formula>
    </cfRule>
    <cfRule type="cellIs" dxfId="708" priority="586" operator="equal">
      <formula>"N/A"</formula>
    </cfRule>
    <cfRule type="cellIs" dxfId="707" priority="587" operator="equal">
      <formula>"No"</formula>
    </cfRule>
    <cfRule type="cellIs" dxfId="706" priority="588" operator="equal">
      <formula>"In Development"</formula>
    </cfRule>
    <cfRule type="cellIs" dxfId="705" priority="589" operator="equal">
      <formula>"Parital"</formula>
    </cfRule>
    <cfRule type="cellIs" dxfId="704" priority="590" operator="equal">
      <formula>"Yes"</formula>
    </cfRule>
  </conditionalFormatting>
  <conditionalFormatting sqref="W100:X100">
    <cfRule type="cellIs" dxfId="703" priority="579" operator="equal">
      <formula>"Select Answer"</formula>
    </cfRule>
    <cfRule type="cellIs" dxfId="702" priority="580" operator="equal">
      <formula>"N/A"</formula>
    </cfRule>
    <cfRule type="cellIs" dxfId="701" priority="581" operator="equal">
      <formula>"No"</formula>
    </cfRule>
    <cfRule type="cellIs" dxfId="700" priority="582" operator="equal">
      <formula>"In Development"</formula>
    </cfRule>
    <cfRule type="cellIs" dxfId="699" priority="583" operator="equal">
      <formula>"Parital"</formula>
    </cfRule>
    <cfRule type="cellIs" dxfId="698" priority="584" operator="equal">
      <formula>"Yes"</formula>
    </cfRule>
  </conditionalFormatting>
  <conditionalFormatting sqref="X100">
    <cfRule type="cellIs" dxfId="697" priority="574" operator="equal">
      <formula>"Insignificant"</formula>
    </cfRule>
    <cfRule type="cellIs" dxfId="696" priority="575" operator="equal">
      <formula>"Low"</formula>
    </cfRule>
    <cfRule type="cellIs" dxfId="695" priority="576" operator="equal">
      <formula>"Medium"</formula>
    </cfRule>
    <cfRule type="cellIs" dxfId="694" priority="577" operator="equal">
      <formula>"High"</formula>
    </cfRule>
    <cfRule type="cellIs" dxfId="693" priority="578" operator="equal">
      <formula>"Critical"</formula>
    </cfRule>
  </conditionalFormatting>
  <conditionalFormatting sqref="X100">
    <cfRule type="cellIs" dxfId="692" priority="569" operator="equal">
      <formula>"No Finding"</formula>
    </cfRule>
    <cfRule type="cellIs" dxfId="691" priority="570" operator="equal">
      <formula>"Low"</formula>
    </cfRule>
    <cfRule type="cellIs" dxfId="690" priority="571" operator="equal">
      <formula>"Medium"</formula>
    </cfRule>
    <cfRule type="cellIs" dxfId="689" priority="572" operator="equal">
      <formula>"High"</formula>
    </cfRule>
    <cfRule type="cellIs" dxfId="688" priority="573" operator="equal">
      <formula>"Critical"</formula>
    </cfRule>
  </conditionalFormatting>
  <conditionalFormatting sqref="T101">
    <cfRule type="containsText" dxfId="687" priority="564" operator="containsText" text="Select Answer">
      <formula>NOT(ISERROR(SEARCH("Select Answer",T101)))</formula>
    </cfRule>
    <cfRule type="containsText" dxfId="686" priority="565" operator="containsText" text="Past Due">
      <formula>NOT(ISERROR(SEARCH("Past Due",T101)))</formula>
    </cfRule>
    <cfRule type="containsText" dxfId="685" priority="566" operator="containsText" text="On Hold">
      <formula>NOT(ISERROR(SEARCH("On Hold",T101)))</formula>
    </cfRule>
    <cfRule type="containsText" dxfId="684" priority="567" stopIfTrue="1" operator="containsText" text="Closed">
      <formula>NOT(ISERROR(SEARCH("Closed",T101)))</formula>
    </cfRule>
    <cfRule type="containsText" dxfId="683" priority="568" operator="containsText" text="In Progress">
      <formula>NOT(ISERROR(SEARCH("In Progress",T101)))</formula>
    </cfRule>
  </conditionalFormatting>
  <conditionalFormatting sqref="T101">
    <cfRule type="containsText" dxfId="682" priority="563" operator="containsText" text="Not Started">
      <formula>NOT(ISERROR(SEARCH("Not Started",T101)))</formula>
    </cfRule>
  </conditionalFormatting>
  <conditionalFormatting sqref="T101">
    <cfRule type="containsText" dxfId="681" priority="562" operator="containsText" text="Investigation">
      <formula>NOT(ISERROR(SEARCH("Investigation",T101)))</formula>
    </cfRule>
  </conditionalFormatting>
  <conditionalFormatting sqref="T101">
    <cfRule type="containsText" dxfId="680" priority="557" operator="containsText" text="Select Answer">
      <formula>NOT(ISERROR(SEARCH("Select Answer",T101)))</formula>
    </cfRule>
    <cfRule type="containsText" dxfId="679" priority="558" operator="containsText" text="Past Due">
      <formula>NOT(ISERROR(SEARCH("Past Due",T101)))</formula>
    </cfRule>
    <cfRule type="containsText" dxfId="678" priority="559" operator="containsText" text="On Hold">
      <formula>NOT(ISERROR(SEARCH("On Hold",T101)))</formula>
    </cfRule>
    <cfRule type="containsText" dxfId="677" priority="560" stopIfTrue="1" operator="containsText" text="Closed">
      <formula>NOT(ISERROR(SEARCH("Closed",T101)))</formula>
    </cfRule>
    <cfRule type="containsText" dxfId="676" priority="561" operator="containsText" text="In Progress">
      <formula>NOT(ISERROR(SEARCH("In Progress",T101)))</formula>
    </cfRule>
  </conditionalFormatting>
  <conditionalFormatting sqref="T101">
    <cfRule type="containsText" dxfId="675" priority="556" operator="containsText" text="Not Started">
      <formula>NOT(ISERROR(SEARCH("Not Started",T101)))</formula>
    </cfRule>
  </conditionalFormatting>
  <conditionalFormatting sqref="T101">
    <cfRule type="containsText" dxfId="674" priority="555" operator="containsText" text="Investigation">
      <formula>NOT(ISERROR(SEARCH("Investigation",T101)))</formula>
    </cfRule>
  </conditionalFormatting>
  <conditionalFormatting sqref="X101">
    <cfRule type="cellIs" dxfId="673" priority="549" operator="equal">
      <formula>"Select Answer"</formula>
    </cfRule>
    <cfRule type="cellIs" dxfId="672" priority="550" operator="equal">
      <formula>"N/A"</formula>
    </cfRule>
    <cfRule type="cellIs" dxfId="671" priority="551" operator="equal">
      <formula>"No"</formula>
    </cfRule>
    <cfRule type="cellIs" dxfId="670" priority="552" operator="equal">
      <formula>"In Development"</formula>
    </cfRule>
    <cfRule type="cellIs" dxfId="669" priority="553" operator="equal">
      <formula>"Parital"</formula>
    </cfRule>
    <cfRule type="cellIs" dxfId="668" priority="554" operator="equal">
      <formula>"Yes"</formula>
    </cfRule>
  </conditionalFormatting>
  <conditionalFormatting sqref="U101">
    <cfRule type="containsText" dxfId="667" priority="545" stopIfTrue="1" operator="containsText" text="Select Answer">
      <formula>NOT(ISERROR(SEARCH("Select Answer",U101)))</formula>
    </cfRule>
    <cfRule type="containsText" dxfId="666" priority="546" operator="containsText" text="N/A">
      <formula>NOT(ISERROR(SEARCH("N/A",U101)))</formula>
    </cfRule>
    <cfRule type="containsText" dxfId="665" priority="547" operator="containsText" text="No">
      <formula>NOT(ISERROR(SEARCH("No",U101)))</formula>
    </cfRule>
    <cfRule type="containsText" dxfId="664" priority="548" operator="containsText" text="Yes">
      <formula>NOT(ISERROR(SEARCH("Yes",U101)))</formula>
    </cfRule>
  </conditionalFormatting>
  <conditionalFormatting sqref="U101">
    <cfRule type="containsText" dxfId="663" priority="544" operator="containsText" text="Under Investigation">
      <formula>NOT(ISERROR(SEARCH("Under Investigation",U101)))</formula>
    </cfRule>
  </conditionalFormatting>
  <conditionalFormatting sqref="V101">
    <cfRule type="cellIs" dxfId="662" priority="538" operator="equal">
      <formula>"Select Answer"</formula>
    </cfRule>
    <cfRule type="cellIs" dxfId="661" priority="539" operator="equal">
      <formula>"N/A"</formula>
    </cfRule>
    <cfRule type="cellIs" dxfId="660" priority="540" operator="equal">
      <formula>"No"</formula>
    </cfRule>
    <cfRule type="cellIs" dxfId="659" priority="541" operator="equal">
      <formula>"In Development"</formula>
    </cfRule>
    <cfRule type="cellIs" dxfId="658" priority="542" operator="equal">
      <formula>"Parital"</formula>
    </cfRule>
    <cfRule type="cellIs" dxfId="657" priority="543" operator="equal">
      <formula>"Yes"</formula>
    </cfRule>
  </conditionalFormatting>
  <conditionalFormatting sqref="W101:X101">
    <cfRule type="cellIs" dxfId="656" priority="532" operator="equal">
      <formula>"Select Answer"</formula>
    </cfRule>
    <cfRule type="cellIs" dxfId="655" priority="533" operator="equal">
      <formula>"N/A"</formula>
    </cfRule>
    <cfRule type="cellIs" dxfId="654" priority="534" operator="equal">
      <formula>"No"</formula>
    </cfRule>
    <cfRule type="cellIs" dxfId="653" priority="535" operator="equal">
      <formula>"In Development"</formula>
    </cfRule>
    <cfRule type="cellIs" dxfId="652" priority="536" operator="equal">
      <formula>"Parital"</formula>
    </cfRule>
    <cfRule type="cellIs" dxfId="651" priority="537" operator="equal">
      <formula>"Yes"</formula>
    </cfRule>
  </conditionalFormatting>
  <conditionalFormatting sqref="X101">
    <cfRule type="cellIs" dxfId="650" priority="527" operator="equal">
      <formula>"Insignificant"</formula>
    </cfRule>
    <cfRule type="cellIs" dxfId="649" priority="528" operator="equal">
      <formula>"Low"</formula>
    </cfRule>
    <cfRule type="cellIs" dxfId="648" priority="529" operator="equal">
      <formula>"Medium"</formula>
    </cfRule>
    <cfRule type="cellIs" dxfId="647" priority="530" operator="equal">
      <formula>"High"</formula>
    </cfRule>
    <cfRule type="cellIs" dxfId="646" priority="531" operator="equal">
      <formula>"Critical"</formula>
    </cfRule>
  </conditionalFormatting>
  <conditionalFormatting sqref="X101">
    <cfRule type="cellIs" dxfId="645" priority="522" operator="equal">
      <formula>"No Finding"</formula>
    </cfRule>
    <cfRule type="cellIs" dxfId="644" priority="523" operator="equal">
      <formula>"Low"</formula>
    </cfRule>
    <cfRule type="cellIs" dxfId="643" priority="524" operator="equal">
      <formula>"Medium"</formula>
    </cfRule>
    <cfRule type="cellIs" dxfId="642" priority="525" operator="equal">
      <formula>"High"</formula>
    </cfRule>
    <cfRule type="cellIs" dxfId="641" priority="526" operator="equal">
      <formula>"Critical"</formula>
    </cfRule>
  </conditionalFormatting>
  <conditionalFormatting sqref="X106">
    <cfRule type="cellIs" dxfId="640" priority="516" operator="equal">
      <formula>"Select Answer"</formula>
    </cfRule>
    <cfRule type="cellIs" dxfId="639" priority="517" operator="equal">
      <formula>"N/A"</formula>
    </cfRule>
    <cfRule type="cellIs" dxfId="638" priority="518" operator="equal">
      <formula>"No"</formula>
    </cfRule>
    <cfRule type="cellIs" dxfId="637" priority="519" operator="equal">
      <formula>"In Development"</formula>
    </cfRule>
    <cfRule type="cellIs" dxfId="636" priority="520" operator="equal">
      <formula>"Parital"</formula>
    </cfRule>
    <cfRule type="cellIs" dxfId="635" priority="521" operator="equal">
      <formula>"Yes"</formula>
    </cfRule>
  </conditionalFormatting>
  <conditionalFormatting sqref="V106">
    <cfRule type="cellIs" dxfId="634" priority="510" operator="equal">
      <formula>"Select Answer"</formula>
    </cfRule>
    <cfRule type="cellIs" dxfId="633" priority="511" operator="equal">
      <formula>"N/A"</formula>
    </cfRule>
    <cfRule type="cellIs" dxfId="632" priority="512" operator="equal">
      <formula>"No"</formula>
    </cfRule>
    <cfRule type="cellIs" dxfId="631" priority="513" operator="equal">
      <formula>"In Development"</formula>
    </cfRule>
    <cfRule type="cellIs" dxfId="630" priority="514" operator="equal">
      <formula>"Parital"</formula>
    </cfRule>
    <cfRule type="cellIs" dxfId="629" priority="515" operator="equal">
      <formula>"Yes"</formula>
    </cfRule>
  </conditionalFormatting>
  <conditionalFormatting sqref="W106:X106">
    <cfRule type="cellIs" dxfId="628" priority="504" operator="equal">
      <formula>"Select Answer"</formula>
    </cfRule>
    <cfRule type="cellIs" dxfId="627" priority="505" operator="equal">
      <formula>"N/A"</formula>
    </cfRule>
    <cfRule type="cellIs" dxfId="626" priority="506" operator="equal">
      <formula>"No"</formula>
    </cfRule>
    <cfRule type="cellIs" dxfId="625" priority="507" operator="equal">
      <formula>"In Development"</formula>
    </cfRule>
    <cfRule type="cellIs" dxfId="624" priority="508" operator="equal">
      <formula>"Parital"</formula>
    </cfRule>
    <cfRule type="cellIs" dxfId="623" priority="509" operator="equal">
      <formula>"Yes"</formula>
    </cfRule>
  </conditionalFormatting>
  <conditionalFormatting sqref="X106">
    <cfRule type="cellIs" dxfId="622" priority="499" operator="equal">
      <formula>"Insignificant"</formula>
    </cfRule>
    <cfRule type="cellIs" dxfId="621" priority="500" operator="equal">
      <formula>"Low"</formula>
    </cfRule>
    <cfRule type="cellIs" dxfId="620" priority="501" operator="equal">
      <formula>"Medium"</formula>
    </cfRule>
    <cfRule type="cellIs" dxfId="619" priority="502" operator="equal">
      <formula>"High"</formula>
    </cfRule>
    <cfRule type="cellIs" dxfId="618" priority="503" operator="equal">
      <formula>"Critical"</formula>
    </cfRule>
  </conditionalFormatting>
  <conditionalFormatting sqref="X106">
    <cfRule type="cellIs" dxfId="617" priority="494" operator="equal">
      <formula>"No Finding"</formula>
    </cfRule>
    <cfRule type="cellIs" dxfId="616" priority="495" operator="equal">
      <formula>"Low"</formula>
    </cfRule>
    <cfRule type="cellIs" dxfId="615" priority="496" operator="equal">
      <formula>"Medium"</formula>
    </cfRule>
    <cfRule type="cellIs" dxfId="614" priority="497" operator="equal">
      <formula>"High"</formula>
    </cfRule>
    <cfRule type="cellIs" dxfId="613" priority="498" operator="equal">
      <formula>"Critical"</formula>
    </cfRule>
  </conditionalFormatting>
  <conditionalFormatting sqref="T107">
    <cfRule type="containsText" dxfId="612" priority="442" operator="containsText" text="Select Answer">
      <formula>NOT(ISERROR(SEARCH("Select Answer",T107)))</formula>
    </cfRule>
    <cfRule type="containsText" dxfId="611" priority="443" operator="containsText" text="Past Due">
      <formula>NOT(ISERROR(SEARCH("Past Due",T107)))</formula>
    </cfRule>
    <cfRule type="containsText" dxfId="610" priority="444" operator="containsText" text="On Hold">
      <formula>NOT(ISERROR(SEARCH("On Hold",T107)))</formula>
    </cfRule>
    <cfRule type="containsText" dxfId="609" priority="445" stopIfTrue="1" operator="containsText" text="Closed">
      <formula>NOT(ISERROR(SEARCH("Closed",T107)))</formula>
    </cfRule>
    <cfRule type="containsText" dxfId="608" priority="446" operator="containsText" text="In Progress">
      <formula>NOT(ISERROR(SEARCH("In Progress",T107)))</formula>
    </cfRule>
  </conditionalFormatting>
  <conditionalFormatting sqref="T107">
    <cfRule type="containsText" dxfId="607" priority="441" operator="containsText" text="Not Started">
      <formula>NOT(ISERROR(SEARCH("Not Started",T107)))</formula>
    </cfRule>
  </conditionalFormatting>
  <conditionalFormatting sqref="T107">
    <cfRule type="containsText" dxfId="606" priority="440" operator="containsText" text="Investigation">
      <formula>NOT(ISERROR(SEARCH("Investigation",T107)))</formula>
    </cfRule>
  </conditionalFormatting>
  <conditionalFormatting sqref="T107">
    <cfRule type="containsText" dxfId="605" priority="435" operator="containsText" text="Select Answer">
      <formula>NOT(ISERROR(SEARCH("Select Answer",T107)))</formula>
    </cfRule>
    <cfRule type="containsText" dxfId="604" priority="436" operator="containsText" text="Past Due">
      <formula>NOT(ISERROR(SEARCH("Past Due",T107)))</formula>
    </cfRule>
    <cfRule type="containsText" dxfId="603" priority="437" operator="containsText" text="On Hold">
      <formula>NOT(ISERROR(SEARCH("On Hold",T107)))</formula>
    </cfRule>
    <cfRule type="containsText" dxfId="602" priority="438" stopIfTrue="1" operator="containsText" text="Closed">
      <formula>NOT(ISERROR(SEARCH("Closed",T107)))</formula>
    </cfRule>
    <cfRule type="containsText" dxfId="601" priority="439" operator="containsText" text="In Progress">
      <formula>NOT(ISERROR(SEARCH("In Progress",T107)))</formula>
    </cfRule>
  </conditionalFormatting>
  <conditionalFormatting sqref="T107">
    <cfRule type="containsText" dxfId="600" priority="434" operator="containsText" text="Not Started">
      <formula>NOT(ISERROR(SEARCH("Not Started",T107)))</formula>
    </cfRule>
  </conditionalFormatting>
  <conditionalFormatting sqref="T107">
    <cfRule type="containsText" dxfId="599" priority="433" operator="containsText" text="Investigation">
      <formula>NOT(ISERROR(SEARCH("Investigation",T107)))</formula>
    </cfRule>
  </conditionalFormatting>
  <conditionalFormatting sqref="U107">
    <cfRule type="containsText" dxfId="598" priority="429" stopIfTrue="1" operator="containsText" text="Select Answer">
      <formula>NOT(ISERROR(SEARCH("Select Answer",U107)))</formula>
    </cfRule>
    <cfRule type="containsText" dxfId="597" priority="430" operator="containsText" text="N/A">
      <formula>NOT(ISERROR(SEARCH("N/A",U107)))</formula>
    </cfRule>
    <cfRule type="containsText" dxfId="596" priority="431" operator="containsText" text="No">
      <formula>NOT(ISERROR(SEARCH("No",U107)))</formula>
    </cfRule>
    <cfRule type="containsText" dxfId="595" priority="432" operator="containsText" text="Yes">
      <formula>NOT(ISERROR(SEARCH("Yes",U107)))</formula>
    </cfRule>
  </conditionalFormatting>
  <conditionalFormatting sqref="U107">
    <cfRule type="containsText" dxfId="594" priority="428" operator="containsText" text="Under Investigation">
      <formula>NOT(ISERROR(SEARCH("Under Investigation",U107)))</formula>
    </cfRule>
  </conditionalFormatting>
  <conditionalFormatting sqref="X107">
    <cfRule type="cellIs" dxfId="593" priority="422" operator="equal">
      <formula>"Select Answer"</formula>
    </cfRule>
    <cfRule type="cellIs" dxfId="592" priority="423" operator="equal">
      <formula>"N/A"</formula>
    </cfRule>
    <cfRule type="cellIs" dxfId="591" priority="424" operator="equal">
      <formula>"No"</formula>
    </cfRule>
    <cfRule type="cellIs" dxfId="590" priority="425" operator="equal">
      <formula>"In Development"</formula>
    </cfRule>
    <cfRule type="cellIs" dxfId="589" priority="426" operator="equal">
      <formula>"Parital"</formula>
    </cfRule>
    <cfRule type="cellIs" dxfId="588" priority="427" operator="equal">
      <formula>"Yes"</formula>
    </cfRule>
  </conditionalFormatting>
  <conditionalFormatting sqref="V107">
    <cfRule type="cellIs" dxfId="587" priority="416" operator="equal">
      <formula>"Select Answer"</formula>
    </cfRule>
    <cfRule type="cellIs" dxfId="586" priority="417" operator="equal">
      <formula>"N/A"</formula>
    </cfRule>
    <cfRule type="cellIs" dxfId="585" priority="418" operator="equal">
      <formula>"No"</formula>
    </cfRule>
    <cfRule type="cellIs" dxfId="584" priority="419" operator="equal">
      <formula>"In Development"</formula>
    </cfRule>
    <cfRule type="cellIs" dxfId="583" priority="420" operator="equal">
      <formula>"Parital"</formula>
    </cfRule>
    <cfRule type="cellIs" dxfId="582" priority="421" operator="equal">
      <formula>"Yes"</formula>
    </cfRule>
  </conditionalFormatting>
  <conditionalFormatting sqref="W107:X107">
    <cfRule type="cellIs" dxfId="581" priority="410" operator="equal">
      <formula>"Select Answer"</formula>
    </cfRule>
    <cfRule type="cellIs" dxfId="580" priority="411" operator="equal">
      <formula>"N/A"</formula>
    </cfRule>
    <cfRule type="cellIs" dxfId="579" priority="412" operator="equal">
      <formula>"No"</formula>
    </cfRule>
    <cfRule type="cellIs" dxfId="578" priority="413" operator="equal">
      <formula>"In Development"</formula>
    </cfRule>
    <cfRule type="cellIs" dxfId="577" priority="414" operator="equal">
      <formula>"Parital"</formula>
    </cfRule>
    <cfRule type="cellIs" dxfId="576" priority="415" operator="equal">
      <formula>"Yes"</formula>
    </cfRule>
  </conditionalFormatting>
  <conditionalFormatting sqref="X107">
    <cfRule type="cellIs" dxfId="575" priority="405" operator="equal">
      <formula>"Insignificant"</formula>
    </cfRule>
    <cfRule type="cellIs" dxfId="574" priority="406" operator="equal">
      <formula>"Low"</formula>
    </cfRule>
    <cfRule type="cellIs" dxfId="573" priority="407" operator="equal">
      <formula>"Medium"</formula>
    </cfRule>
    <cfRule type="cellIs" dxfId="572" priority="408" operator="equal">
      <formula>"High"</formula>
    </cfRule>
    <cfRule type="cellIs" dxfId="571" priority="409" operator="equal">
      <formula>"Critical"</formula>
    </cfRule>
  </conditionalFormatting>
  <conditionalFormatting sqref="X107">
    <cfRule type="cellIs" dxfId="570" priority="400" operator="equal">
      <formula>"No Finding"</formula>
    </cfRule>
    <cfRule type="cellIs" dxfId="569" priority="401" operator="equal">
      <formula>"Low"</formula>
    </cfRule>
    <cfRule type="cellIs" dxfId="568" priority="402" operator="equal">
      <formula>"Medium"</formula>
    </cfRule>
    <cfRule type="cellIs" dxfId="567" priority="403" operator="equal">
      <formula>"High"</formula>
    </cfRule>
    <cfRule type="cellIs" dxfId="566" priority="404" operator="equal">
      <formula>"Critical"</formula>
    </cfRule>
  </conditionalFormatting>
  <conditionalFormatting sqref="T108">
    <cfRule type="containsText" dxfId="565" priority="395" operator="containsText" text="Select Answer">
      <formula>NOT(ISERROR(SEARCH("Select Answer",T108)))</formula>
    </cfRule>
    <cfRule type="containsText" dxfId="564" priority="396" operator="containsText" text="Past Due">
      <formula>NOT(ISERROR(SEARCH("Past Due",T108)))</formula>
    </cfRule>
    <cfRule type="containsText" dxfId="563" priority="397" operator="containsText" text="On Hold">
      <formula>NOT(ISERROR(SEARCH("On Hold",T108)))</formula>
    </cfRule>
    <cfRule type="containsText" dxfId="562" priority="398" stopIfTrue="1" operator="containsText" text="Closed">
      <formula>NOT(ISERROR(SEARCH("Closed",T108)))</formula>
    </cfRule>
    <cfRule type="containsText" dxfId="561" priority="399" operator="containsText" text="In Progress">
      <formula>NOT(ISERROR(SEARCH("In Progress",T108)))</formula>
    </cfRule>
  </conditionalFormatting>
  <conditionalFormatting sqref="T108">
    <cfRule type="containsText" dxfId="560" priority="394" operator="containsText" text="Not Started">
      <formula>NOT(ISERROR(SEARCH("Not Started",T108)))</formula>
    </cfRule>
  </conditionalFormatting>
  <conditionalFormatting sqref="T108">
    <cfRule type="containsText" dxfId="559" priority="393" operator="containsText" text="Investigation">
      <formula>NOT(ISERROR(SEARCH("Investigation",T108)))</formula>
    </cfRule>
  </conditionalFormatting>
  <conditionalFormatting sqref="T108">
    <cfRule type="containsText" dxfId="558" priority="388" operator="containsText" text="Select Answer">
      <formula>NOT(ISERROR(SEARCH("Select Answer",T108)))</formula>
    </cfRule>
    <cfRule type="containsText" dxfId="557" priority="389" operator="containsText" text="Past Due">
      <formula>NOT(ISERROR(SEARCH("Past Due",T108)))</formula>
    </cfRule>
    <cfRule type="containsText" dxfId="556" priority="390" operator="containsText" text="On Hold">
      <formula>NOT(ISERROR(SEARCH("On Hold",T108)))</formula>
    </cfRule>
    <cfRule type="containsText" dxfId="555" priority="391" stopIfTrue="1" operator="containsText" text="Closed">
      <formula>NOT(ISERROR(SEARCH("Closed",T108)))</formula>
    </cfRule>
    <cfRule type="containsText" dxfId="554" priority="392" operator="containsText" text="In Progress">
      <formula>NOT(ISERROR(SEARCH("In Progress",T108)))</formula>
    </cfRule>
  </conditionalFormatting>
  <conditionalFormatting sqref="T108">
    <cfRule type="containsText" dxfId="553" priority="387" operator="containsText" text="Not Started">
      <formula>NOT(ISERROR(SEARCH("Not Started",T108)))</formula>
    </cfRule>
  </conditionalFormatting>
  <conditionalFormatting sqref="T108">
    <cfRule type="containsText" dxfId="552" priority="386" operator="containsText" text="Investigation">
      <formula>NOT(ISERROR(SEARCH("Investigation",T108)))</formula>
    </cfRule>
  </conditionalFormatting>
  <conditionalFormatting sqref="U108">
    <cfRule type="containsText" dxfId="551" priority="382" stopIfTrue="1" operator="containsText" text="Select Answer">
      <formula>NOT(ISERROR(SEARCH("Select Answer",U108)))</formula>
    </cfRule>
    <cfRule type="containsText" dxfId="550" priority="383" operator="containsText" text="N/A">
      <formula>NOT(ISERROR(SEARCH("N/A",U108)))</formula>
    </cfRule>
    <cfRule type="containsText" dxfId="549" priority="384" operator="containsText" text="No">
      <formula>NOT(ISERROR(SEARCH("No",U108)))</formula>
    </cfRule>
    <cfRule type="containsText" dxfId="548" priority="385" operator="containsText" text="Yes">
      <formula>NOT(ISERROR(SEARCH("Yes",U108)))</formula>
    </cfRule>
  </conditionalFormatting>
  <conditionalFormatting sqref="U108">
    <cfRule type="containsText" dxfId="547" priority="381" operator="containsText" text="Under Investigation">
      <formula>NOT(ISERROR(SEARCH("Under Investigation",U108)))</formula>
    </cfRule>
  </conditionalFormatting>
  <conditionalFormatting sqref="X108">
    <cfRule type="cellIs" dxfId="546" priority="375" operator="equal">
      <formula>"Select Answer"</formula>
    </cfRule>
    <cfRule type="cellIs" dxfId="545" priority="376" operator="equal">
      <formula>"N/A"</formula>
    </cfRule>
    <cfRule type="cellIs" dxfId="544" priority="377" operator="equal">
      <formula>"No"</formula>
    </cfRule>
    <cfRule type="cellIs" dxfId="543" priority="378" operator="equal">
      <formula>"In Development"</formula>
    </cfRule>
    <cfRule type="cellIs" dxfId="542" priority="379" operator="equal">
      <formula>"Parital"</formula>
    </cfRule>
    <cfRule type="cellIs" dxfId="541" priority="380" operator="equal">
      <formula>"Yes"</formula>
    </cfRule>
  </conditionalFormatting>
  <conditionalFormatting sqref="V108">
    <cfRule type="cellIs" dxfId="540" priority="369" operator="equal">
      <formula>"Select Answer"</formula>
    </cfRule>
    <cfRule type="cellIs" dxfId="539" priority="370" operator="equal">
      <formula>"N/A"</formula>
    </cfRule>
    <cfRule type="cellIs" dxfId="538" priority="371" operator="equal">
      <formula>"No"</formula>
    </cfRule>
    <cfRule type="cellIs" dxfId="537" priority="372" operator="equal">
      <formula>"In Development"</formula>
    </cfRule>
    <cfRule type="cellIs" dxfId="536" priority="373" operator="equal">
      <formula>"Parital"</formula>
    </cfRule>
    <cfRule type="cellIs" dxfId="535" priority="374" operator="equal">
      <formula>"Yes"</formula>
    </cfRule>
  </conditionalFormatting>
  <conditionalFormatting sqref="W108:X108">
    <cfRule type="cellIs" dxfId="534" priority="363" operator="equal">
      <formula>"Select Answer"</formula>
    </cfRule>
    <cfRule type="cellIs" dxfId="533" priority="364" operator="equal">
      <formula>"N/A"</formula>
    </cfRule>
    <cfRule type="cellIs" dxfId="532" priority="365" operator="equal">
      <formula>"No"</formula>
    </cfRule>
    <cfRule type="cellIs" dxfId="531" priority="366" operator="equal">
      <formula>"In Development"</formula>
    </cfRule>
    <cfRule type="cellIs" dxfId="530" priority="367" operator="equal">
      <formula>"Parital"</formula>
    </cfRule>
    <cfRule type="cellIs" dxfId="529" priority="368" operator="equal">
      <formula>"Yes"</formula>
    </cfRule>
  </conditionalFormatting>
  <conditionalFormatting sqref="X108">
    <cfRule type="cellIs" dxfId="528" priority="358" operator="equal">
      <formula>"Insignificant"</formula>
    </cfRule>
    <cfRule type="cellIs" dxfId="527" priority="359" operator="equal">
      <formula>"Low"</formula>
    </cfRule>
    <cfRule type="cellIs" dxfId="526" priority="360" operator="equal">
      <formula>"Medium"</formula>
    </cfRule>
    <cfRule type="cellIs" dxfId="525" priority="361" operator="equal">
      <formula>"High"</formula>
    </cfRule>
    <cfRule type="cellIs" dxfId="524" priority="362" operator="equal">
      <formula>"Critical"</formula>
    </cfRule>
  </conditionalFormatting>
  <conditionalFormatting sqref="X108">
    <cfRule type="cellIs" dxfId="523" priority="353" operator="equal">
      <formula>"No Finding"</formula>
    </cfRule>
    <cfRule type="cellIs" dxfId="522" priority="354" operator="equal">
      <formula>"Low"</formula>
    </cfRule>
    <cfRule type="cellIs" dxfId="521" priority="355" operator="equal">
      <formula>"Medium"</formula>
    </cfRule>
    <cfRule type="cellIs" dxfId="520" priority="356" operator="equal">
      <formula>"High"</formula>
    </cfRule>
    <cfRule type="cellIs" dxfId="519" priority="357" operator="equal">
      <formula>"Critical"</formula>
    </cfRule>
  </conditionalFormatting>
  <conditionalFormatting sqref="U56">
    <cfRule type="containsText" dxfId="518" priority="339" stopIfTrue="1" operator="containsText" text="Select Answer">
      <formula>NOT(ISERROR(SEARCH("Select Answer",U56)))</formula>
    </cfRule>
    <cfRule type="containsText" dxfId="517" priority="340" operator="containsText" text="N/A">
      <formula>NOT(ISERROR(SEARCH("N/A",U56)))</formula>
    </cfRule>
    <cfRule type="containsText" dxfId="516" priority="341" operator="containsText" text="No">
      <formula>NOT(ISERROR(SEARCH("No",U56)))</formula>
    </cfRule>
    <cfRule type="containsText" dxfId="515" priority="342" operator="containsText" text="Yes">
      <formula>NOT(ISERROR(SEARCH("Yes",U56)))</formula>
    </cfRule>
  </conditionalFormatting>
  <conditionalFormatting sqref="U56">
    <cfRule type="containsText" dxfId="514" priority="338" operator="containsText" text="Under Investigation">
      <formula>NOT(ISERROR(SEARCH("Under Investigation",U56)))</formula>
    </cfRule>
  </conditionalFormatting>
  <conditionalFormatting sqref="R56">
    <cfRule type="cellIs" dxfId="513" priority="333" operator="equal">
      <formula>"1 - Initial"</formula>
    </cfRule>
    <cfRule type="cellIs" dxfId="512" priority="334" operator="equal">
      <formula>"2 - Repeatable"</formula>
    </cfRule>
    <cfRule type="cellIs" dxfId="511" priority="335" operator="equal">
      <formula>"3 - Defined"</formula>
    </cfRule>
    <cfRule type="cellIs" dxfId="510" priority="336" operator="equal">
      <formula>"4 - Managed"</formula>
    </cfRule>
    <cfRule type="cellIs" dxfId="509" priority="337" operator="equal">
      <formula>"5 - Optimizing"</formula>
    </cfRule>
  </conditionalFormatting>
  <conditionalFormatting sqref="R56">
    <cfRule type="containsText" dxfId="508" priority="332" operator="containsText" text="Select Answer">
      <formula>NOT(ISERROR(SEARCH("Select Answer",R56)))</formula>
    </cfRule>
  </conditionalFormatting>
  <conditionalFormatting sqref="R56">
    <cfRule type="containsText" dxfId="507" priority="328" operator="containsText" text="Tier 4 - Adaptive">
      <formula>NOT(ISERROR(SEARCH("Tier 4 - Adaptive",R56)))</formula>
    </cfRule>
    <cfRule type="containsText" dxfId="506" priority="329" operator="containsText" text="Tier 3 - Repeatable">
      <formula>NOT(ISERROR(SEARCH("Tier 3 - Repeatable",R56)))</formula>
    </cfRule>
    <cfRule type="containsText" dxfId="505" priority="330" operator="containsText" text="Tier 2 - Risk Informed">
      <formula>NOT(ISERROR(SEARCH("Tier 2 - Risk Informed",R56)))</formula>
    </cfRule>
    <cfRule type="containsText" dxfId="504" priority="331" operator="containsText" text="Tier 1 - Partial">
      <formula>NOT(ISERROR(SEARCH("Tier 1 - Partial",R56)))</formula>
    </cfRule>
  </conditionalFormatting>
  <conditionalFormatting sqref="R57">
    <cfRule type="cellIs" dxfId="503" priority="323" operator="equal">
      <formula>"1 - Initial"</formula>
    </cfRule>
    <cfRule type="cellIs" dxfId="502" priority="324" operator="equal">
      <formula>"2 - Repeatable"</formula>
    </cfRule>
    <cfRule type="cellIs" dxfId="501" priority="325" operator="equal">
      <formula>"3 - Defined"</formula>
    </cfRule>
    <cfRule type="cellIs" dxfId="500" priority="326" operator="equal">
      <formula>"4 - Managed"</formula>
    </cfRule>
    <cfRule type="cellIs" dxfId="499" priority="327" operator="equal">
      <formula>"5 - Optimizing"</formula>
    </cfRule>
  </conditionalFormatting>
  <conditionalFormatting sqref="R57">
    <cfRule type="containsText" dxfId="498" priority="322" operator="containsText" text="Select Answer">
      <formula>NOT(ISERROR(SEARCH("Select Answer",R57)))</formula>
    </cfRule>
  </conditionalFormatting>
  <conditionalFormatting sqref="R57">
    <cfRule type="containsText" dxfId="497" priority="318" operator="containsText" text="Tier 4 - Adaptive">
      <formula>NOT(ISERROR(SEARCH("Tier 4 - Adaptive",R57)))</formula>
    </cfRule>
    <cfRule type="containsText" dxfId="496" priority="319" operator="containsText" text="Tier 3 - Repeatable">
      <formula>NOT(ISERROR(SEARCH("Tier 3 - Repeatable",R57)))</formula>
    </cfRule>
    <cfRule type="containsText" dxfId="495" priority="320" operator="containsText" text="Tier 2 - Risk Informed">
      <formula>NOT(ISERROR(SEARCH("Tier 2 - Risk Informed",R57)))</formula>
    </cfRule>
    <cfRule type="containsText" dxfId="494" priority="321" operator="containsText" text="Tier 1 - Partial">
      <formula>NOT(ISERROR(SEARCH("Tier 1 - Partial",R57)))</formula>
    </cfRule>
  </conditionalFormatting>
  <conditionalFormatting sqref="R58">
    <cfRule type="cellIs" dxfId="493" priority="313" operator="equal">
      <formula>"1 - Initial"</formula>
    </cfRule>
    <cfRule type="cellIs" dxfId="492" priority="314" operator="equal">
      <formula>"2 - Repeatable"</formula>
    </cfRule>
    <cfRule type="cellIs" dxfId="491" priority="315" operator="equal">
      <formula>"3 - Defined"</formula>
    </cfRule>
    <cfRule type="cellIs" dxfId="490" priority="316" operator="equal">
      <formula>"4 - Managed"</formula>
    </cfRule>
    <cfRule type="cellIs" dxfId="489" priority="317" operator="equal">
      <formula>"5 - Optimizing"</formula>
    </cfRule>
  </conditionalFormatting>
  <conditionalFormatting sqref="R58">
    <cfRule type="containsText" dxfId="488" priority="312" operator="containsText" text="Select Answer">
      <formula>NOT(ISERROR(SEARCH("Select Answer",R58)))</formula>
    </cfRule>
  </conditionalFormatting>
  <conditionalFormatting sqref="R58">
    <cfRule type="containsText" dxfId="487" priority="308" operator="containsText" text="Tier 4 - Adaptive">
      <formula>NOT(ISERROR(SEARCH("Tier 4 - Adaptive",R58)))</formula>
    </cfRule>
    <cfRule type="containsText" dxfId="486" priority="309" operator="containsText" text="Tier 3 - Repeatable">
      <formula>NOT(ISERROR(SEARCH("Tier 3 - Repeatable",R58)))</formula>
    </cfRule>
    <cfRule type="containsText" dxfId="485" priority="310" operator="containsText" text="Tier 2 - Risk Informed">
      <formula>NOT(ISERROR(SEARCH("Tier 2 - Risk Informed",R58)))</formula>
    </cfRule>
    <cfRule type="containsText" dxfId="484" priority="311" operator="containsText" text="Tier 1 - Partial">
      <formula>NOT(ISERROR(SEARCH("Tier 1 - Partial",R58)))</formula>
    </cfRule>
  </conditionalFormatting>
  <conditionalFormatting sqref="X60">
    <cfRule type="cellIs" dxfId="483" priority="302" operator="equal">
      <formula>"Select Answer"</formula>
    </cfRule>
    <cfRule type="cellIs" dxfId="482" priority="303" operator="equal">
      <formula>"N/A"</formula>
    </cfRule>
    <cfRule type="cellIs" dxfId="481" priority="304" operator="equal">
      <formula>"No"</formula>
    </cfRule>
    <cfRule type="cellIs" dxfId="480" priority="305" operator="equal">
      <formula>"In Development"</formula>
    </cfRule>
    <cfRule type="cellIs" dxfId="479" priority="306" operator="equal">
      <formula>"Parital"</formula>
    </cfRule>
    <cfRule type="cellIs" dxfId="478" priority="307" operator="equal">
      <formula>"Yes"</formula>
    </cfRule>
  </conditionalFormatting>
  <conditionalFormatting sqref="U60">
    <cfRule type="containsText" dxfId="477" priority="298" stopIfTrue="1" operator="containsText" text="Select Answer">
      <formula>NOT(ISERROR(SEARCH("Select Answer",U60)))</formula>
    </cfRule>
    <cfRule type="containsText" dxfId="476" priority="299" operator="containsText" text="N/A">
      <formula>NOT(ISERROR(SEARCH("N/A",U60)))</formula>
    </cfRule>
    <cfRule type="containsText" dxfId="475" priority="300" operator="containsText" text="No">
      <formula>NOT(ISERROR(SEARCH("No",U60)))</formula>
    </cfRule>
    <cfRule type="containsText" dxfId="474" priority="301" operator="containsText" text="Yes">
      <formula>NOT(ISERROR(SEARCH("Yes",U60)))</formula>
    </cfRule>
  </conditionalFormatting>
  <conditionalFormatting sqref="U60">
    <cfRule type="containsText" dxfId="473" priority="297" operator="containsText" text="Under Investigation">
      <formula>NOT(ISERROR(SEARCH("Under Investigation",U60)))</formula>
    </cfRule>
  </conditionalFormatting>
  <conditionalFormatting sqref="V60">
    <cfRule type="cellIs" dxfId="472" priority="291" operator="equal">
      <formula>"Select Answer"</formula>
    </cfRule>
    <cfRule type="cellIs" dxfId="471" priority="292" operator="equal">
      <formula>"N/A"</formula>
    </cfRule>
    <cfRule type="cellIs" dxfId="470" priority="293" operator="equal">
      <formula>"No"</formula>
    </cfRule>
    <cfRule type="cellIs" dxfId="469" priority="294" operator="equal">
      <formula>"In Development"</formula>
    </cfRule>
    <cfRule type="cellIs" dxfId="468" priority="295" operator="equal">
      <formula>"Parital"</formula>
    </cfRule>
    <cfRule type="cellIs" dxfId="467" priority="296" operator="equal">
      <formula>"Yes"</formula>
    </cfRule>
  </conditionalFormatting>
  <conditionalFormatting sqref="W60:X60">
    <cfRule type="cellIs" dxfId="466" priority="285" operator="equal">
      <formula>"Select Answer"</formula>
    </cfRule>
    <cfRule type="cellIs" dxfId="465" priority="286" operator="equal">
      <formula>"N/A"</formula>
    </cfRule>
    <cfRule type="cellIs" dxfId="464" priority="287" operator="equal">
      <formula>"No"</formula>
    </cfRule>
    <cfRule type="cellIs" dxfId="463" priority="288" operator="equal">
      <formula>"In Development"</formula>
    </cfRule>
    <cfRule type="cellIs" dxfId="462" priority="289" operator="equal">
      <formula>"Parital"</formula>
    </cfRule>
    <cfRule type="cellIs" dxfId="461" priority="290" operator="equal">
      <formula>"Yes"</formula>
    </cfRule>
  </conditionalFormatting>
  <conditionalFormatting sqref="X60">
    <cfRule type="cellIs" dxfId="460" priority="280" operator="equal">
      <formula>"Insignificant"</formula>
    </cfRule>
    <cfRule type="cellIs" dxfId="459" priority="281" operator="equal">
      <formula>"Low"</formula>
    </cfRule>
    <cfRule type="cellIs" dxfId="458" priority="282" operator="equal">
      <formula>"Medium"</formula>
    </cfRule>
    <cfRule type="cellIs" dxfId="457" priority="283" operator="equal">
      <formula>"High"</formula>
    </cfRule>
    <cfRule type="cellIs" dxfId="456" priority="284" operator="equal">
      <formula>"Critical"</formula>
    </cfRule>
  </conditionalFormatting>
  <conditionalFormatting sqref="X60">
    <cfRule type="cellIs" dxfId="455" priority="275" operator="equal">
      <formula>"No Finding"</formula>
    </cfRule>
    <cfRule type="cellIs" dxfId="454" priority="276" operator="equal">
      <formula>"Low"</formula>
    </cfRule>
    <cfRule type="cellIs" dxfId="453" priority="277" operator="equal">
      <formula>"Medium"</formula>
    </cfRule>
    <cfRule type="cellIs" dxfId="452" priority="278" operator="equal">
      <formula>"High"</formula>
    </cfRule>
    <cfRule type="cellIs" dxfId="451" priority="279" operator="equal">
      <formula>"Critical"</formula>
    </cfRule>
  </conditionalFormatting>
  <conditionalFormatting sqref="R62">
    <cfRule type="cellIs" dxfId="450" priority="270" operator="equal">
      <formula>"1 - Initial"</formula>
    </cfRule>
    <cfRule type="cellIs" dxfId="449" priority="271" operator="equal">
      <formula>"2 - Repeatable"</formula>
    </cfRule>
    <cfRule type="cellIs" dxfId="448" priority="272" operator="equal">
      <formula>"3 - Defined"</formula>
    </cfRule>
    <cfRule type="cellIs" dxfId="447" priority="273" operator="equal">
      <formula>"4 - Managed"</formula>
    </cfRule>
    <cfRule type="cellIs" dxfId="446" priority="274" operator="equal">
      <formula>"5 - Optimizing"</formula>
    </cfRule>
  </conditionalFormatting>
  <conditionalFormatting sqref="R62">
    <cfRule type="containsText" dxfId="445" priority="269" operator="containsText" text="Select Answer">
      <formula>NOT(ISERROR(SEARCH("Select Answer",R62)))</formula>
    </cfRule>
  </conditionalFormatting>
  <conditionalFormatting sqref="R62">
    <cfRule type="containsText" dxfId="444" priority="265" operator="containsText" text="Tier 4 - Adaptive">
      <formula>NOT(ISERROR(SEARCH("Tier 4 - Adaptive",R62)))</formula>
    </cfRule>
    <cfRule type="containsText" dxfId="443" priority="266" operator="containsText" text="Tier 3 - Repeatable">
      <formula>NOT(ISERROR(SEARCH("Tier 3 - Repeatable",R62)))</formula>
    </cfRule>
    <cfRule type="containsText" dxfId="442" priority="267" operator="containsText" text="Tier 2 - Risk Informed">
      <formula>NOT(ISERROR(SEARCH("Tier 2 - Risk Informed",R62)))</formula>
    </cfRule>
    <cfRule type="containsText" dxfId="441" priority="268" operator="containsText" text="Tier 1 - Partial">
      <formula>NOT(ISERROR(SEARCH("Tier 1 - Partial",R62)))</formula>
    </cfRule>
  </conditionalFormatting>
  <conditionalFormatting sqref="R76">
    <cfRule type="cellIs" dxfId="440" priority="227" operator="equal">
      <formula>"1 - Initial"</formula>
    </cfRule>
    <cfRule type="cellIs" dxfId="439" priority="228" operator="equal">
      <formula>"2 - Repeatable"</formula>
    </cfRule>
    <cfRule type="cellIs" dxfId="438" priority="229" operator="equal">
      <formula>"3 - Defined"</formula>
    </cfRule>
    <cfRule type="cellIs" dxfId="437" priority="230" operator="equal">
      <formula>"4 - Managed"</formula>
    </cfRule>
    <cfRule type="cellIs" dxfId="436" priority="231" operator="equal">
      <formula>"5 - Optimizing"</formula>
    </cfRule>
  </conditionalFormatting>
  <conditionalFormatting sqref="R76">
    <cfRule type="containsText" dxfId="435" priority="226" operator="containsText" text="Select Answer">
      <formula>NOT(ISERROR(SEARCH("Select Answer",R76)))</formula>
    </cfRule>
  </conditionalFormatting>
  <conditionalFormatting sqref="R76">
    <cfRule type="containsText" dxfId="434" priority="222" operator="containsText" text="Tier 4 - Adaptive">
      <formula>NOT(ISERROR(SEARCH("Tier 4 - Adaptive",R76)))</formula>
    </cfRule>
    <cfRule type="containsText" dxfId="433" priority="223" operator="containsText" text="Tier 3 - Repeatable">
      <formula>NOT(ISERROR(SEARCH("Tier 3 - Repeatable",R76)))</formula>
    </cfRule>
    <cfRule type="containsText" dxfId="432" priority="224" operator="containsText" text="Tier 2 - Risk Informed">
      <formula>NOT(ISERROR(SEARCH("Tier 2 - Risk Informed",R76)))</formula>
    </cfRule>
    <cfRule type="containsText" dxfId="431" priority="225" operator="containsText" text="Tier 1 - Partial">
      <formula>NOT(ISERROR(SEARCH("Tier 1 - Partial",R76)))</formula>
    </cfRule>
  </conditionalFormatting>
  <conditionalFormatting sqref="X63">
    <cfRule type="cellIs" dxfId="430" priority="216" operator="equal">
      <formula>"Select Answer"</formula>
    </cfRule>
    <cfRule type="cellIs" dxfId="429" priority="217" operator="equal">
      <formula>"N/A"</formula>
    </cfRule>
    <cfRule type="cellIs" dxfId="428" priority="218" operator="equal">
      <formula>"No"</formula>
    </cfRule>
    <cfRule type="cellIs" dxfId="427" priority="219" operator="equal">
      <formula>"In Development"</formula>
    </cfRule>
    <cfRule type="cellIs" dxfId="426" priority="220" operator="equal">
      <formula>"Parital"</formula>
    </cfRule>
    <cfRule type="cellIs" dxfId="425" priority="221" operator="equal">
      <formula>"Yes"</formula>
    </cfRule>
  </conditionalFormatting>
  <conditionalFormatting sqref="U63">
    <cfRule type="containsText" dxfId="424" priority="212" stopIfTrue="1" operator="containsText" text="Select Answer">
      <formula>NOT(ISERROR(SEARCH("Select Answer",U63)))</formula>
    </cfRule>
    <cfRule type="containsText" dxfId="423" priority="213" operator="containsText" text="N/A">
      <formula>NOT(ISERROR(SEARCH("N/A",U63)))</formula>
    </cfRule>
    <cfRule type="containsText" dxfId="422" priority="214" operator="containsText" text="No">
      <formula>NOT(ISERROR(SEARCH("No",U63)))</formula>
    </cfRule>
    <cfRule type="containsText" dxfId="421" priority="215" operator="containsText" text="Yes">
      <formula>NOT(ISERROR(SEARCH("Yes",U63)))</formula>
    </cfRule>
  </conditionalFormatting>
  <conditionalFormatting sqref="U63">
    <cfRule type="containsText" dxfId="420" priority="211" operator="containsText" text="Under Investigation">
      <formula>NOT(ISERROR(SEARCH("Under Investigation",U63)))</formula>
    </cfRule>
  </conditionalFormatting>
  <conditionalFormatting sqref="V63">
    <cfRule type="cellIs" dxfId="419" priority="205" operator="equal">
      <formula>"Select Answer"</formula>
    </cfRule>
    <cfRule type="cellIs" dxfId="418" priority="206" operator="equal">
      <formula>"N/A"</formula>
    </cfRule>
    <cfRule type="cellIs" dxfId="417" priority="207" operator="equal">
      <formula>"No"</formula>
    </cfRule>
    <cfRule type="cellIs" dxfId="416" priority="208" operator="equal">
      <formula>"In Development"</formula>
    </cfRule>
    <cfRule type="cellIs" dxfId="415" priority="209" operator="equal">
      <formula>"Parital"</formula>
    </cfRule>
    <cfRule type="cellIs" dxfId="414" priority="210" operator="equal">
      <formula>"Yes"</formula>
    </cfRule>
  </conditionalFormatting>
  <conditionalFormatting sqref="W63:X63">
    <cfRule type="cellIs" dxfId="413" priority="199" operator="equal">
      <formula>"Select Answer"</formula>
    </cfRule>
    <cfRule type="cellIs" dxfId="412" priority="200" operator="equal">
      <formula>"N/A"</formula>
    </cfRule>
    <cfRule type="cellIs" dxfId="411" priority="201" operator="equal">
      <formula>"No"</formula>
    </cfRule>
    <cfRule type="cellIs" dxfId="410" priority="202" operator="equal">
      <formula>"In Development"</formula>
    </cfRule>
    <cfRule type="cellIs" dxfId="409" priority="203" operator="equal">
      <formula>"Parital"</formula>
    </cfRule>
    <cfRule type="cellIs" dxfId="408" priority="204" operator="equal">
      <formula>"Yes"</formula>
    </cfRule>
  </conditionalFormatting>
  <conditionalFormatting sqref="X63">
    <cfRule type="cellIs" dxfId="407" priority="194" operator="equal">
      <formula>"Insignificant"</formula>
    </cfRule>
    <cfRule type="cellIs" dxfId="406" priority="195" operator="equal">
      <formula>"Low"</formula>
    </cfRule>
    <cfRule type="cellIs" dxfId="405" priority="196" operator="equal">
      <formula>"Medium"</formula>
    </cfRule>
    <cfRule type="cellIs" dxfId="404" priority="197" operator="equal">
      <formula>"High"</formula>
    </cfRule>
    <cfRule type="cellIs" dxfId="403" priority="198" operator="equal">
      <formula>"Critical"</formula>
    </cfRule>
  </conditionalFormatting>
  <conditionalFormatting sqref="X63">
    <cfRule type="cellIs" dxfId="402" priority="189" operator="equal">
      <formula>"No Finding"</formula>
    </cfRule>
    <cfRule type="cellIs" dxfId="401" priority="190" operator="equal">
      <formula>"Low"</formula>
    </cfRule>
    <cfRule type="cellIs" dxfId="400" priority="191" operator="equal">
      <formula>"Medium"</formula>
    </cfRule>
    <cfRule type="cellIs" dxfId="399" priority="192" operator="equal">
      <formula>"High"</formula>
    </cfRule>
    <cfRule type="cellIs" dxfId="398" priority="193" operator="equal">
      <formula>"Critical"</formula>
    </cfRule>
  </conditionalFormatting>
  <conditionalFormatting sqref="R43:R48">
    <cfRule type="cellIs" dxfId="397" priority="164" operator="equal">
      <formula>"1 - Initial"</formula>
    </cfRule>
    <cfRule type="cellIs" dxfId="396" priority="165" operator="equal">
      <formula>"2 - Repeatable"</formula>
    </cfRule>
    <cfRule type="cellIs" dxfId="395" priority="166" operator="equal">
      <formula>"3 - Defined"</formula>
    </cfRule>
    <cfRule type="cellIs" dxfId="394" priority="167" operator="equal">
      <formula>"4 - Managed"</formula>
    </cfRule>
    <cfRule type="cellIs" dxfId="393" priority="168" operator="equal">
      <formula>"5 - Optimizing"</formula>
    </cfRule>
  </conditionalFormatting>
  <conditionalFormatting sqref="R43:R48">
    <cfRule type="containsText" dxfId="392" priority="163" operator="containsText" text="Select Answer">
      <formula>NOT(ISERROR(SEARCH("Select Answer",R43)))</formula>
    </cfRule>
  </conditionalFormatting>
  <conditionalFormatting sqref="R43:R48">
    <cfRule type="containsText" dxfId="391" priority="159" operator="containsText" text="Tier 4 - Adaptive">
      <formula>NOT(ISERROR(SEARCH("Tier 4 - Adaptive",R43)))</formula>
    </cfRule>
    <cfRule type="containsText" dxfId="390" priority="160" operator="containsText" text="Tier 3 - Repeatable">
      <formula>NOT(ISERROR(SEARCH("Tier 3 - Repeatable",R43)))</formula>
    </cfRule>
    <cfRule type="containsText" dxfId="389" priority="161" operator="containsText" text="Tier 2 - Risk Informed">
      <formula>NOT(ISERROR(SEARCH("Tier 2 - Risk Informed",R43)))</formula>
    </cfRule>
    <cfRule type="containsText" dxfId="388" priority="162" operator="containsText" text="Tier 1 - Partial">
      <formula>NOT(ISERROR(SEARCH("Tier 1 - Partial",R43)))</formula>
    </cfRule>
  </conditionalFormatting>
  <conditionalFormatting sqref="R55">
    <cfRule type="cellIs" dxfId="387" priority="154" operator="equal">
      <formula>"1 - Initial"</formula>
    </cfRule>
    <cfRule type="cellIs" dxfId="386" priority="155" operator="equal">
      <formula>"2 - Repeatable"</formula>
    </cfRule>
    <cfRule type="cellIs" dxfId="385" priority="156" operator="equal">
      <formula>"3 - Defined"</formula>
    </cfRule>
    <cfRule type="cellIs" dxfId="384" priority="157" operator="equal">
      <formula>"4 - Managed"</formula>
    </cfRule>
    <cfRule type="cellIs" dxfId="383" priority="158" operator="equal">
      <formula>"5 - Optimizing"</formula>
    </cfRule>
  </conditionalFormatting>
  <conditionalFormatting sqref="R55">
    <cfRule type="containsText" dxfId="382" priority="153" operator="containsText" text="Select Answer">
      <formula>NOT(ISERROR(SEARCH("Select Answer",R55)))</formula>
    </cfRule>
  </conditionalFormatting>
  <conditionalFormatting sqref="R55">
    <cfRule type="containsText" dxfId="381" priority="149" operator="containsText" text="Tier 4 - Adaptive">
      <formula>NOT(ISERROR(SEARCH("Tier 4 - Adaptive",R55)))</formula>
    </cfRule>
    <cfRule type="containsText" dxfId="380" priority="150" operator="containsText" text="Tier 3 - Repeatable">
      <formula>NOT(ISERROR(SEARCH("Tier 3 - Repeatable",R55)))</formula>
    </cfRule>
    <cfRule type="containsText" dxfId="379" priority="151" operator="containsText" text="Tier 2 - Risk Informed">
      <formula>NOT(ISERROR(SEARCH("Tier 2 - Risk Informed",R55)))</formula>
    </cfRule>
    <cfRule type="containsText" dxfId="378" priority="152" operator="containsText" text="Tier 1 - Partial">
      <formula>NOT(ISERROR(SEARCH("Tier 1 - Partial",R55)))</formula>
    </cfRule>
  </conditionalFormatting>
  <conditionalFormatting sqref="R3">
    <cfRule type="containsText" dxfId="377" priority="145" operator="containsText" text="Tier 4 - Adaptive">
      <formula>NOT(ISERROR(SEARCH("Tier 4 - Adaptive",R3)))</formula>
    </cfRule>
    <cfRule type="containsText" dxfId="376" priority="146" operator="containsText" text="Tier 3 - Repeatable">
      <formula>NOT(ISERROR(SEARCH("Tier 3 - Repeatable",R3)))</formula>
    </cfRule>
    <cfRule type="containsText" dxfId="375" priority="147" operator="containsText" text="Tier 2 - Risk Informed">
      <formula>NOT(ISERROR(SEARCH("Tier 2 - Risk Informed",R3)))</formula>
    </cfRule>
    <cfRule type="containsText" dxfId="374" priority="148" operator="containsText" text="Tier 1 - Partial">
      <formula>NOT(ISERROR(SEARCH("Tier 1 - Partial",R3)))</formula>
    </cfRule>
  </conditionalFormatting>
  <conditionalFormatting sqref="U8">
    <cfRule type="containsText" dxfId="373" priority="141" stopIfTrue="1" operator="containsText" text="Select Answer">
      <formula>NOT(ISERROR(SEARCH("Select Answer",U8)))</formula>
    </cfRule>
    <cfRule type="containsText" dxfId="372" priority="142" operator="containsText" text="N/A">
      <formula>NOT(ISERROR(SEARCH("N/A",U8)))</formula>
    </cfRule>
    <cfRule type="containsText" dxfId="371" priority="143" operator="containsText" text="No">
      <formula>NOT(ISERROR(SEARCH("No",U8)))</formula>
    </cfRule>
    <cfRule type="containsText" dxfId="370" priority="144" operator="containsText" text="Yes">
      <formula>NOT(ISERROR(SEARCH("Yes",U8)))</formula>
    </cfRule>
  </conditionalFormatting>
  <conditionalFormatting sqref="U8">
    <cfRule type="containsText" dxfId="369" priority="140" operator="containsText" text="Under Investigation">
      <formula>NOT(ISERROR(SEARCH("Under Investigation",U8)))</formula>
    </cfRule>
  </conditionalFormatting>
  <conditionalFormatting sqref="V8:W8">
    <cfRule type="cellIs" dxfId="368" priority="134" operator="equal">
      <formula>"Select Answer"</formula>
    </cfRule>
    <cfRule type="cellIs" dxfId="367" priority="135" operator="equal">
      <formula>"N/A"</formula>
    </cfRule>
    <cfRule type="cellIs" dxfId="366" priority="136" operator="equal">
      <formula>"No"</formula>
    </cfRule>
    <cfRule type="cellIs" dxfId="365" priority="137" operator="equal">
      <formula>"In Development"</formula>
    </cfRule>
    <cfRule type="cellIs" dxfId="364" priority="138" operator="equal">
      <formula>"Parital"</formula>
    </cfRule>
    <cfRule type="cellIs" dxfId="363" priority="139" operator="equal">
      <formula>"Yes"</formula>
    </cfRule>
  </conditionalFormatting>
  <conditionalFormatting sqref="U15">
    <cfRule type="containsText" dxfId="362" priority="125" stopIfTrue="1" operator="containsText" text="Select Answer">
      <formula>NOT(ISERROR(SEARCH("Select Answer",U15)))</formula>
    </cfRule>
    <cfRule type="containsText" dxfId="361" priority="126" operator="containsText" text="N/A">
      <formula>NOT(ISERROR(SEARCH("N/A",U15)))</formula>
    </cfRule>
    <cfRule type="containsText" dxfId="360" priority="127" operator="containsText" text="No">
      <formula>NOT(ISERROR(SEARCH("No",U15)))</formula>
    </cfRule>
    <cfRule type="containsText" dxfId="359" priority="128" operator="containsText" text="Yes">
      <formula>NOT(ISERROR(SEARCH("Yes",U15)))</formula>
    </cfRule>
  </conditionalFormatting>
  <conditionalFormatting sqref="T15">
    <cfRule type="containsText" dxfId="358" priority="129" operator="containsText" text="Select Answer">
      <formula>NOT(ISERROR(SEARCH("Select Answer",T15)))</formula>
    </cfRule>
    <cfRule type="containsText" dxfId="357" priority="130" operator="containsText" text="Past Due">
      <formula>NOT(ISERROR(SEARCH("Past Due",T15)))</formula>
    </cfRule>
    <cfRule type="containsText" dxfId="356" priority="131" operator="containsText" text="On Hold">
      <formula>NOT(ISERROR(SEARCH("On Hold",T15)))</formula>
    </cfRule>
    <cfRule type="containsText" dxfId="355" priority="132" stopIfTrue="1" operator="containsText" text="Closed">
      <formula>NOT(ISERROR(SEARCH("Closed",T15)))</formula>
    </cfRule>
    <cfRule type="containsText" dxfId="354" priority="133" operator="containsText" text="In Progress">
      <formula>NOT(ISERROR(SEARCH("In Progress",T15)))</formula>
    </cfRule>
  </conditionalFormatting>
  <conditionalFormatting sqref="U15">
    <cfRule type="containsText" dxfId="353" priority="124" operator="containsText" text="Under Investigation">
      <formula>NOT(ISERROR(SEARCH("Under Investigation",U15)))</formula>
    </cfRule>
  </conditionalFormatting>
  <conditionalFormatting sqref="T15">
    <cfRule type="containsText" dxfId="352" priority="123" operator="containsText" text="Not Started">
      <formula>NOT(ISERROR(SEARCH("Not Started",T15)))</formula>
    </cfRule>
  </conditionalFormatting>
  <conditionalFormatting sqref="T15">
    <cfRule type="containsText" dxfId="351" priority="122" operator="containsText" text="Investigation">
      <formula>NOT(ISERROR(SEARCH("Investigation",T15)))</formula>
    </cfRule>
  </conditionalFormatting>
  <conditionalFormatting sqref="V15:W15">
    <cfRule type="cellIs" dxfId="350" priority="116" operator="equal">
      <formula>"Select Answer"</formula>
    </cfRule>
    <cfRule type="cellIs" dxfId="349" priority="117" operator="equal">
      <formula>"N/A"</formula>
    </cfRule>
    <cfRule type="cellIs" dxfId="348" priority="118" operator="equal">
      <formula>"No"</formula>
    </cfRule>
    <cfRule type="cellIs" dxfId="347" priority="119" operator="equal">
      <formula>"In Development"</formula>
    </cfRule>
    <cfRule type="cellIs" dxfId="346" priority="120" operator="equal">
      <formula>"Parital"</formula>
    </cfRule>
    <cfRule type="cellIs" dxfId="345" priority="121" operator="equal">
      <formula>"Yes"</formula>
    </cfRule>
  </conditionalFormatting>
  <conditionalFormatting sqref="T15">
    <cfRule type="containsText" dxfId="344" priority="111" operator="containsText" text="Select Answer">
      <formula>NOT(ISERROR(SEARCH("Select Answer",T15)))</formula>
    </cfRule>
    <cfRule type="containsText" dxfId="343" priority="112" operator="containsText" text="Past Due">
      <formula>NOT(ISERROR(SEARCH("Past Due",T15)))</formula>
    </cfRule>
    <cfRule type="containsText" dxfId="342" priority="113" operator="containsText" text="On Hold">
      <formula>NOT(ISERROR(SEARCH("On Hold",T15)))</formula>
    </cfRule>
    <cfRule type="containsText" dxfId="341" priority="114" stopIfTrue="1" operator="containsText" text="Closed">
      <formula>NOT(ISERROR(SEARCH("Closed",T15)))</formula>
    </cfRule>
    <cfRule type="containsText" dxfId="340" priority="115" operator="containsText" text="In Progress">
      <formula>NOT(ISERROR(SEARCH("In Progress",T15)))</formula>
    </cfRule>
  </conditionalFormatting>
  <conditionalFormatting sqref="T15">
    <cfRule type="containsText" dxfId="339" priority="110" operator="containsText" text="Not Started">
      <formula>NOT(ISERROR(SEARCH("Not Started",T15)))</formula>
    </cfRule>
  </conditionalFormatting>
  <conditionalFormatting sqref="T15">
    <cfRule type="containsText" dxfId="338" priority="109" operator="containsText" text="Investigation">
      <formula>NOT(ISERROR(SEARCH("Investigation",T15)))</formula>
    </cfRule>
  </conditionalFormatting>
  <conditionalFormatting sqref="R16">
    <cfRule type="cellIs" dxfId="337" priority="104" operator="equal">
      <formula>"1 - Initial"</formula>
    </cfRule>
    <cfRule type="cellIs" dxfId="336" priority="105" operator="equal">
      <formula>"2 - Repeatable"</formula>
    </cfRule>
    <cfRule type="cellIs" dxfId="335" priority="106" operator="equal">
      <formula>"3 - Defined"</formula>
    </cfRule>
    <cfRule type="cellIs" dxfId="334" priority="107" operator="equal">
      <formula>"4 - Managed"</formula>
    </cfRule>
    <cfRule type="cellIs" dxfId="333" priority="108" operator="equal">
      <formula>"5 - Optimizing"</formula>
    </cfRule>
  </conditionalFormatting>
  <conditionalFormatting sqref="R16">
    <cfRule type="containsText" dxfId="332" priority="98" operator="containsText" text="Select Answer">
      <formula>NOT(ISERROR(SEARCH("Select Answer",R16)))</formula>
    </cfRule>
  </conditionalFormatting>
  <conditionalFormatting sqref="U16">
    <cfRule type="containsText" dxfId="331" priority="94" stopIfTrue="1" operator="containsText" text="Select Answer">
      <formula>NOT(ISERROR(SEARCH("Select Answer",U16)))</formula>
    </cfRule>
    <cfRule type="containsText" dxfId="330" priority="95" operator="containsText" text="N/A">
      <formula>NOT(ISERROR(SEARCH("N/A",U16)))</formula>
    </cfRule>
    <cfRule type="containsText" dxfId="329" priority="96" operator="containsText" text="No">
      <formula>NOT(ISERROR(SEARCH("No",U16)))</formula>
    </cfRule>
    <cfRule type="containsText" dxfId="328" priority="97" operator="containsText" text="Yes">
      <formula>NOT(ISERROR(SEARCH("Yes",U16)))</formula>
    </cfRule>
  </conditionalFormatting>
  <conditionalFormatting sqref="T16">
    <cfRule type="containsText" dxfId="327" priority="99" operator="containsText" text="Select Answer">
      <formula>NOT(ISERROR(SEARCH("Select Answer",T16)))</formula>
    </cfRule>
    <cfRule type="containsText" dxfId="326" priority="100" operator="containsText" text="Past Due">
      <formula>NOT(ISERROR(SEARCH("Past Due",T16)))</formula>
    </cfRule>
    <cfRule type="containsText" dxfId="325" priority="101" operator="containsText" text="On Hold">
      <formula>NOT(ISERROR(SEARCH("On Hold",T16)))</formula>
    </cfRule>
    <cfRule type="containsText" dxfId="324" priority="102" stopIfTrue="1" operator="containsText" text="Closed">
      <formula>NOT(ISERROR(SEARCH("Closed",T16)))</formula>
    </cfRule>
    <cfRule type="containsText" dxfId="323" priority="103" operator="containsText" text="In Progress">
      <formula>NOT(ISERROR(SEARCH("In Progress",T16)))</formula>
    </cfRule>
  </conditionalFormatting>
  <conditionalFormatting sqref="R16">
    <cfRule type="containsText" dxfId="322" priority="90" operator="containsText" text="Tier 4 - Adaptive">
      <formula>NOT(ISERROR(SEARCH("Tier 4 - Adaptive",R16)))</formula>
    </cfRule>
    <cfRule type="containsText" dxfId="321" priority="91" operator="containsText" text="Tier 3 - Repeatable">
      <formula>NOT(ISERROR(SEARCH("Tier 3 - Repeatable",R16)))</formula>
    </cfRule>
    <cfRule type="containsText" dxfId="320" priority="92" operator="containsText" text="Tier 2 - Risk Informed">
      <formula>NOT(ISERROR(SEARCH("Tier 2 - Risk Informed",R16)))</formula>
    </cfRule>
    <cfRule type="containsText" dxfId="319" priority="93" operator="containsText" text="Tier 1 - Partial">
      <formula>NOT(ISERROR(SEARCH("Tier 1 - Partial",R16)))</formula>
    </cfRule>
  </conditionalFormatting>
  <conditionalFormatting sqref="U16">
    <cfRule type="containsText" dxfId="318" priority="89" operator="containsText" text="Under Investigation">
      <formula>NOT(ISERROR(SEARCH("Under Investigation",U16)))</formula>
    </cfRule>
  </conditionalFormatting>
  <conditionalFormatting sqref="T16">
    <cfRule type="containsText" dxfId="317" priority="88" operator="containsText" text="Not Started">
      <formula>NOT(ISERROR(SEARCH("Not Started",T16)))</formula>
    </cfRule>
  </conditionalFormatting>
  <conditionalFormatting sqref="T16">
    <cfRule type="containsText" dxfId="316" priority="87" operator="containsText" text="Investigation">
      <formula>NOT(ISERROR(SEARCH("Investigation",T16)))</formula>
    </cfRule>
  </conditionalFormatting>
  <conditionalFormatting sqref="V16:W16">
    <cfRule type="cellIs" dxfId="315" priority="81" operator="equal">
      <formula>"Select Answer"</formula>
    </cfRule>
    <cfRule type="cellIs" dxfId="314" priority="82" operator="equal">
      <formula>"N/A"</formula>
    </cfRule>
    <cfRule type="cellIs" dxfId="313" priority="83" operator="equal">
      <formula>"No"</formula>
    </cfRule>
    <cfRule type="cellIs" dxfId="312" priority="84" operator="equal">
      <formula>"In Development"</formula>
    </cfRule>
    <cfRule type="cellIs" dxfId="311" priority="85" operator="equal">
      <formula>"Parital"</formula>
    </cfRule>
    <cfRule type="cellIs" dxfId="310" priority="86" operator="equal">
      <formula>"Yes"</formula>
    </cfRule>
  </conditionalFormatting>
  <conditionalFormatting sqref="T16">
    <cfRule type="containsText" dxfId="309" priority="76" operator="containsText" text="Select Answer">
      <formula>NOT(ISERROR(SEARCH("Select Answer",T16)))</formula>
    </cfRule>
    <cfRule type="containsText" dxfId="308" priority="77" operator="containsText" text="Past Due">
      <formula>NOT(ISERROR(SEARCH("Past Due",T16)))</formula>
    </cfRule>
    <cfRule type="containsText" dxfId="307" priority="78" operator="containsText" text="On Hold">
      <formula>NOT(ISERROR(SEARCH("On Hold",T16)))</formula>
    </cfRule>
    <cfRule type="containsText" dxfId="306" priority="79" stopIfTrue="1" operator="containsText" text="Closed">
      <formula>NOT(ISERROR(SEARCH("Closed",T16)))</formula>
    </cfRule>
    <cfRule type="containsText" dxfId="305" priority="80" operator="containsText" text="In Progress">
      <formula>NOT(ISERROR(SEARCH("In Progress",T16)))</formula>
    </cfRule>
  </conditionalFormatting>
  <conditionalFormatting sqref="T16">
    <cfRule type="containsText" dxfId="304" priority="75" operator="containsText" text="Not Started">
      <formula>NOT(ISERROR(SEARCH("Not Started",T16)))</formula>
    </cfRule>
  </conditionalFormatting>
  <conditionalFormatting sqref="T16">
    <cfRule type="containsText" dxfId="303" priority="74" operator="containsText" text="Investigation">
      <formula>NOT(ISERROR(SEARCH("Investigation",T16)))</formula>
    </cfRule>
  </conditionalFormatting>
  <conditionalFormatting sqref="R16">
    <cfRule type="containsText" dxfId="302" priority="70" operator="containsText" text="Tier 4 - Adaptive">
      <formula>NOT(ISERROR(SEARCH("Tier 4 - Adaptive",R16)))</formula>
    </cfRule>
    <cfRule type="containsText" dxfId="301" priority="71" operator="containsText" text="Tier 3 Repeatable">
      <formula>NOT(ISERROR(SEARCH("Tier 3 Repeatable",R16)))</formula>
    </cfRule>
    <cfRule type="containsText" dxfId="300" priority="72" operator="containsText" text="Tier 2 - Risk Informed">
      <formula>NOT(ISERROR(SEARCH("Tier 2 - Risk Informed",R16)))</formula>
    </cfRule>
    <cfRule type="containsText" dxfId="299" priority="73" operator="containsText" text="Tier 1 - Partial">
      <formula>NOT(ISERROR(SEARCH("Tier 1 - Partial",R16)))</formula>
    </cfRule>
  </conditionalFormatting>
  <conditionalFormatting sqref="M3">
    <cfRule type="cellIs" dxfId="298" priority="66" operator="greaterThan">
      <formula>12</formula>
    </cfRule>
    <cfRule type="cellIs" dxfId="297" priority="67" operator="between">
      <formula>6.01</formula>
      <formula>12</formula>
    </cfRule>
    <cfRule type="cellIs" dxfId="296" priority="69" operator="between">
      <formula>0</formula>
      <formula>6</formula>
    </cfRule>
  </conditionalFormatting>
  <conditionalFormatting sqref="M5:M12 M14:M108">
    <cfRule type="cellIs" dxfId="295" priority="63" operator="greaterThanOrEqual">
      <formula>7</formula>
    </cfRule>
    <cfRule type="cellIs" dxfId="294" priority="64" operator="between">
      <formula>3.01</formula>
      <formula>7</formula>
    </cfRule>
    <cfRule type="cellIs" dxfId="293" priority="65" operator="between">
      <formula>0</formula>
      <formula>3</formula>
    </cfRule>
  </conditionalFormatting>
  <conditionalFormatting sqref="R13">
    <cfRule type="cellIs" dxfId="292" priority="58" operator="equal">
      <formula>"1 - Initial"</formula>
    </cfRule>
    <cfRule type="cellIs" dxfId="291" priority="59" operator="equal">
      <formula>"2 - Repeatable"</formula>
    </cfRule>
    <cfRule type="cellIs" dxfId="290" priority="60" operator="equal">
      <formula>"3 - Defined"</formula>
    </cfRule>
    <cfRule type="cellIs" dxfId="289" priority="61" operator="equal">
      <formula>"4 - Managed"</formula>
    </cfRule>
    <cfRule type="cellIs" dxfId="288" priority="62" operator="equal">
      <formula>"5 - Optimizing"</formula>
    </cfRule>
  </conditionalFormatting>
  <conditionalFormatting sqref="R13">
    <cfRule type="containsText" dxfId="287" priority="52" operator="containsText" text="Select Answer">
      <formula>NOT(ISERROR(SEARCH("Select Answer",R13)))</formula>
    </cfRule>
  </conditionalFormatting>
  <conditionalFormatting sqref="U13">
    <cfRule type="containsText" dxfId="286" priority="48" stopIfTrue="1" operator="containsText" text="Select Answer">
      <formula>NOT(ISERROR(SEARCH("Select Answer",U13)))</formula>
    </cfRule>
    <cfRule type="containsText" dxfId="285" priority="49" operator="containsText" text="N/A">
      <formula>NOT(ISERROR(SEARCH("N/A",U13)))</formula>
    </cfRule>
    <cfRule type="containsText" dxfId="284" priority="50" operator="containsText" text="No">
      <formula>NOT(ISERROR(SEARCH("No",U13)))</formula>
    </cfRule>
    <cfRule type="containsText" dxfId="283" priority="51" operator="containsText" text="Yes">
      <formula>NOT(ISERROR(SEARCH("Yes",U13)))</formula>
    </cfRule>
  </conditionalFormatting>
  <conditionalFormatting sqref="T13">
    <cfRule type="containsText" dxfId="282" priority="53" operator="containsText" text="Select Answer">
      <formula>NOT(ISERROR(SEARCH("Select Answer",T13)))</formula>
    </cfRule>
    <cfRule type="containsText" dxfId="281" priority="54" operator="containsText" text="Past Due">
      <formula>NOT(ISERROR(SEARCH("Past Due",T13)))</formula>
    </cfRule>
    <cfRule type="containsText" dxfId="280" priority="55" operator="containsText" text="On Hold">
      <formula>NOT(ISERROR(SEARCH("On Hold",T13)))</formula>
    </cfRule>
    <cfRule type="containsText" dxfId="279" priority="56" stopIfTrue="1" operator="containsText" text="Closed">
      <formula>NOT(ISERROR(SEARCH("Closed",T13)))</formula>
    </cfRule>
    <cfRule type="containsText" dxfId="278" priority="57" operator="containsText" text="In Progress">
      <formula>NOT(ISERROR(SEARCH("In Progress",T13)))</formula>
    </cfRule>
  </conditionalFormatting>
  <conditionalFormatting sqref="R13">
    <cfRule type="containsText" dxfId="277" priority="44" operator="containsText" text="Tier 4 - Adaptive">
      <formula>NOT(ISERROR(SEARCH("Tier 4 - Adaptive",R13)))</formula>
    </cfRule>
    <cfRule type="containsText" dxfId="276" priority="45" operator="containsText" text="Tier 3 - Repeatable">
      <formula>NOT(ISERROR(SEARCH("Tier 3 - Repeatable",R13)))</formula>
    </cfRule>
    <cfRule type="containsText" dxfId="275" priority="46" operator="containsText" text="Tier 2 - Risk Informed">
      <formula>NOT(ISERROR(SEARCH("Tier 2 - Risk Informed",R13)))</formula>
    </cfRule>
    <cfRule type="containsText" dxfId="274" priority="47" operator="containsText" text="Tier 1 - Partial">
      <formula>NOT(ISERROR(SEARCH("Tier 1 - Partial",R13)))</formula>
    </cfRule>
  </conditionalFormatting>
  <conditionalFormatting sqref="U13">
    <cfRule type="containsText" dxfId="273" priority="43" operator="containsText" text="Under Investigation">
      <formula>NOT(ISERROR(SEARCH("Under Investigation",U13)))</formula>
    </cfRule>
  </conditionalFormatting>
  <conditionalFormatting sqref="T13">
    <cfRule type="containsText" dxfId="272" priority="42" operator="containsText" text="Not Started">
      <formula>NOT(ISERROR(SEARCH("Not Started",T13)))</formula>
    </cfRule>
  </conditionalFormatting>
  <conditionalFormatting sqref="T13">
    <cfRule type="containsText" dxfId="271" priority="41" operator="containsText" text="Investigation">
      <formula>NOT(ISERROR(SEARCH("Investigation",T13)))</formula>
    </cfRule>
  </conditionalFormatting>
  <conditionalFormatting sqref="V13:X13">
    <cfRule type="cellIs" dxfId="270" priority="35" operator="equal">
      <formula>"Select Answer"</formula>
    </cfRule>
    <cfRule type="cellIs" dxfId="269" priority="36" operator="equal">
      <formula>"N/A"</formula>
    </cfRule>
    <cfRule type="cellIs" dxfId="268" priority="37" operator="equal">
      <formula>"No"</formula>
    </cfRule>
    <cfRule type="cellIs" dxfId="267" priority="38" operator="equal">
      <formula>"In Development"</formula>
    </cfRule>
    <cfRule type="cellIs" dxfId="266" priority="39" operator="equal">
      <formula>"Parital"</formula>
    </cfRule>
    <cfRule type="cellIs" dxfId="265" priority="40" operator="equal">
      <formula>"Yes"</formula>
    </cfRule>
  </conditionalFormatting>
  <conditionalFormatting sqref="T13">
    <cfRule type="containsText" dxfId="264" priority="30" operator="containsText" text="Select Answer">
      <formula>NOT(ISERROR(SEARCH("Select Answer",T13)))</formula>
    </cfRule>
    <cfRule type="containsText" dxfId="263" priority="31" operator="containsText" text="Past Due">
      <formula>NOT(ISERROR(SEARCH("Past Due",T13)))</formula>
    </cfRule>
    <cfRule type="containsText" dxfId="262" priority="32" operator="containsText" text="On Hold">
      <formula>NOT(ISERROR(SEARCH("On Hold",T13)))</formula>
    </cfRule>
    <cfRule type="containsText" dxfId="261" priority="33" stopIfTrue="1" operator="containsText" text="Closed">
      <formula>NOT(ISERROR(SEARCH("Closed",T13)))</formula>
    </cfRule>
    <cfRule type="containsText" dxfId="260" priority="34" operator="containsText" text="In Progress">
      <formula>NOT(ISERROR(SEARCH("In Progress",T13)))</formula>
    </cfRule>
  </conditionalFormatting>
  <conditionalFormatting sqref="T13">
    <cfRule type="containsText" dxfId="259" priority="29" operator="containsText" text="Not Started">
      <formula>NOT(ISERROR(SEARCH("Not Started",T13)))</formula>
    </cfRule>
  </conditionalFormatting>
  <conditionalFormatting sqref="T13">
    <cfRule type="containsText" dxfId="258" priority="28" operator="containsText" text="Investigation">
      <formula>NOT(ISERROR(SEARCH("Investigation",T13)))</formula>
    </cfRule>
  </conditionalFormatting>
  <conditionalFormatting sqref="U13">
    <cfRule type="containsText" dxfId="257" priority="24" stopIfTrue="1" operator="containsText" text="Select Answer">
      <formula>NOT(ISERROR(SEARCH("Select Answer",U13)))</formula>
    </cfRule>
    <cfRule type="containsText" dxfId="256" priority="25" operator="containsText" text="N/A">
      <formula>NOT(ISERROR(SEARCH("N/A",U13)))</formula>
    </cfRule>
    <cfRule type="containsText" dxfId="255" priority="26" operator="containsText" text="No">
      <formula>NOT(ISERROR(SEARCH("No",U13)))</formula>
    </cfRule>
    <cfRule type="containsText" dxfId="254" priority="27" operator="containsText" text="Yes">
      <formula>NOT(ISERROR(SEARCH("Yes",U13)))</formula>
    </cfRule>
  </conditionalFormatting>
  <conditionalFormatting sqref="U13">
    <cfRule type="containsText" dxfId="253" priority="23" operator="containsText" text="Under Investigation">
      <formula>NOT(ISERROR(SEARCH("Under Investigation",U13)))</formula>
    </cfRule>
  </conditionalFormatting>
  <conditionalFormatting sqref="R13">
    <cfRule type="containsText" dxfId="252" priority="19" operator="containsText" text="Tier 4 - Adaptive">
      <formula>NOT(ISERROR(SEARCH("Tier 4 - Adaptive",R13)))</formula>
    </cfRule>
    <cfRule type="containsText" dxfId="251" priority="20" operator="containsText" text="Tier 3 Repeatable">
      <formula>NOT(ISERROR(SEARCH("Tier 3 Repeatable",R13)))</formula>
    </cfRule>
    <cfRule type="containsText" dxfId="250" priority="21" operator="containsText" text="Tier 2 - Risk Informed">
      <formula>NOT(ISERROR(SEARCH("Tier 2 - Risk Informed",R13)))</formula>
    </cfRule>
    <cfRule type="containsText" dxfId="249" priority="22" operator="containsText" text="Tier 1 - Partial">
      <formula>NOT(ISERROR(SEARCH("Tier 1 - Partial",R13)))</formula>
    </cfRule>
  </conditionalFormatting>
  <conditionalFormatting sqref="X13">
    <cfRule type="cellIs" dxfId="248" priority="14" operator="equal">
      <formula>"Insignificant"</formula>
    </cfRule>
    <cfRule type="cellIs" dxfId="247" priority="15" operator="equal">
      <formula>"Low"</formula>
    </cfRule>
    <cfRule type="cellIs" dxfId="246" priority="16" operator="equal">
      <formula>"Medium"</formula>
    </cfRule>
    <cfRule type="cellIs" dxfId="245" priority="17" operator="equal">
      <formula>"High"</formula>
    </cfRule>
    <cfRule type="cellIs" dxfId="244" priority="18" operator="equal">
      <formula>"Critical"</formula>
    </cfRule>
  </conditionalFormatting>
  <conditionalFormatting sqref="X13">
    <cfRule type="cellIs" dxfId="243" priority="9" operator="equal">
      <formula>"No Finding"</formula>
    </cfRule>
    <cfRule type="cellIs" dxfId="242" priority="10" operator="equal">
      <formula>"Low"</formula>
    </cfRule>
    <cfRule type="cellIs" dxfId="241" priority="11" operator="equal">
      <formula>"Medium"</formula>
    </cfRule>
    <cfRule type="cellIs" dxfId="240" priority="12" operator="equal">
      <formula>"High"</formula>
    </cfRule>
    <cfRule type="cellIs" dxfId="239" priority="13" operator="equal">
      <formula>"Critical"</formula>
    </cfRule>
  </conditionalFormatting>
  <conditionalFormatting sqref="M13">
    <cfRule type="cellIs" dxfId="238" priority="6" operator="greaterThanOrEqual">
      <formula>7</formula>
    </cfRule>
    <cfRule type="cellIs" dxfId="237" priority="7" operator="between">
      <formula>3.01</formula>
      <formula>7</formula>
    </cfRule>
    <cfRule type="cellIs" dxfId="236" priority="8" operator="between">
      <formula>0</formula>
      <formula>3</formula>
    </cfRule>
  </conditionalFormatting>
  <conditionalFormatting sqref="U39">
    <cfRule type="containsText" dxfId="235" priority="2" stopIfTrue="1" operator="containsText" text="Select Answer">
      <formula>NOT(ISERROR(SEARCH("Select Answer",U39)))</formula>
    </cfRule>
    <cfRule type="containsText" dxfId="234" priority="3" operator="containsText" text="N/A">
      <formula>NOT(ISERROR(SEARCH("N/A",U39)))</formula>
    </cfRule>
    <cfRule type="containsText" dxfId="233" priority="4" operator="containsText" text="No">
      <formula>NOT(ISERROR(SEARCH("No",U39)))</formula>
    </cfRule>
    <cfRule type="containsText" dxfId="232" priority="5" operator="containsText" text="Yes">
      <formula>NOT(ISERROR(SEARCH("Yes",U39)))</formula>
    </cfRule>
  </conditionalFormatting>
  <conditionalFormatting sqref="U39">
    <cfRule type="containsText" dxfId="231" priority="1" operator="containsText" text="Under Investigation">
      <formula>NOT(ISERROR(SEARCH("Under Investigation",U39)))</formula>
    </cfRule>
  </conditionalFormatting>
  <printOptions gridLines="1"/>
  <pageMargins left="0.5" right="0.5" top="0.5" bottom="0.5" header="0.3" footer="0.3"/>
  <pageSetup paperSize="9" orientation="landscape" r:id="rId1"/>
  <headerFooter>
    <oddFooter>&amp;LCSF 2.0&amp;RPage &amp;P of &amp;N</oddFooter>
  </headerFooter>
  <extLst>
    <ext xmlns:x14="http://schemas.microsoft.com/office/spreadsheetml/2009/9/main" uri="{CCE6A557-97BC-4b89-ADB6-D9C93CAAB3DF}">
      <x14:dataValidations xmlns:xm="http://schemas.microsoft.com/office/excel/2006/main" count="9">
        <x14:dataValidation type="list" allowBlank="1" showInputMessage="1" showErrorMessage="1">
          <x14:formula1>
            <xm:f>'ANSWER KEY'!$E$2:$E$6</xm:f>
          </x14:formula1>
          <xm:sqref>U3:U109</xm:sqref>
        </x14:dataValidation>
        <x14:dataValidation type="list" allowBlank="1" showInputMessage="1" showErrorMessage="1">
          <x14:formula1>
            <xm:f>'ANSWER KEY'!$G$2:$G$8</xm:f>
          </x14:formula1>
          <xm:sqref>T3:T109</xm:sqref>
        </x14:dataValidation>
        <x14:dataValidation type="list" allowBlank="1" showInputMessage="1" showErrorMessage="1">
          <x14:formula1>
            <xm:f>'H:\Assessments\[NIST CSF 2.0 2024 Risk Assessment. v1.2 1 RV.xlsx]ANSWER KEY'!#REF!</xm:f>
          </x14:formula1>
          <xm:sqref>R37 R74</xm:sqref>
        </x14:dataValidation>
        <x14:dataValidation type="list" allowBlank="1" showInputMessage="1" showErrorMessage="1">
          <x14:formula1>
            <xm:f>'ANSWER KEY'!$AD$2:$AD$7</xm:f>
          </x14:formula1>
          <xm:sqref>V3:W109</xm:sqref>
        </x14:dataValidation>
        <x14:dataValidation type="list" allowBlank="1" showInputMessage="1" showErrorMessage="1">
          <x14:formula1>
            <xm:f>'ANSWER KEY'!$I$2:$I$7</xm:f>
          </x14:formula1>
          <xm:sqref>X3:X109</xm:sqref>
        </x14:dataValidation>
        <x14:dataValidation type="list" allowBlank="1" showInputMessage="1" showErrorMessage="1">
          <x14:formula1>
            <xm:f>Team!$A$2:$A$46</xm:f>
          </x14:formula1>
          <xm:sqref>F3:F109</xm:sqref>
        </x14:dataValidation>
        <x14:dataValidation type="list" allowBlank="1" showInputMessage="1" showErrorMessage="1">
          <x14:formula1>
            <xm:f>'ANSWER KEY'!$K$2:$K$7</xm:f>
          </x14:formula1>
          <xm:sqref>K3:K109</xm:sqref>
        </x14:dataValidation>
        <x14:dataValidation type="list" allowBlank="1" showInputMessage="1" showErrorMessage="1">
          <x14:formula1>
            <xm:f>'ANSWER KEY'!$M$2:$M$7</xm:f>
          </x14:formula1>
          <xm:sqref>L3:L109</xm:sqref>
        </x14:dataValidation>
        <x14:dataValidation type="list" allowBlank="1" showInputMessage="1" showErrorMessage="1">
          <x14:formula1>
            <xm:f>'ANSWER KEY'!$A$2:$A$7</xm:f>
          </x14:formula1>
          <xm:sqref>R38:R73 R75:R109 R3:R36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Z79"/>
  <sheetViews>
    <sheetView zoomScale="110" zoomScaleNormal="110" workbookViewId="0">
      <pane xSplit="2" ySplit="1" topLeftCell="C2" activePane="bottomRight" state="frozen"/>
      <selection pane="topRight" activeCell="B1" sqref="B1"/>
      <selection pane="bottomLeft" activeCell="A2" sqref="A2"/>
      <selection pane="bottomRight" activeCell="H35" sqref="H35:I35"/>
    </sheetView>
  </sheetViews>
  <sheetFormatPr defaultColWidth="10.33203125" defaultRowHeight="14"/>
  <cols>
    <col min="1" max="1" width="10.33203125" style="1"/>
    <col min="2" max="2" width="13.75" style="1" customWidth="1"/>
    <col min="3" max="3" width="43.58203125" style="1" bestFit="1" customWidth="1"/>
    <col min="4" max="4" width="7.25" style="1" bestFit="1" customWidth="1"/>
    <col min="5" max="5" width="6.83203125" style="1" bestFit="1" customWidth="1"/>
    <col min="6" max="6" width="14.33203125" style="1" customWidth="1"/>
    <col min="7" max="7" width="14.08203125" style="1" customWidth="1"/>
    <col min="8" max="8" width="16.33203125" style="1" bestFit="1" customWidth="1"/>
    <col min="9" max="9" width="14.08203125" style="1" customWidth="1"/>
    <col min="10" max="10" width="16" style="1" bestFit="1" customWidth="1"/>
    <col min="11" max="11" width="16.25" style="1" customWidth="1"/>
    <col min="12" max="12" width="39.83203125" style="1" bestFit="1" customWidth="1"/>
    <col min="13" max="13" width="11.25" style="1" bestFit="1" customWidth="1"/>
    <col min="14" max="14" width="11.25" style="1" customWidth="1"/>
    <col min="15" max="15" width="3" style="1" customWidth="1"/>
    <col min="16" max="16" width="19.75" style="1" bestFit="1" customWidth="1"/>
    <col min="17" max="17" width="11.33203125" style="1" customWidth="1"/>
    <col min="18" max="18" width="12.33203125" style="1" customWidth="1"/>
    <col min="19" max="19" width="12.83203125" style="1" customWidth="1"/>
    <col min="20" max="20" width="15" style="1" customWidth="1"/>
    <col min="21" max="22" width="11.33203125" style="1" customWidth="1"/>
    <col min="23" max="24" width="3" style="1" customWidth="1"/>
    <col min="25" max="25" width="28.58203125" style="1" bestFit="1" customWidth="1"/>
    <col min="26" max="26" width="15.33203125" style="192" bestFit="1" customWidth="1"/>
    <col min="27" max="16384" width="10.33203125" style="1"/>
  </cols>
  <sheetData>
    <row r="1" spans="2:26" ht="18">
      <c r="B1" s="2" t="s">
        <v>4</v>
      </c>
      <c r="P1" s="390" t="s">
        <v>1730</v>
      </c>
      <c r="Q1" s="391"/>
    </row>
    <row r="2" spans="2:26" ht="18.5" thickBot="1">
      <c r="B2" s="2"/>
      <c r="H2" s="388" t="s">
        <v>5</v>
      </c>
      <c r="I2" s="388"/>
      <c r="J2" s="388"/>
      <c r="L2" s="389" t="s">
        <v>6</v>
      </c>
      <c r="M2" s="389"/>
      <c r="N2" s="199"/>
      <c r="P2" s="388" t="s">
        <v>7</v>
      </c>
      <c r="Q2" s="388"/>
    </row>
    <row r="3" spans="2:26" ht="14.5" thickBot="1">
      <c r="B3" s="6" t="s">
        <v>8</v>
      </c>
      <c r="C3" s="7" t="s">
        <v>9</v>
      </c>
      <c r="D3" s="10" t="s">
        <v>10</v>
      </c>
      <c r="E3" s="10" t="s">
        <v>11</v>
      </c>
      <c r="F3" s="10" t="s">
        <v>10</v>
      </c>
      <c r="H3" s="181" t="s">
        <v>12</v>
      </c>
      <c r="I3" s="182" t="s">
        <v>10</v>
      </c>
      <c r="J3" s="182" t="s">
        <v>13</v>
      </c>
      <c r="L3" s="183" t="s">
        <v>14</v>
      </c>
      <c r="M3" s="201" t="s">
        <v>0</v>
      </c>
      <c r="N3" s="200" t="s">
        <v>15</v>
      </c>
      <c r="P3" s="88" t="s">
        <v>16</v>
      </c>
      <c r="Q3" s="89" t="s">
        <v>10</v>
      </c>
      <c r="Y3" s="194" t="s">
        <v>17</v>
      </c>
      <c r="Z3" s="193" t="s">
        <v>18</v>
      </c>
    </row>
    <row r="4" spans="2:26" ht="15.5">
      <c r="B4" s="3" t="s">
        <v>19</v>
      </c>
      <c r="C4" s="4" t="s">
        <v>20</v>
      </c>
      <c r="D4" s="8">
        <f>K61</f>
        <v>0.875</v>
      </c>
      <c r="E4" s="58" t="s">
        <v>19</v>
      </c>
      <c r="F4" s="250">
        <f t="shared" ref="F4:F9" si="0">D4</f>
        <v>0.875</v>
      </c>
      <c r="H4" s="79" t="s">
        <v>8</v>
      </c>
      <c r="I4" s="85">
        <f>D10</f>
        <v>0.89166666666666661</v>
      </c>
      <c r="J4" s="386">
        <f t="array" ref="J4">SUM(I4:I9/6)</f>
        <v>0.85908730158730151</v>
      </c>
      <c r="L4" s="311" t="s">
        <v>21</v>
      </c>
      <c r="M4" s="312" t="s">
        <v>2</v>
      </c>
      <c r="N4" s="313"/>
      <c r="P4" s="3" t="s">
        <v>19</v>
      </c>
      <c r="Q4" s="8">
        <f t="shared" ref="Q4:Q9" si="1">D4</f>
        <v>0.875</v>
      </c>
      <c r="S4" s="282"/>
      <c r="T4" s="282"/>
      <c r="U4" s="282"/>
      <c r="V4" s="282"/>
      <c r="Y4" s="251" t="s">
        <v>22</v>
      </c>
      <c r="Z4" s="252">
        <f>COUNTIF('Web Apps'!$F$2:$F$65, "Internal Only")</f>
        <v>19</v>
      </c>
    </row>
    <row r="5" spans="2:26">
      <c r="B5" s="3" t="s">
        <v>23</v>
      </c>
      <c r="C5" s="4" t="s">
        <v>24</v>
      </c>
      <c r="D5" s="8">
        <f>K52</f>
        <v>1</v>
      </c>
      <c r="E5" s="58" t="s">
        <v>23</v>
      </c>
      <c r="F5" s="250">
        <f t="shared" si="0"/>
        <v>1</v>
      </c>
      <c r="H5" s="80" t="s">
        <v>25</v>
      </c>
      <c r="I5" s="85">
        <f>D16</f>
        <v>0.86369047619047612</v>
      </c>
      <c r="J5" s="386"/>
      <c r="L5" s="314" t="s">
        <v>26</v>
      </c>
      <c r="M5" s="315" t="s">
        <v>2</v>
      </c>
      <c r="N5" s="316"/>
      <c r="P5" s="3" t="s">
        <v>23</v>
      </c>
      <c r="Q5" s="8">
        <f t="shared" si="1"/>
        <v>1</v>
      </c>
      <c r="Y5" s="251" t="s">
        <v>27</v>
      </c>
      <c r="Z5" s="252">
        <f>COUNTIF('Web Apps'!$F$2:$F$65, "External, but does not need testing")</f>
        <v>2</v>
      </c>
    </row>
    <row r="6" spans="2:26">
      <c r="B6" s="3" t="s">
        <v>28</v>
      </c>
      <c r="C6" s="4" t="s">
        <v>29</v>
      </c>
      <c r="D6" s="8">
        <f>K58</f>
        <v>0.875</v>
      </c>
      <c r="E6" s="58" t="s">
        <v>28</v>
      </c>
      <c r="F6" s="250">
        <f t="shared" si="0"/>
        <v>0.875</v>
      </c>
      <c r="H6" s="81" t="s">
        <v>30</v>
      </c>
      <c r="I6" s="85">
        <f>D24</f>
        <v>0.78666666666666674</v>
      </c>
      <c r="J6" s="386"/>
      <c r="L6" s="314" t="s">
        <v>31</v>
      </c>
      <c r="M6" s="315" t="s">
        <v>2</v>
      </c>
      <c r="N6" s="316"/>
      <c r="P6" s="3" t="s">
        <v>28</v>
      </c>
      <c r="Q6" s="8">
        <f t="shared" si="1"/>
        <v>0.875</v>
      </c>
      <c r="Y6" s="251" t="s">
        <v>32</v>
      </c>
      <c r="Z6" s="252">
        <f>COUNTIF('Web Apps'!$F$2:$F$65, "Is turned off, needs deletion")</f>
        <v>1</v>
      </c>
    </row>
    <row r="7" spans="2:26" ht="14.5" thickBot="1">
      <c r="B7" s="3" t="s">
        <v>33</v>
      </c>
      <c r="C7" s="4" t="s">
        <v>34</v>
      </c>
      <c r="D7" s="8">
        <f>K65</f>
        <v>0.75</v>
      </c>
      <c r="E7" s="58" t="s">
        <v>33</v>
      </c>
      <c r="F7" s="250">
        <f t="shared" si="0"/>
        <v>0.75</v>
      </c>
      <c r="H7" s="82" t="s">
        <v>35</v>
      </c>
      <c r="I7" s="85">
        <f>D29</f>
        <v>0.88749999999999996</v>
      </c>
      <c r="J7" s="386"/>
      <c r="L7" s="314" t="s">
        <v>36</v>
      </c>
      <c r="M7" s="315" t="s">
        <v>2</v>
      </c>
      <c r="N7" s="316"/>
      <c r="P7" s="3" t="s">
        <v>33</v>
      </c>
      <c r="Q7" s="8">
        <f t="shared" si="1"/>
        <v>0.75</v>
      </c>
      <c r="Y7" s="251" t="s">
        <v>37</v>
      </c>
      <c r="Z7" s="252">
        <f>COUNTIF('Web Apps'!$F$2:$F$65, "Needs testing")</f>
        <v>8</v>
      </c>
    </row>
    <row r="8" spans="2:26" ht="14.5" thickBot="1">
      <c r="B8" s="3" t="s">
        <v>38</v>
      </c>
      <c r="C8" s="4" t="s">
        <v>39</v>
      </c>
      <c r="D8" s="8">
        <f>K64</f>
        <v>1</v>
      </c>
      <c r="E8" s="58" t="s">
        <v>38</v>
      </c>
      <c r="F8" s="250">
        <f t="shared" si="0"/>
        <v>1</v>
      </c>
      <c r="H8" s="83" t="s">
        <v>40</v>
      </c>
      <c r="I8" s="85">
        <f>D36</f>
        <v>0.91249999999999998</v>
      </c>
      <c r="J8" s="386"/>
      <c r="L8" s="184" t="s">
        <v>41</v>
      </c>
      <c r="M8" s="312" t="s">
        <v>2</v>
      </c>
      <c r="N8" s="202"/>
      <c r="P8" s="3" t="s">
        <v>38</v>
      </c>
      <c r="Q8" s="8">
        <f t="shared" si="1"/>
        <v>1</v>
      </c>
      <c r="Y8" s="251" t="s">
        <v>42</v>
      </c>
      <c r="Z8" s="252">
        <f>COUNTIF('Web Apps'!$F$2:$F$65, "Should be Shutoff")</f>
        <v>33</v>
      </c>
    </row>
    <row r="9" spans="2:26" ht="14.5" thickBot="1">
      <c r="B9" s="3" t="s">
        <v>43</v>
      </c>
      <c r="C9" s="4" t="s">
        <v>1655</v>
      </c>
      <c r="D9" s="8">
        <f>K57</f>
        <v>0.85</v>
      </c>
      <c r="E9" s="59" t="s">
        <v>43</v>
      </c>
      <c r="F9" s="253">
        <f t="shared" si="0"/>
        <v>0.85</v>
      </c>
      <c r="H9" s="84" t="s">
        <v>44</v>
      </c>
      <c r="I9" s="86">
        <f>D41</f>
        <v>0.8125</v>
      </c>
      <c r="J9" s="387"/>
      <c r="L9" s="184" t="s">
        <v>45</v>
      </c>
      <c r="M9" s="312" t="s">
        <v>2</v>
      </c>
      <c r="N9" s="202"/>
      <c r="P9" s="3" t="s">
        <v>43</v>
      </c>
      <c r="Q9" s="8">
        <f t="shared" si="1"/>
        <v>0.85</v>
      </c>
      <c r="Y9" s="254" t="s">
        <v>46</v>
      </c>
      <c r="Z9" s="255">
        <f>COUNTIF('Web Apps'!$F$2:$F$65, "Unknown")</f>
        <v>1</v>
      </c>
    </row>
    <row r="10" spans="2:26" ht="14.5" thickBot="1">
      <c r="B10" s="11" t="s">
        <v>47</v>
      </c>
      <c r="C10" s="12"/>
      <c r="D10" s="13">
        <f>IFERROR(SUM(D4:D9)/6,"-")</f>
        <v>0.89166666666666661</v>
      </c>
      <c r="E10" s="65"/>
      <c r="F10" s="61">
        <f>SUM(F4:F9)/6</f>
        <v>0.89166666666666661</v>
      </c>
      <c r="L10" s="184" t="s">
        <v>48</v>
      </c>
      <c r="M10" s="312" t="s">
        <v>2</v>
      </c>
      <c r="N10" s="202"/>
      <c r="P10" s="3" t="s">
        <v>49</v>
      </c>
      <c r="Q10" s="8">
        <f>D13</f>
        <v>0.9285714285714286</v>
      </c>
    </row>
    <row r="11" spans="2:26" ht="14.5" thickBot="1">
      <c r="H11" s="74" t="s">
        <v>0</v>
      </c>
      <c r="I11" s="75" t="s">
        <v>50</v>
      </c>
      <c r="J11" s="76" t="s">
        <v>51</v>
      </c>
      <c r="L11" s="184" t="s">
        <v>52</v>
      </c>
      <c r="M11" s="312" t="s">
        <v>2</v>
      </c>
      <c r="N11" s="202"/>
      <c r="P11" s="3" t="s">
        <v>53</v>
      </c>
      <c r="Q11" s="8">
        <f>D14</f>
        <v>0.85</v>
      </c>
      <c r="Y11" s="222" t="s">
        <v>54</v>
      </c>
    </row>
    <row r="12" spans="2:26" ht="14.5" thickBot="1">
      <c r="B12" s="21" t="s">
        <v>55</v>
      </c>
      <c r="C12" s="22" t="s">
        <v>9</v>
      </c>
      <c r="D12" s="23" t="s">
        <v>10</v>
      </c>
      <c r="E12" s="23" t="s">
        <v>11</v>
      </c>
      <c r="F12" s="23" t="s">
        <v>10</v>
      </c>
      <c r="H12" s="70" t="s">
        <v>2</v>
      </c>
      <c r="I12" s="67">
        <f>COUNTIF('NIST CSF 2.0 ASSESSMENT'!$T$3:$T$109,H12)</f>
        <v>0</v>
      </c>
      <c r="J12" s="256">
        <f t="shared" ref="J12:J18" si="2">SUM(I12/106)</f>
        <v>0</v>
      </c>
      <c r="L12" s="184" t="s">
        <v>56</v>
      </c>
      <c r="M12" s="312" t="s">
        <v>2</v>
      </c>
      <c r="N12" s="202"/>
      <c r="P12" s="3" t="s">
        <v>57</v>
      </c>
      <c r="Q12" s="8">
        <f>D15</f>
        <v>0.8125</v>
      </c>
    </row>
    <row r="13" spans="2:26" ht="14.5" thickBot="1">
      <c r="B13" s="3" t="s">
        <v>49</v>
      </c>
      <c r="C13" s="4" t="s">
        <v>58</v>
      </c>
      <c r="D13" s="8">
        <f>K55</f>
        <v>0.9285714285714286</v>
      </c>
      <c r="E13" s="359" t="s">
        <v>49</v>
      </c>
      <c r="F13" s="250">
        <f>D13</f>
        <v>0.9285714285714286</v>
      </c>
      <c r="H13" s="70" t="s">
        <v>59</v>
      </c>
      <c r="I13" s="67">
        <f>COUNTIF('NIST CSF 2.0 ASSESSMENT'!$T$3:$T$109,H13)</f>
        <v>107</v>
      </c>
      <c r="J13" s="256">
        <f>SUM(I13/107)</f>
        <v>1</v>
      </c>
      <c r="L13" s="184" t="s">
        <v>60</v>
      </c>
      <c r="M13" s="312" t="s">
        <v>2</v>
      </c>
      <c r="N13" s="202"/>
      <c r="P13" s="3" t="s">
        <v>61</v>
      </c>
      <c r="Q13" s="8">
        <f t="array" ref="Q13:Q17">D19:D23</f>
        <v>0.875</v>
      </c>
      <c r="Y13" s="222"/>
      <c r="Z13" s="223"/>
    </row>
    <row r="14" spans="2:26" ht="14.5" thickBot="1">
      <c r="B14" s="3" t="s">
        <v>53</v>
      </c>
      <c r="C14" s="4" t="s">
        <v>62</v>
      </c>
      <c r="D14" s="8">
        <f>K57</f>
        <v>0.85</v>
      </c>
      <c r="E14" s="359" t="s">
        <v>53</v>
      </c>
      <c r="F14" s="250">
        <f>D14</f>
        <v>0.85</v>
      </c>
      <c r="H14" s="70" t="s">
        <v>63</v>
      </c>
      <c r="I14" s="67">
        <f>COUNTIF('NIST CSF 2.0 ASSESSMENT'!$T$3:$T$109,H14)</f>
        <v>0</v>
      </c>
      <c r="J14" s="256">
        <f t="shared" si="2"/>
        <v>0</v>
      </c>
      <c r="L14" s="184" t="s">
        <v>64</v>
      </c>
      <c r="M14" s="312" t="s">
        <v>2</v>
      </c>
      <c r="N14" s="202"/>
      <c r="P14" s="3" t="s">
        <v>65</v>
      </c>
      <c r="Q14" s="8">
        <v>0.75</v>
      </c>
      <c r="Z14" s="224"/>
    </row>
    <row r="15" spans="2:26" ht="14.5" thickBot="1">
      <c r="B15" s="3" t="s">
        <v>57</v>
      </c>
      <c r="C15" s="4" t="s">
        <v>66</v>
      </c>
      <c r="D15" s="8">
        <f>K56</f>
        <v>0.8125</v>
      </c>
      <c r="E15" s="360" t="s">
        <v>57</v>
      </c>
      <c r="F15" s="253">
        <f>D15</f>
        <v>0.8125</v>
      </c>
      <c r="H15" s="70" t="s">
        <v>67</v>
      </c>
      <c r="I15" s="67">
        <f>COUNTIF('NIST CSF 2.0 ASSESSMENT'!$T$3:$T$109,H15)</f>
        <v>0</v>
      </c>
      <c r="J15" s="256">
        <f t="shared" si="2"/>
        <v>0</v>
      </c>
      <c r="L15" s="184" t="s">
        <v>68</v>
      </c>
      <c r="M15" s="312" t="s">
        <v>2</v>
      </c>
      <c r="N15" s="202"/>
      <c r="P15" s="3" t="s">
        <v>69</v>
      </c>
      <c r="Q15" s="8">
        <v>0.6</v>
      </c>
      <c r="Z15" s="224"/>
    </row>
    <row r="16" spans="2:26" ht="14.5" thickBot="1">
      <c r="B16" s="11" t="s">
        <v>47</v>
      </c>
      <c r="C16" s="12"/>
      <c r="D16" s="13">
        <f>IFERROR(SUM(D13:D15)/3, "-")</f>
        <v>0.86369047619047612</v>
      </c>
      <c r="E16" s="60">
        <f>SUM(SUMIF('NIST CSF 2.0 ASSESSMENT'!A3:A109, {"GV.OC"}, 'NIST CSF 2.0 ASSESSMENT'!S3:S109))</f>
        <v>18</v>
      </c>
      <c r="F16" s="61">
        <f>SUM(F13:F15)/3</f>
        <v>0.86369047619047612</v>
      </c>
      <c r="H16" s="257" t="s">
        <v>70</v>
      </c>
      <c r="I16" s="67">
        <f>COUNTIF('NIST CSF 2.0 ASSESSMENT'!$T$3:$T$109,H16)</f>
        <v>0</v>
      </c>
      <c r="J16" s="256">
        <f t="shared" si="2"/>
        <v>0</v>
      </c>
      <c r="L16" s="184" t="s">
        <v>71</v>
      </c>
      <c r="M16" s="312" t="s">
        <v>2</v>
      </c>
      <c r="N16" s="202"/>
      <c r="P16" s="3" t="s">
        <v>72</v>
      </c>
      <c r="Q16" s="8">
        <v>0.83333333333333337</v>
      </c>
      <c r="Z16" s="224"/>
    </row>
    <row r="17" spans="2:26" ht="14.5" thickBot="1">
      <c r="B17" s="4"/>
      <c r="C17" s="4"/>
      <c r="D17" s="4"/>
      <c r="H17" s="257" t="s">
        <v>3</v>
      </c>
      <c r="I17" s="67">
        <f>COUNTIF('NIST CSF 2.0 ASSESSMENT'!$T$3:$T$109,H17)</f>
        <v>0</v>
      </c>
      <c r="J17" s="256">
        <f t="shared" si="2"/>
        <v>0</v>
      </c>
      <c r="L17" s="184" t="s">
        <v>73</v>
      </c>
      <c r="M17" s="312" t="s">
        <v>2</v>
      </c>
      <c r="N17" s="202"/>
      <c r="P17" s="3" t="s">
        <v>74</v>
      </c>
      <c r="Q17" s="8">
        <v>0.875</v>
      </c>
      <c r="Z17" s="224"/>
    </row>
    <row r="18" spans="2:26" ht="14.5" thickBot="1">
      <c r="B18" s="18" t="s">
        <v>30</v>
      </c>
      <c r="C18" s="19" t="s">
        <v>9</v>
      </c>
      <c r="D18" s="20" t="s">
        <v>10</v>
      </c>
      <c r="E18" s="20" t="s">
        <v>11</v>
      </c>
      <c r="F18" s="20" t="s">
        <v>10</v>
      </c>
      <c r="H18" s="71" t="s">
        <v>75</v>
      </c>
      <c r="I18" s="69">
        <f>COUNTIF('NIST CSF 2.0 ASSESSMENT'!$T$3:$T$109,H18)</f>
        <v>0</v>
      </c>
      <c r="J18" s="258">
        <f t="shared" si="2"/>
        <v>0</v>
      </c>
      <c r="L18" s="184" t="s">
        <v>76</v>
      </c>
      <c r="M18" s="312" t="s">
        <v>2</v>
      </c>
      <c r="N18" s="202"/>
      <c r="P18" s="3" t="s">
        <v>77</v>
      </c>
      <c r="Q18" s="8">
        <f>D27</f>
        <v>0.9</v>
      </c>
      <c r="Z18" s="224"/>
    </row>
    <row r="19" spans="2:26" ht="14.5" thickBot="1">
      <c r="B19" s="3" t="s">
        <v>61</v>
      </c>
      <c r="C19" s="4" t="s">
        <v>78</v>
      </c>
      <c r="D19" s="9">
        <f>K58</f>
        <v>0.875</v>
      </c>
      <c r="E19" s="57" t="s">
        <v>61</v>
      </c>
      <c r="F19" s="250">
        <f>D19</f>
        <v>0.875</v>
      </c>
      <c r="L19" s="184" t="s">
        <v>79</v>
      </c>
      <c r="M19" s="312" t="s">
        <v>2</v>
      </c>
      <c r="N19" s="202"/>
      <c r="P19" s="3" t="s">
        <v>80</v>
      </c>
      <c r="Q19" s="8">
        <f>D28</f>
        <v>0.875</v>
      </c>
      <c r="Z19" s="224"/>
    </row>
    <row r="20" spans="2:26" ht="14.5" thickBot="1">
      <c r="B20" s="3" t="s">
        <v>65</v>
      </c>
      <c r="C20" s="4" t="s">
        <v>81</v>
      </c>
      <c r="D20" s="9">
        <f>K59</f>
        <v>0.75</v>
      </c>
      <c r="E20" s="57" t="s">
        <v>65</v>
      </c>
      <c r="F20" s="250">
        <f>D20</f>
        <v>0.75</v>
      </c>
      <c r="L20" s="184" t="s">
        <v>82</v>
      </c>
      <c r="M20" s="312" t="s">
        <v>2</v>
      </c>
      <c r="N20" s="202"/>
      <c r="P20" s="3" t="s">
        <v>83</v>
      </c>
      <c r="Q20" s="8">
        <f>D32</f>
        <v>0.9</v>
      </c>
      <c r="Z20" s="224"/>
    </row>
    <row r="21" spans="2:26" ht="14.5" thickBot="1">
      <c r="B21" s="3" t="s">
        <v>69</v>
      </c>
      <c r="C21" s="4" t="s">
        <v>84</v>
      </c>
      <c r="D21" s="9">
        <f>K60</f>
        <v>0.6</v>
      </c>
      <c r="E21" s="57" t="s">
        <v>69</v>
      </c>
      <c r="F21" s="250">
        <f>D21</f>
        <v>0.6</v>
      </c>
      <c r="H21" s="77" t="s">
        <v>106</v>
      </c>
      <c r="I21" s="78" t="s">
        <v>50</v>
      </c>
      <c r="J21" s="75" t="s">
        <v>51</v>
      </c>
      <c r="L21" s="184" t="s">
        <v>86</v>
      </c>
      <c r="M21" s="312" t="s">
        <v>2</v>
      </c>
      <c r="N21" s="202"/>
      <c r="P21" s="3" t="s">
        <v>87</v>
      </c>
      <c r="Q21" s="8">
        <f>D33</f>
        <v>1</v>
      </c>
      <c r="Z21" s="224"/>
    </row>
    <row r="22" spans="2:26" ht="14.5" thickBot="1">
      <c r="B22" s="3" t="s">
        <v>72</v>
      </c>
      <c r="C22" s="4" t="s">
        <v>88</v>
      </c>
      <c r="D22" s="9">
        <f>K62</f>
        <v>0.83333333333333337</v>
      </c>
      <c r="E22" s="57" t="s">
        <v>72</v>
      </c>
      <c r="F22" s="250">
        <f>D22</f>
        <v>0.83333333333333337</v>
      </c>
      <c r="H22" s="66" t="s">
        <v>107</v>
      </c>
      <c r="I22" s="72">
        <f>COUNTIF('NIST CSF 2.0 ASSESSMENT'!$U$3:$U$109,H22)</f>
        <v>35</v>
      </c>
      <c r="J22" s="259">
        <f>SUM(I22/106)</f>
        <v>0.330188679245283</v>
      </c>
      <c r="L22" s="184" t="s">
        <v>90</v>
      </c>
      <c r="M22" s="312" t="s">
        <v>2</v>
      </c>
      <c r="N22" s="202"/>
      <c r="P22" s="3" t="s">
        <v>91</v>
      </c>
      <c r="Q22" s="8">
        <f>D34</f>
        <v>0.75</v>
      </c>
      <c r="Z22" s="224"/>
    </row>
    <row r="23" spans="2:26" ht="14.5" thickBot="1">
      <c r="B23" s="3" t="s">
        <v>74</v>
      </c>
      <c r="C23" s="4" t="s">
        <v>92</v>
      </c>
      <c r="D23" s="9">
        <f>K61</f>
        <v>0.875</v>
      </c>
      <c r="E23" s="62" t="s">
        <v>74</v>
      </c>
      <c r="F23" s="253">
        <f>D23</f>
        <v>0.875</v>
      </c>
      <c r="H23" s="66" t="s">
        <v>108</v>
      </c>
      <c r="I23" s="72">
        <f>COUNTIF('NIST CSF 2.0 ASSESSMENT'!$U$3:$U$109,H23)</f>
        <v>72</v>
      </c>
      <c r="J23" s="259">
        <f>SUM(I23/106)</f>
        <v>0.67924528301886788</v>
      </c>
      <c r="L23" s="184" t="s">
        <v>94</v>
      </c>
      <c r="M23" s="312" t="s">
        <v>2</v>
      </c>
      <c r="N23" s="202"/>
      <c r="P23" s="3" t="s">
        <v>95</v>
      </c>
      <c r="Q23" s="8">
        <f>D35</f>
        <v>1</v>
      </c>
      <c r="Z23" s="224"/>
    </row>
    <row r="24" spans="2:26" ht="14.5" thickBot="1">
      <c r="B24" s="11" t="s">
        <v>47</v>
      </c>
      <c r="C24" s="12"/>
      <c r="D24" s="14">
        <f>IFERROR(SUM(D19:D23)/5,"-")</f>
        <v>0.78666666666666674</v>
      </c>
      <c r="E24" s="65"/>
      <c r="F24" s="61">
        <f>SUM(F19:F23)/5</f>
        <v>0.78666666666666674</v>
      </c>
      <c r="H24" s="66" t="s">
        <v>109</v>
      </c>
      <c r="I24" s="72">
        <f>COUNTIF('NIST CSF 2.0 ASSESSMENT'!$U$3:$U$109,H24)</f>
        <v>0</v>
      </c>
      <c r="J24" s="259">
        <f>SUM(I24/106)</f>
        <v>0</v>
      </c>
      <c r="L24" s="184" t="s">
        <v>97</v>
      </c>
      <c r="M24" s="312" t="s">
        <v>2</v>
      </c>
      <c r="N24" s="202"/>
      <c r="P24" s="3" t="s">
        <v>98</v>
      </c>
      <c r="Q24" s="8">
        <f>D39</f>
        <v>0.75</v>
      </c>
      <c r="Z24" s="224"/>
    </row>
    <row r="25" spans="2:26" ht="14.5" thickBot="1">
      <c r="B25" s="4"/>
      <c r="C25" s="4"/>
      <c r="D25" s="4"/>
      <c r="H25" s="66" t="s">
        <v>111</v>
      </c>
      <c r="I25" s="72">
        <f>COUNTIF('NIST CSF 2.0 ASSESSMENT'!$U$3:$U$109,H25)</f>
        <v>0</v>
      </c>
      <c r="J25" s="259">
        <f>SUM(I25/106)</f>
        <v>0</v>
      </c>
      <c r="L25" s="184" t="s">
        <v>100</v>
      </c>
      <c r="M25" s="312" t="s">
        <v>2</v>
      </c>
      <c r="N25" s="202"/>
      <c r="P25" s="87" t="s">
        <v>91</v>
      </c>
      <c r="Q25" s="324">
        <f>D40</f>
        <v>0.875</v>
      </c>
      <c r="Z25" s="224"/>
    </row>
    <row r="26" spans="2:26" ht="14.5" thickBot="1">
      <c r="B26" s="15" t="s">
        <v>35</v>
      </c>
      <c r="C26" s="16" t="s">
        <v>9</v>
      </c>
      <c r="D26" s="17" t="s">
        <v>10</v>
      </c>
      <c r="E26" s="17" t="s">
        <v>11</v>
      </c>
      <c r="F26" s="17" t="s">
        <v>10</v>
      </c>
      <c r="H26" s="68" t="s">
        <v>75</v>
      </c>
      <c r="I26" s="73">
        <f>COUNTIF('NIST CSF 2.0 ASSESSMENT'!$U$3:$U$109,H26)</f>
        <v>0</v>
      </c>
      <c r="J26" s="260">
        <f>SUM(I26/106)</f>
        <v>0</v>
      </c>
      <c r="L26" s="184" t="s">
        <v>102</v>
      </c>
      <c r="M26" s="312" t="s">
        <v>2</v>
      </c>
      <c r="N26" s="202"/>
    </row>
    <row r="27" spans="2:26" ht="14.5" thickBot="1">
      <c r="B27" s="3" t="s">
        <v>77</v>
      </c>
      <c r="C27" s="4" t="s">
        <v>103</v>
      </c>
      <c r="D27" s="9">
        <f>K48</f>
        <v>0.9</v>
      </c>
      <c r="E27" s="56" t="s">
        <v>77</v>
      </c>
      <c r="F27" s="250">
        <f>D27</f>
        <v>0.9</v>
      </c>
      <c r="L27" s="261" t="s">
        <v>104</v>
      </c>
      <c r="M27" s="312" t="s">
        <v>2</v>
      </c>
      <c r="N27" s="203"/>
    </row>
    <row r="28" spans="2:26" ht="14.5" thickBot="1">
      <c r="B28" s="3" t="s">
        <v>80</v>
      </c>
      <c r="C28" s="4" t="s">
        <v>105</v>
      </c>
      <c r="D28" s="9">
        <f>K47</f>
        <v>0.875</v>
      </c>
      <c r="E28" s="63" t="s">
        <v>80</v>
      </c>
      <c r="F28" s="253">
        <f>D28</f>
        <v>0.875</v>
      </c>
      <c r="H28" s="222" t="s">
        <v>115</v>
      </c>
      <c r="L28" s="190" t="s">
        <v>3</v>
      </c>
      <c r="M28" s="191">
        <f>COUNTIF($M$4:$M$27,L28)</f>
        <v>0</v>
      </c>
      <c r="N28" s="199"/>
    </row>
    <row r="29" spans="2:26" ht="14.5" thickBot="1">
      <c r="B29" s="11" t="s">
        <v>47</v>
      </c>
      <c r="C29" s="12"/>
      <c r="D29" s="14">
        <f>IFERROR(SUM(D27:D28)/2,"-")</f>
        <v>0.88749999999999996</v>
      </c>
      <c r="E29" s="65"/>
      <c r="F29" s="61">
        <f>SUM(F27:F28)/2</f>
        <v>0.88749999999999996</v>
      </c>
      <c r="L29" s="186" t="s">
        <v>2</v>
      </c>
      <c r="M29" s="187">
        <f>COUNTIF($M$4:$M$27,L29)</f>
        <v>24</v>
      </c>
      <c r="N29" s="199"/>
    </row>
    <row r="30" spans="2:26" ht="14.5" thickBot="1">
      <c r="B30" s="4"/>
      <c r="C30" s="4"/>
      <c r="D30" s="4"/>
      <c r="H30" s="213" t="s">
        <v>106</v>
      </c>
      <c r="I30" s="199" t="s">
        <v>50</v>
      </c>
      <c r="L30" s="186" t="s">
        <v>63</v>
      </c>
      <c r="M30" s="187">
        <f>COUNTIF($M$4:$M$27,L30)</f>
        <v>0</v>
      </c>
      <c r="N30" s="199"/>
      <c r="T30" s="353" t="s">
        <v>2136</v>
      </c>
      <c r="U30" s="353" t="s">
        <v>2137</v>
      </c>
    </row>
    <row r="31" spans="2:26" ht="14.5" thickBot="1">
      <c r="B31" s="24" t="s">
        <v>40</v>
      </c>
      <c r="C31" s="25" t="s">
        <v>9</v>
      </c>
      <c r="D31" s="26" t="s">
        <v>10</v>
      </c>
      <c r="E31" s="26" t="s">
        <v>11</v>
      </c>
      <c r="F31" s="26" t="s">
        <v>10</v>
      </c>
      <c r="H31" s="382" t="s">
        <v>85</v>
      </c>
      <c r="I31" s="192">
        <v>0</v>
      </c>
      <c r="L31" s="186" t="s">
        <v>67</v>
      </c>
      <c r="M31" s="187">
        <f>COUNTIF($M$4:$M$27,L31)</f>
        <v>0</v>
      </c>
      <c r="N31" s="199"/>
      <c r="S31" s="353" t="s">
        <v>2132</v>
      </c>
      <c r="T31" s="192">
        <v>4</v>
      </c>
      <c r="U31" s="192">
        <v>4</v>
      </c>
    </row>
    <row r="32" spans="2:26" ht="14.5" thickBot="1">
      <c r="B32" s="3" t="s">
        <v>83</v>
      </c>
      <c r="C32" s="4" t="s">
        <v>110</v>
      </c>
      <c r="D32" s="9">
        <f>K67</f>
        <v>0.9</v>
      </c>
      <c r="E32" s="48" t="s">
        <v>83</v>
      </c>
      <c r="F32" s="250">
        <f>D32</f>
        <v>0.9</v>
      </c>
      <c r="H32" s="382" t="s">
        <v>89</v>
      </c>
      <c r="I32" s="192">
        <v>3</v>
      </c>
      <c r="L32" s="188" t="s">
        <v>59</v>
      </c>
      <c r="M32" s="189">
        <f>COUNTIF($M$4:$M$27,L32)</f>
        <v>0</v>
      </c>
      <c r="N32" s="199"/>
      <c r="S32" s="353" t="s">
        <v>2133</v>
      </c>
      <c r="T32" s="192">
        <v>4</v>
      </c>
      <c r="U32" s="192">
        <v>4</v>
      </c>
    </row>
    <row r="33" spans="2:24">
      <c r="B33" s="3" t="s">
        <v>87</v>
      </c>
      <c r="C33" s="4" t="s">
        <v>112</v>
      </c>
      <c r="D33" s="9">
        <f>K64</f>
        <v>1</v>
      </c>
      <c r="E33" s="48" t="s">
        <v>87</v>
      </c>
      <c r="F33" s="250">
        <f>D33</f>
        <v>1</v>
      </c>
      <c r="H33" s="382" t="s">
        <v>93</v>
      </c>
      <c r="I33" s="192">
        <v>13</v>
      </c>
      <c r="S33" s="353" t="s">
        <v>2134</v>
      </c>
      <c r="T33" s="192">
        <v>4</v>
      </c>
      <c r="U33" s="192">
        <v>3</v>
      </c>
    </row>
    <row r="34" spans="2:24">
      <c r="B34" s="3" t="s">
        <v>91</v>
      </c>
      <c r="C34" s="4" t="s">
        <v>113</v>
      </c>
      <c r="D34" s="9">
        <f>K65</f>
        <v>0.75</v>
      </c>
      <c r="E34" s="48" t="s">
        <v>91</v>
      </c>
      <c r="F34" s="250">
        <f>D34</f>
        <v>0.75</v>
      </c>
      <c r="H34" s="382" t="s">
        <v>96</v>
      </c>
      <c r="I34" s="192">
        <v>6</v>
      </c>
      <c r="L34" s="222"/>
      <c r="S34" s="353" t="s">
        <v>2135</v>
      </c>
      <c r="T34" s="192">
        <v>4</v>
      </c>
      <c r="U34" s="192">
        <v>3</v>
      </c>
    </row>
    <row r="35" spans="2:24" ht="14.5" thickBot="1">
      <c r="B35" s="3" t="s">
        <v>95</v>
      </c>
      <c r="C35" s="4" t="s">
        <v>114</v>
      </c>
      <c r="D35" s="9">
        <f>K68</f>
        <v>1</v>
      </c>
      <c r="E35" s="64" t="s">
        <v>95</v>
      </c>
      <c r="F35" s="253">
        <f>D35</f>
        <v>1</v>
      </c>
      <c r="I35" s="373">
        <f>SUM(I31:I34)</f>
        <v>22</v>
      </c>
      <c r="S35" s="353" t="s">
        <v>2138</v>
      </c>
      <c r="T35" s="192">
        <v>4</v>
      </c>
      <c r="U35" s="192">
        <v>4</v>
      </c>
    </row>
    <row r="36" spans="2:24" ht="14.5" thickBot="1">
      <c r="B36" s="11" t="s">
        <v>47</v>
      </c>
      <c r="C36" s="12"/>
      <c r="D36" s="14">
        <f>IFERROR(SUM(D32:D35)/4,"-")</f>
        <v>0.91249999999999998</v>
      </c>
      <c r="E36" s="65"/>
      <c r="F36" s="61">
        <f>SUM(F32:F35)/4</f>
        <v>0.91249999999999998</v>
      </c>
      <c r="T36" s="192">
        <f>SUM(T31:T35)/5</f>
        <v>4</v>
      </c>
      <c r="U36" s="192">
        <f>SUM(U31:U35)/5</f>
        <v>3.6</v>
      </c>
    </row>
    <row r="37" spans="2:24" ht="14.5" thickBot="1">
      <c r="B37" s="4"/>
      <c r="C37" s="4"/>
      <c r="D37" s="4"/>
      <c r="L37" s="213" t="s">
        <v>116</v>
      </c>
    </row>
    <row r="38" spans="2:24" ht="14.5" thickBot="1">
      <c r="B38" s="28" t="s">
        <v>44</v>
      </c>
      <c r="C38" s="27" t="s">
        <v>9</v>
      </c>
      <c r="D38" s="51" t="s">
        <v>10</v>
      </c>
      <c r="E38" s="53" t="s">
        <v>11</v>
      </c>
      <c r="F38" s="52" t="s">
        <v>10</v>
      </c>
      <c r="L38" s="222" t="s">
        <v>117</v>
      </c>
    </row>
    <row r="39" spans="2:24">
      <c r="B39" s="3" t="s">
        <v>98</v>
      </c>
      <c r="C39" s="4" t="s">
        <v>118</v>
      </c>
      <c r="D39" s="5">
        <f>K63</f>
        <v>0.75</v>
      </c>
      <c r="E39" s="54" t="s">
        <v>98</v>
      </c>
      <c r="F39" s="259">
        <f>D39</f>
        <v>0.75</v>
      </c>
      <c r="L39" s="222" t="s">
        <v>119</v>
      </c>
    </row>
    <row r="40" spans="2:24" ht="14.5" thickBot="1">
      <c r="B40" s="3" t="s">
        <v>101</v>
      </c>
      <c r="C40" s="4" t="s">
        <v>120</v>
      </c>
      <c r="D40" s="5">
        <f>K66</f>
        <v>0.875</v>
      </c>
      <c r="E40" s="54" t="s">
        <v>101</v>
      </c>
      <c r="F40" s="259">
        <f>D40</f>
        <v>0.875</v>
      </c>
      <c r="L40" s="222" t="s">
        <v>121</v>
      </c>
    </row>
    <row r="41" spans="2:24" ht="14.5" thickBot="1">
      <c r="B41" s="11" t="s">
        <v>47</v>
      </c>
      <c r="C41" s="12"/>
      <c r="D41" s="49">
        <f>IFERROR(SUM(D39:D40)/2,"-")</f>
        <v>0.8125</v>
      </c>
      <c r="E41" s="55"/>
      <c r="F41" s="50">
        <f>SUM(F39:F40)/2</f>
        <v>0.8125</v>
      </c>
      <c r="L41" s="222" t="s">
        <v>122</v>
      </c>
    </row>
    <row r="42" spans="2:24">
      <c r="L42" s="222" t="s">
        <v>123</v>
      </c>
    </row>
    <row r="43" spans="2:24">
      <c r="L43" s="222" t="s">
        <v>124</v>
      </c>
    </row>
    <row r="46" spans="2:24" ht="42">
      <c r="F46" s="358" t="s">
        <v>2141</v>
      </c>
      <c r="G46" s="358" t="s">
        <v>2139</v>
      </c>
      <c r="H46" s="358" t="s">
        <v>2140</v>
      </c>
      <c r="I46" s="358" t="s">
        <v>2131</v>
      </c>
      <c r="J46" s="358" t="s">
        <v>2142</v>
      </c>
      <c r="K46" s="358" t="s">
        <v>2143</v>
      </c>
      <c r="W46" s="354"/>
      <c r="X46" s="354"/>
    </row>
    <row r="47" spans="2:24">
      <c r="F47" s="357" t="s">
        <v>80</v>
      </c>
      <c r="G47" s="355">
        <f t="shared" ref="G47:G68" si="3">SUM(H47/I47)</f>
        <v>3.5</v>
      </c>
      <c r="H47" s="192">
        <f>SUM(SUMIF('NIST CSF 2.0 ASSESSMENT'!$A$3:$A$109,F47,'NIST CSF 2.0 ASSESSMENT'!$S$3:$S$109))</f>
        <v>21</v>
      </c>
      <c r="I47" s="192">
        <f>SUM(COUNTIF('NIST CSF 2.0 ASSESSMENT'!$A$3:$A$109, F47))</f>
        <v>6</v>
      </c>
      <c r="J47" s="192">
        <f t="shared" ref="J47:J68" si="4">SUM(I47*4)</f>
        <v>24</v>
      </c>
      <c r="K47" s="356">
        <f t="shared" ref="K47:K68" si="5">SUM(H47/J47)</f>
        <v>0.875</v>
      </c>
    </row>
    <row r="48" spans="2:24">
      <c r="F48" s="357" t="s">
        <v>77</v>
      </c>
      <c r="G48" s="355">
        <f t="shared" si="3"/>
        <v>3.6</v>
      </c>
      <c r="H48" s="192">
        <f>SUM(SUMIF('NIST CSF 2.0 ASSESSMENT'!$A$3:$A$109,F48,'NIST CSF 2.0 ASSESSMENT'!$S$3:$S$109))</f>
        <v>18</v>
      </c>
      <c r="I48" s="192">
        <f>SUM(COUNTIF('NIST CSF 2.0 ASSESSMENT'!$A$3:$A$109, F48))</f>
        <v>5</v>
      </c>
      <c r="J48" s="192">
        <f t="shared" si="4"/>
        <v>20</v>
      </c>
      <c r="K48" s="356">
        <f t="shared" si="5"/>
        <v>0.9</v>
      </c>
    </row>
    <row r="49" spans="3:11">
      <c r="C49" s="366"/>
      <c r="F49" s="357" t="s">
        <v>19</v>
      </c>
      <c r="G49" s="192">
        <f t="shared" si="3"/>
        <v>3.6</v>
      </c>
      <c r="H49" s="192">
        <f>SUM(SUMIF('NIST CSF 2.0 ASSESSMENT'!$A$3:$A$109,F49,'NIST CSF 2.0 ASSESSMENT'!$S$3:$S$109))</f>
        <v>18</v>
      </c>
      <c r="I49" s="192">
        <f>SUM(COUNTIF('NIST CSF 2.0 ASSESSMENT'!$A$3:$A$109, F49))</f>
        <v>5</v>
      </c>
      <c r="J49" s="192">
        <f t="shared" si="4"/>
        <v>20</v>
      </c>
      <c r="K49" s="356">
        <f t="shared" si="5"/>
        <v>0.9</v>
      </c>
    </row>
    <row r="50" spans="3:11">
      <c r="F50" s="357" t="s">
        <v>23</v>
      </c>
      <c r="G50" s="355">
        <f t="shared" si="3"/>
        <v>3</v>
      </c>
      <c r="H50" s="192">
        <f>SUM(SUMIF('NIST CSF 2.0 ASSESSMENT'!$A$3:$A$109,F50,'NIST CSF 2.0 ASSESSMENT'!$S$3:$S$109))</f>
        <v>9</v>
      </c>
      <c r="I50" s="192">
        <f>SUM(COUNTIF('NIST CSF 2.0 ASSESSMENT'!$A$3:$A$109, F50))</f>
        <v>3</v>
      </c>
      <c r="J50" s="192">
        <f t="shared" si="4"/>
        <v>12</v>
      </c>
      <c r="K50" s="356">
        <f t="shared" si="5"/>
        <v>0.75</v>
      </c>
    </row>
    <row r="51" spans="3:11">
      <c r="F51" s="357" t="s">
        <v>28</v>
      </c>
      <c r="G51" s="355">
        <f t="shared" si="3"/>
        <v>3.5</v>
      </c>
      <c r="H51" s="192">
        <f>SUM(SUMIF('NIST CSF 2.0 ASSESSMENT'!$A$3:$A$109,F51,'NIST CSF 2.0 ASSESSMENT'!$S$3:$S$109))</f>
        <v>7</v>
      </c>
      <c r="I51" s="192">
        <f>SUM(COUNTIF('NIST CSF 2.0 ASSESSMENT'!$A$3:$A$109, F51))</f>
        <v>2</v>
      </c>
      <c r="J51" s="192">
        <f t="shared" si="4"/>
        <v>8</v>
      </c>
      <c r="K51" s="356">
        <f t="shared" si="5"/>
        <v>0.875</v>
      </c>
    </row>
    <row r="52" spans="3:11">
      <c r="F52" s="357" t="s">
        <v>33</v>
      </c>
      <c r="G52" s="355">
        <f t="shared" si="3"/>
        <v>4</v>
      </c>
      <c r="H52" s="192">
        <f>SUM(SUMIF('NIST CSF 2.0 ASSESSMENT'!$A$3:$A$109,F52,'NIST CSF 2.0 ASSESSMENT'!$S$3:$S$109))</f>
        <v>28</v>
      </c>
      <c r="I52" s="192">
        <f>SUM(COUNTIF('NIST CSF 2.0 ASSESSMENT'!$A$3:$A$109, F52))</f>
        <v>7</v>
      </c>
      <c r="J52" s="192">
        <f t="shared" si="4"/>
        <v>28</v>
      </c>
      <c r="K52" s="356">
        <f t="shared" si="5"/>
        <v>1</v>
      </c>
    </row>
    <row r="53" spans="3:11">
      <c r="F53" s="357" t="s">
        <v>38</v>
      </c>
      <c r="G53" s="355">
        <f t="shared" si="3"/>
        <v>3.75</v>
      </c>
      <c r="H53" s="192">
        <f>SUM(SUMIF('NIST CSF 2.0 ASSESSMENT'!$A$3:$A$109,F53,'NIST CSF 2.0 ASSESSMENT'!$S$3:$S$109))</f>
        <v>15</v>
      </c>
      <c r="I53" s="192">
        <f>SUM(COUNTIF('NIST CSF 2.0 ASSESSMENT'!$A$3:$A$109, F53))</f>
        <v>4</v>
      </c>
      <c r="J53" s="192">
        <f t="shared" si="4"/>
        <v>16</v>
      </c>
      <c r="K53" s="356">
        <f t="shared" si="5"/>
        <v>0.9375</v>
      </c>
    </row>
    <row r="54" spans="3:11">
      <c r="F54" s="357" t="s">
        <v>43</v>
      </c>
      <c r="G54" s="355">
        <f t="shared" si="3"/>
        <v>3.4</v>
      </c>
      <c r="H54" s="192">
        <f>SUM(SUMIF('NIST CSF 2.0 ASSESSMENT'!$A$3:$A$109,F54,'NIST CSF 2.0 ASSESSMENT'!$S$3:$S$109))</f>
        <v>34</v>
      </c>
      <c r="I54" s="192">
        <f>SUM(COUNTIF('NIST CSF 2.0 ASSESSMENT'!$A$3:$A$109, F54))</f>
        <v>10</v>
      </c>
      <c r="J54" s="192">
        <f t="shared" si="4"/>
        <v>40</v>
      </c>
      <c r="K54" s="356">
        <f t="shared" si="5"/>
        <v>0.85</v>
      </c>
    </row>
    <row r="55" spans="3:11">
      <c r="F55" s="357" t="s">
        <v>49</v>
      </c>
      <c r="G55" s="355">
        <f t="shared" si="3"/>
        <v>3.7142857142857144</v>
      </c>
      <c r="H55" s="192">
        <f>SUM(SUMIF('NIST CSF 2.0 ASSESSMENT'!$A$3:$A$109,F55,'NIST CSF 2.0 ASSESSMENT'!$S$3:$S$109))</f>
        <v>26</v>
      </c>
      <c r="I55" s="192">
        <f>SUM(COUNTIF('NIST CSF 2.0 ASSESSMENT'!$A$3:$A$109, F55))</f>
        <v>7</v>
      </c>
      <c r="J55" s="192">
        <f t="shared" si="4"/>
        <v>28</v>
      </c>
      <c r="K55" s="356">
        <f t="shared" si="5"/>
        <v>0.9285714285714286</v>
      </c>
    </row>
    <row r="56" spans="3:11">
      <c r="F56" s="357" t="s">
        <v>57</v>
      </c>
      <c r="G56" s="355">
        <f t="shared" si="3"/>
        <v>3.25</v>
      </c>
      <c r="H56" s="192">
        <f>SUM(SUMIF('NIST CSF 2.0 ASSESSMENT'!$A$3:$A$109,F56,'NIST CSF 2.0 ASSESSMENT'!$S$3:$S$109))</f>
        <v>13</v>
      </c>
      <c r="I56" s="192">
        <f>SUM(COUNTIF('NIST CSF 2.0 ASSESSMENT'!$A$3:$A$109, F56))</f>
        <v>4</v>
      </c>
      <c r="J56" s="192">
        <f t="shared" si="4"/>
        <v>16</v>
      </c>
      <c r="K56" s="356">
        <f t="shared" si="5"/>
        <v>0.8125</v>
      </c>
    </row>
    <row r="57" spans="3:11">
      <c r="F57" s="357" t="s">
        <v>53</v>
      </c>
      <c r="G57" s="355">
        <f t="shared" si="3"/>
        <v>3.4</v>
      </c>
      <c r="H57" s="192">
        <f>SUM(SUMIF('NIST CSF 2.0 ASSESSMENT'!$A$3:$A$109,F57,'NIST CSF 2.0 ASSESSMENT'!$S$3:$S$109))</f>
        <v>34</v>
      </c>
      <c r="I57" s="192">
        <f>SUM(COUNTIF('NIST CSF 2.0 ASSESSMENT'!$A$3:$A$109, F57))</f>
        <v>10</v>
      </c>
      <c r="J57" s="192">
        <f t="shared" si="4"/>
        <v>40</v>
      </c>
      <c r="K57" s="356">
        <f t="shared" si="5"/>
        <v>0.85</v>
      </c>
    </row>
    <row r="58" spans="3:11">
      <c r="F58" s="357" t="s">
        <v>61</v>
      </c>
      <c r="G58" s="355">
        <f t="shared" si="3"/>
        <v>3.5</v>
      </c>
      <c r="H58" s="192">
        <f>SUM(SUMIF('NIST CSF 2.0 ASSESSMENT'!$A$3:$A$109,F58,'NIST CSF 2.0 ASSESSMENT'!$S$3:$S$109))</f>
        <v>21</v>
      </c>
      <c r="I58" s="192">
        <f>SUM(COUNTIF('NIST CSF 2.0 ASSESSMENT'!$A$3:$A$109, F58))</f>
        <v>6</v>
      </c>
      <c r="J58" s="192">
        <f t="shared" si="4"/>
        <v>24</v>
      </c>
      <c r="K58" s="356">
        <f t="shared" si="5"/>
        <v>0.875</v>
      </c>
    </row>
    <row r="59" spans="3:11">
      <c r="F59" s="357" t="s">
        <v>65</v>
      </c>
      <c r="G59" s="355">
        <f t="shared" si="3"/>
        <v>3</v>
      </c>
      <c r="H59" s="192">
        <f>SUM(SUMIF('NIST CSF 2.0 ASSESSMENT'!$A$3:$A$109,F59,'NIST CSF 2.0 ASSESSMENT'!$S$3:$S$109))</f>
        <v>6</v>
      </c>
      <c r="I59" s="192">
        <f>SUM(COUNTIF('NIST CSF 2.0 ASSESSMENT'!$A$3:$A$109, F59))</f>
        <v>2</v>
      </c>
      <c r="J59" s="192">
        <f t="shared" si="4"/>
        <v>8</v>
      </c>
      <c r="K59" s="356">
        <f t="shared" si="5"/>
        <v>0.75</v>
      </c>
    </row>
    <row r="60" spans="3:11">
      <c r="F60" s="357" t="s">
        <v>69</v>
      </c>
      <c r="G60" s="355">
        <f t="shared" si="3"/>
        <v>2.4</v>
      </c>
      <c r="H60" s="192">
        <f>SUM(SUMIF('NIST CSF 2.0 ASSESSMENT'!$A$3:$A$109,F60,'NIST CSF 2.0 ASSESSMENT'!$S$3:$S$109))</f>
        <v>12</v>
      </c>
      <c r="I60" s="192">
        <f>SUM(COUNTIF('NIST CSF 2.0 ASSESSMENT'!$A$3:$A$109, F60))</f>
        <v>5</v>
      </c>
      <c r="J60" s="192">
        <f t="shared" si="4"/>
        <v>20</v>
      </c>
      <c r="K60" s="356">
        <f t="shared" si="5"/>
        <v>0.6</v>
      </c>
    </row>
    <row r="61" spans="3:11">
      <c r="F61" s="357" t="s">
        <v>74</v>
      </c>
      <c r="G61" s="355">
        <f t="shared" si="3"/>
        <v>3.5</v>
      </c>
      <c r="H61" s="192">
        <f>SUM(SUMIF('NIST CSF 2.0 ASSESSMENT'!$A$3:$A$109,F61,'NIST CSF 2.0 ASSESSMENT'!$S$3:$S$109))</f>
        <v>14</v>
      </c>
      <c r="I61" s="192">
        <f>SUM(COUNTIF('NIST CSF 2.0 ASSESSMENT'!$A$3:$A$109, F61))</f>
        <v>4</v>
      </c>
      <c r="J61" s="192">
        <f t="shared" si="4"/>
        <v>16</v>
      </c>
      <c r="K61" s="356">
        <f t="shared" si="5"/>
        <v>0.875</v>
      </c>
    </row>
    <row r="62" spans="3:11">
      <c r="F62" s="357" t="s">
        <v>72</v>
      </c>
      <c r="G62" s="355">
        <f t="shared" si="3"/>
        <v>3.3333333333333335</v>
      </c>
      <c r="H62" s="192">
        <f>SUM(SUMIF('NIST CSF 2.0 ASSESSMENT'!$A$3:$A$109,F62,'NIST CSF 2.0 ASSESSMENT'!$S$3:$S$109))</f>
        <v>20</v>
      </c>
      <c r="I62" s="192">
        <f>SUM(COUNTIF('NIST CSF 2.0 ASSESSMENT'!$A$3:$A$109, F62))</f>
        <v>6</v>
      </c>
      <c r="J62" s="192">
        <f t="shared" si="4"/>
        <v>24</v>
      </c>
      <c r="K62" s="356">
        <f t="shared" si="5"/>
        <v>0.83333333333333337</v>
      </c>
    </row>
    <row r="63" spans="3:11">
      <c r="F63" s="357" t="s">
        <v>98</v>
      </c>
      <c r="G63" s="355">
        <f t="shared" si="3"/>
        <v>3</v>
      </c>
      <c r="H63" s="192">
        <f>SUM(SUMIF('NIST CSF 2.0 ASSESSMENT'!$A$3:$A$109,F63,'NIST CSF 2.0 ASSESSMENT'!$S$3:$S$109))</f>
        <v>18</v>
      </c>
      <c r="I63" s="192">
        <f>SUM(COUNTIF('NIST CSF 2.0 ASSESSMENT'!$A$3:$A$109, F63))</f>
        <v>6</v>
      </c>
      <c r="J63" s="192">
        <f t="shared" si="4"/>
        <v>24</v>
      </c>
      <c r="K63" s="356">
        <f t="shared" si="5"/>
        <v>0.75</v>
      </c>
    </row>
    <row r="64" spans="3:11">
      <c r="F64" s="357" t="s">
        <v>87</v>
      </c>
      <c r="G64" s="355">
        <f t="shared" si="3"/>
        <v>4</v>
      </c>
      <c r="H64" s="192">
        <f>SUM(SUMIF('NIST CSF 2.0 ASSESSMENT'!$A$3:$A$109,F64,'NIST CSF 2.0 ASSESSMENT'!$S$3:$S$109))</f>
        <v>16</v>
      </c>
      <c r="I64" s="192">
        <f>SUM(COUNTIF('NIST CSF 2.0 ASSESSMENT'!$A$3:$A$109, F64))</f>
        <v>4</v>
      </c>
      <c r="J64" s="192">
        <f t="shared" si="4"/>
        <v>16</v>
      </c>
      <c r="K64" s="356">
        <f t="shared" si="5"/>
        <v>1</v>
      </c>
    </row>
    <row r="65" spans="6:11">
      <c r="F65" s="357" t="s">
        <v>91</v>
      </c>
      <c r="G65" s="355">
        <f t="shared" si="3"/>
        <v>3</v>
      </c>
      <c r="H65" s="192">
        <f>SUM(SUMIF('NIST CSF 2.0 ASSESSMENT'!$A$3:$A$109,F65,'NIST CSF 2.0 ASSESSMENT'!$S$3:$S$109))</f>
        <v>6</v>
      </c>
      <c r="I65" s="192">
        <f>SUM(COUNTIF('NIST CSF 2.0 ASSESSMENT'!$A$3:$A$109, F65))</f>
        <v>2</v>
      </c>
      <c r="J65" s="192">
        <f t="shared" si="4"/>
        <v>8</v>
      </c>
      <c r="K65" s="356">
        <f t="shared" si="5"/>
        <v>0.75</v>
      </c>
    </row>
    <row r="66" spans="6:11">
      <c r="F66" s="357" t="s">
        <v>101</v>
      </c>
      <c r="G66" s="355">
        <f t="shared" si="3"/>
        <v>3.5</v>
      </c>
      <c r="H66" s="192">
        <f>SUM(SUMIF('NIST CSF 2.0 ASSESSMENT'!$A$3:$A$109,{"RC.CO"},'NIST CSF 2.0 ASSESSMENT'!$S$3:$S$109))</f>
        <v>7</v>
      </c>
      <c r="I66" s="192">
        <f>SUM(COUNTIF('NIST CSF 2.0 ASSESSMENT'!$A$3:$A$109, F66))</f>
        <v>2</v>
      </c>
      <c r="J66" s="192">
        <f t="shared" si="4"/>
        <v>8</v>
      </c>
      <c r="K66" s="356">
        <f t="shared" si="5"/>
        <v>0.875</v>
      </c>
    </row>
    <row r="67" spans="6:11">
      <c r="F67" s="357" t="s">
        <v>83</v>
      </c>
      <c r="G67" s="355">
        <f t="shared" si="3"/>
        <v>3.6</v>
      </c>
      <c r="H67" s="192">
        <f>SUM(SUMIF('NIST CSF 2.0 ASSESSMENT'!$A$3:$A$109,F67,'NIST CSF 2.0 ASSESSMENT'!$S$3:$S$109))</f>
        <v>18</v>
      </c>
      <c r="I67" s="192">
        <f>SUM(COUNTIF('NIST CSF 2.0 ASSESSMENT'!$A$3:$A$109, F67))</f>
        <v>5</v>
      </c>
      <c r="J67" s="192">
        <f t="shared" si="4"/>
        <v>20</v>
      </c>
      <c r="K67" s="356">
        <f t="shared" si="5"/>
        <v>0.9</v>
      </c>
    </row>
    <row r="68" spans="6:11">
      <c r="F68" s="357" t="s">
        <v>95</v>
      </c>
      <c r="G68" s="355">
        <f t="shared" si="3"/>
        <v>4</v>
      </c>
      <c r="H68" s="192">
        <f>SUM(SUMIF('NIST CSF 2.0 ASSESSMENT'!$A$3:$A$109,F68,'NIST CSF 2.0 ASSESSMENT'!$S$3:$S$109))</f>
        <v>8</v>
      </c>
      <c r="I68" s="192">
        <f>SUM(COUNTIF('NIST CSF 2.0 ASSESSMENT'!$A$3:$A$109, F68))</f>
        <v>2</v>
      </c>
      <c r="J68" s="192">
        <f t="shared" si="4"/>
        <v>8</v>
      </c>
      <c r="K68" s="356">
        <f t="shared" si="5"/>
        <v>1</v>
      </c>
    </row>
    <row r="72" spans="6:11">
      <c r="F72" s="361" t="s">
        <v>128</v>
      </c>
      <c r="G72" s="361" t="s">
        <v>505</v>
      </c>
    </row>
    <row r="73" spans="6:11">
      <c r="F73" s="361" t="s">
        <v>2157</v>
      </c>
      <c r="G73" s="383">
        <f>SUM(G49:G54)/6</f>
        <v>3.5416666666666665</v>
      </c>
    </row>
    <row r="74" spans="6:11">
      <c r="F74" s="361" t="s">
        <v>2158</v>
      </c>
      <c r="G74" s="383">
        <f>SUM(G55:G57)/3</f>
        <v>3.4547619047619045</v>
      </c>
    </row>
    <row r="75" spans="6:11">
      <c r="F75" s="361" t="s">
        <v>981</v>
      </c>
      <c r="G75" s="383">
        <f>SUM(G47:G48)/2</f>
        <v>3.55</v>
      </c>
    </row>
    <row r="76" spans="6:11">
      <c r="F76" s="361" t="s">
        <v>2159</v>
      </c>
      <c r="G76" s="383">
        <f>SUM(G58:G62)/5</f>
        <v>3.1466666666666669</v>
      </c>
    </row>
    <row r="77" spans="6:11">
      <c r="F77" s="361" t="s">
        <v>2160</v>
      </c>
      <c r="G77" s="383">
        <f>SUM(G64+G65+G67+G68)/4</f>
        <v>3.65</v>
      </c>
    </row>
    <row r="78" spans="6:11">
      <c r="F78" s="361" t="s">
        <v>2161</v>
      </c>
      <c r="G78" s="383">
        <f>SUM(G63+G66)/2</f>
        <v>3.25</v>
      </c>
    </row>
    <row r="79" spans="6:11">
      <c r="F79" s="382" t="s">
        <v>2581</v>
      </c>
      <c r="G79" s="384">
        <f>SUM(G73:G78)/6</f>
        <v>3.4321825396825396</v>
      </c>
    </row>
  </sheetData>
  <sortState ref="F47:K68">
    <sortCondition ref="F47:F68"/>
  </sortState>
  <mergeCells count="5">
    <mergeCell ref="J4:J9"/>
    <mergeCell ref="H2:J2"/>
    <mergeCell ref="L2:M2"/>
    <mergeCell ref="P2:Q2"/>
    <mergeCell ref="P1:Q1"/>
  </mergeCells>
  <conditionalFormatting sqref="Q4">
    <cfRule type="cellIs" dxfId="230" priority="5" operator="greaterThanOrEqual">
      <formula>0.7</formula>
    </cfRule>
    <cfRule type="cellIs" dxfId="229" priority="6" operator="lessThan">
      <formula>0.7</formula>
    </cfRule>
  </conditionalFormatting>
  <conditionalFormatting sqref="Q5:Q25">
    <cfRule type="cellIs" dxfId="228" priority="1" operator="greaterThanOrEqual">
      <formula>0.7</formula>
    </cfRule>
    <cfRule type="cellIs" dxfId="227" priority="2" operator="lessThan">
      <formula>0.7</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'ANSWER KEY'!$G$2:$G$8</xm:f>
          </x14:formula1>
          <xm:sqref>M4:N27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35" sqref="B35"/>
    </sheetView>
  </sheetViews>
  <sheetFormatPr defaultColWidth="11.25" defaultRowHeight="17.5"/>
  <cols>
    <col min="1" max="1" width="78.25" style="334" bestFit="1" customWidth="1"/>
    <col min="2" max="2" width="42.58203125" style="29" bestFit="1" customWidth="1"/>
    <col min="3" max="16384" width="11.25" style="29"/>
  </cols>
  <sheetData>
    <row r="1" spans="1:2" ht="18">
      <c r="A1" s="333" t="s">
        <v>668</v>
      </c>
      <c r="B1" s="198" t="s">
        <v>669</v>
      </c>
    </row>
    <row r="2" spans="1:2">
      <c r="A2" s="362" t="s">
        <v>2005</v>
      </c>
      <c r="B2" s="29" t="s">
        <v>670</v>
      </c>
    </row>
    <row r="3" spans="1:2">
      <c r="A3" s="362" t="s">
        <v>671</v>
      </c>
    </row>
    <row r="4" spans="1:2">
      <c r="A4" s="362" t="s">
        <v>672</v>
      </c>
    </row>
    <row r="5" spans="1:2">
      <c r="A5" s="362" t="s">
        <v>673</v>
      </c>
    </row>
    <row r="6" spans="1:2">
      <c r="A6" s="362" t="s">
        <v>674</v>
      </c>
    </row>
    <row r="7" spans="1:2">
      <c r="A7" s="362" t="s">
        <v>675</v>
      </c>
    </row>
    <row r="8" spans="1:2">
      <c r="A8" s="362" t="s">
        <v>676</v>
      </c>
    </row>
    <row r="9" spans="1:2">
      <c r="A9" s="362" t="s">
        <v>677</v>
      </c>
    </row>
    <row r="10" spans="1:2">
      <c r="A10" s="362" t="s">
        <v>678</v>
      </c>
    </row>
    <row r="11" spans="1:2">
      <c r="A11" s="352" t="s">
        <v>679</v>
      </c>
    </row>
    <row r="12" spans="1:2" ht="35">
      <c r="A12" s="362" t="s">
        <v>2006</v>
      </c>
    </row>
    <row r="13" spans="1:2">
      <c r="A13" s="362" t="s">
        <v>680</v>
      </c>
    </row>
    <row r="14" spans="1:2">
      <c r="A14" s="363" t="s">
        <v>681</v>
      </c>
      <c r="B14" s="29" t="s">
        <v>2162</v>
      </c>
    </row>
    <row r="15" spans="1:2">
      <c r="A15" s="363" t="s">
        <v>682</v>
      </c>
      <c r="B15" s="29" t="s">
        <v>2162</v>
      </c>
    </row>
    <row r="16" spans="1:2">
      <c r="A16" s="362" t="s">
        <v>683</v>
      </c>
      <c r="B16" s="29" t="s">
        <v>684</v>
      </c>
    </row>
    <row r="17" spans="1:2">
      <c r="A17" s="352" t="s">
        <v>685</v>
      </c>
    </row>
    <row r="18" spans="1:2" ht="35">
      <c r="A18" s="362" t="s">
        <v>1652</v>
      </c>
    </row>
    <row r="19" spans="1:2" ht="52.5">
      <c r="A19" s="352" t="s">
        <v>1654</v>
      </c>
    </row>
    <row r="20" spans="1:2">
      <c r="A20" s="352" t="s">
        <v>1747</v>
      </c>
    </row>
    <row r="21" spans="1:2">
      <c r="A21" s="352" t="s">
        <v>1948</v>
      </c>
    </row>
    <row r="22" spans="1:2">
      <c r="A22" s="352" t="s">
        <v>1949</v>
      </c>
    </row>
    <row r="23" spans="1:2" ht="35">
      <c r="A23" s="352" t="s">
        <v>1953</v>
      </c>
    </row>
    <row r="24" spans="1:2" ht="87.5">
      <c r="A24" s="362" t="s">
        <v>1954</v>
      </c>
    </row>
    <row r="25" spans="1:2" ht="52.5">
      <c r="A25" s="362" t="s">
        <v>1955</v>
      </c>
    </row>
    <row r="26" spans="1:2" ht="52.5">
      <c r="A26" s="362" t="s">
        <v>1956</v>
      </c>
    </row>
    <row r="27" spans="1:2" ht="35">
      <c r="A27" s="362" t="s">
        <v>1957</v>
      </c>
    </row>
    <row r="28" spans="1:2" ht="52.5">
      <c r="A28" s="362" t="s">
        <v>1958</v>
      </c>
    </row>
    <row r="29" spans="1:2" ht="52.5">
      <c r="A29" s="362" t="s">
        <v>1959</v>
      </c>
    </row>
    <row r="30" spans="1:2">
      <c r="A30" s="352" t="s">
        <v>1960</v>
      </c>
    </row>
    <row r="31" spans="1:2">
      <c r="A31" s="352" t="s">
        <v>1961</v>
      </c>
      <c r="B31" s="29" t="s">
        <v>2162</v>
      </c>
    </row>
    <row r="32" spans="1:2">
      <c r="A32" s="364" t="s">
        <v>1962</v>
      </c>
    </row>
    <row r="33" spans="1:2">
      <c r="A33" s="334" t="s">
        <v>2007</v>
      </c>
    </row>
    <row r="34" spans="1:2">
      <c r="A34" s="334" t="s">
        <v>2008</v>
      </c>
      <c r="B34" s="29" t="s">
        <v>2010</v>
      </c>
    </row>
    <row r="35" spans="1:2">
      <c r="A35" s="334" t="s">
        <v>2009</v>
      </c>
      <c r="B35" s="29" t="s">
        <v>2010</v>
      </c>
    </row>
    <row r="36" spans="1:2">
      <c r="A36" s="334" t="s">
        <v>2011</v>
      </c>
    </row>
    <row r="37" spans="1:2">
      <c r="A37" s="334" t="s">
        <v>2012</v>
      </c>
    </row>
    <row r="38" spans="1:2">
      <c r="A38" s="365" t="s">
        <v>2149</v>
      </c>
    </row>
    <row r="39" spans="1:2" ht="52.5">
      <c r="A39" s="365" t="s">
        <v>2148</v>
      </c>
    </row>
    <row r="40" spans="1:2" ht="52.5">
      <c r="A40" s="365" t="s">
        <v>2151</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4"/>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ColWidth="8.58203125" defaultRowHeight="14"/>
  <cols>
    <col min="1" max="1" width="33" style="227" bestFit="1" customWidth="1"/>
    <col min="2" max="2" width="41.83203125" style="227" bestFit="1" customWidth="1"/>
    <col min="3" max="3" width="12.08203125" style="310" bestFit="1" customWidth="1"/>
    <col min="4" max="4" width="12.58203125" style="310" bestFit="1" customWidth="1"/>
    <col min="5" max="5" width="15.75" style="310" customWidth="1"/>
    <col min="6" max="6" width="9.75" style="310" bestFit="1" customWidth="1"/>
    <col min="7" max="7" width="47.25" style="220" customWidth="1"/>
    <col min="8" max="16384" width="8.58203125" style="227"/>
  </cols>
  <sheetData>
    <row r="1" spans="1:7" s="221" customFormat="1" ht="28">
      <c r="A1" s="317" t="s">
        <v>1886</v>
      </c>
      <c r="B1" s="317" t="s">
        <v>1838</v>
      </c>
      <c r="C1" s="318" t="s">
        <v>1692</v>
      </c>
      <c r="D1" s="318" t="s">
        <v>1696</v>
      </c>
      <c r="E1" s="318" t="s">
        <v>1913</v>
      </c>
      <c r="F1" s="318" t="s">
        <v>1694</v>
      </c>
      <c r="G1" s="317" t="s">
        <v>726</v>
      </c>
    </row>
    <row r="2" spans="1:7" ht="28">
      <c r="A2" s="319" t="s">
        <v>1881</v>
      </c>
      <c r="B2" s="319" t="s">
        <v>1882</v>
      </c>
      <c r="C2" s="322" t="s">
        <v>1697</v>
      </c>
      <c r="D2" s="322" t="s">
        <v>1698</v>
      </c>
      <c r="E2" s="320">
        <v>45387</v>
      </c>
      <c r="F2" s="320">
        <v>45387</v>
      </c>
      <c r="G2" s="321" t="s">
        <v>1699</v>
      </c>
    </row>
    <row r="3" spans="1:7">
      <c r="A3" s="319" t="s">
        <v>1878</v>
      </c>
      <c r="B3" s="319" t="s">
        <v>1877</v>
      </c>
      <c r="C3" s="322" t="s">
        <v>1697</v>
      </c>
      <c r="D3" s="320">
        <v>42767</v>
      </c>
      <c r="E3" s="320">
        <v>45391</v>
      </c>
      <c r="F3" s="320">
        <v>45391</v>
      </c>
      <c r="G3" s="321" t="s">
        <v>1701</v>
      </c>
    </row>
    <row r="4" spans="1:7">
      <c r="A4" s="319" t="s">
        <v>1880</v>
      </c>
      <c r="B4" s="319" t="s">
        <v>1879</v>
      </c>
      <c r="C4" s="322" t="s">
        <v>1697</v>
      </c>
      <c r="D4" s="320">
        <v>38462</v>
      </c>
      <c r="E4" s="320">
        <v>45391</v>
      </c>
      <c r="F4" s="320">
        <v>45391</v>
      </c>
      <c r="G4" s="321" t="s">
        <v>1700</v>
      </c>
    </row>
    <row r="5" spans="1:7">
      <c r="A5" s="319" t="s">
        <v>1876</v>
      </c>
      <c r="B5" s="319" t="s">
        <v>1875</v>
      </c>
      <c r="C5" s="322" t="s">
        <v>1697</v>
      </c>
      <c r="D5" s="320">
        <v>38462</v>
      </c>
      <c r="E5" s="320">
        <v>45391</v>
      </c>
      <c r="F5" s="320">
        <v>45391</v>
      </c>
      <c r="G5" s="321" t="s">
        <v>1702</v>
      </c>
    </row>
    <row r="6" spans="1:7">
      <c r="A6" s="319" t="s">
        <v>1849</v>
      </c>
      <c r="B6" s="319" t="s">
        <v>1890</v>
      </c>
      <c r="C6" s="322"/>
      <c r="D6" s="322"/>
      <c r="E6" s="322"/>
      <c r="F6" s="322"/>
      <c r="G6" s="321"/>
    </row>
    <row r="7" spans="1:7" ht="28">
      <c r="A7" s="319" t="s">
        <v>1874</v>
      </c>
      <c r="B7" s="319" t="s">
        <v>1887</v>
      </c>
      <c r="C7" s="322" t="s">
        <v>1697</v>
      </c>
      <c r="D7" s="320">
        <v>38462</v>
      </c>
      <c r="E7" s="320">
        <v>45391</v>
      </c>
      <c r="F7" s="320">
        <v>45391</v>
      </c>
      <c r="G7" s="321" t="s">
        <v>1703</v>
      </c>
    </row>
    <row r="8" spans="1:7">
      <c r="A8" s="332" t="s">
        <v>1845</v>
      </c>
      <c r="B8" s="319" t="s">
        <v>1888</v>
      </c>
      <c r="C8" s="320">
        <v>45387</v>
      </c>
      <c r="D8" s="320">
        <v>42125</v>
      </c>
      <c r="E8" s="322"/>
      <c r="F8" s="322"/>
      <c r="G8" s="321"/>
    </row>
    <row r="9" spans="1:7">
      <c r="A9" s="319" t="s">
        <v>1847</v>
      </c>
      <c r="B9" s="319" t="s">
        <v>1889</v>
      </c>
      <c r="C9" s="322"/>
      <c r="D9" s="322"/>
      <c r="E9" s="322"/>
      <c r="F9" s="322"/>
      <c r="G9" s="321"/>
    </row>
    <row r="10" spans="1:7">
      <c r="A10" s="319" t="s">
        <v>1850</v>
      </c>
      <c r="B10" s="319" t="s">
        <v>1891</v>
      </c>
      <c r="C10" s="322"/>
      <c r="D10" s="322"/>
      <c r="E10" s="322"/>
      <c r="F10" s="322"/>
      <c r="G10" s="321"/>
    </row>
    <row r="11" spans="1:7">
      <c r="A11" s="319" t="s">
        <v>1852</v>
      </c>
      <c r="B11" s="319" t="s">
        <v>1892</v>
      </c>
      <c r="C11" s="322"/>
      <c r="D11" s="322"/>
      <c r="E11" s="322"/>
      <c r="F11" s="322"/>
      <c r="G11" s="321"/>
    </row>
    <row r="12" spans="1:7">
      <c r="A12" s="319" t="s">
        <v>1853</v>
      </c>
      <c r="B12" s="319" t="s">
        <v>1893</v>
      </c>
      <c r="C12" s="322"/>
      <c r="D12" s="322"/>
      <c r="E12" s="322"/>
      <c r="F12" s="322"/>
      <c r="G12" s="321"/>
    </row>
    <row r="13" spans="1:7">
      <c r="A13" s="319" t="s">
        <v>1854</v>
      </c>
      <c r="B13" s="319" t="s">
        <v>1894</v>
      </c>
      <c r="C13" s="322"/>
      <c r="D13" s="322"/>
      <c r="E13" s="322"/>
      <c r="F13" s="322"/>
      <c r="G13" s="321"/>
    </row>
    <row r="14" spans="1:7">
      <c r="A14" s="319" t="s">
        <v>1855</v>
      </c>
      <c r="B14" s="319" t="s">
        <v>1895</v>
      </c>
      <c r="C14" s="322"/>
      <c r="D14" s="322"/>
      <c r="E14" s="322"/>
      <c r="F14" s="322"/>
      <c r="G14" s="321"/>
    </row>
    <row r="15" spans="1:7">
      <c r="A15" s="319" t="s">
        <v>1856</v>
      </c>
      <c r="B15" s="319" t="s">
        <v>1896</v>
      </c>
      <c r="C15" s="322"/>
      <c r="D15" s="322"/>
      <c r="E15" s="322"/>
      <c r="F15" s="322"/>
      <c r="G15" s="321"/>
    </row>
    <row r="16" spans="1:7">
      <c r="A16" s="319" t="s">
        <v>1857</v>
      </c>
      <c r="B16" s="319" t="s">
        <v>1897</v>
      </c>
      <c r="C16" s="322"/>
      <c r="D16" s="322"/>
      <c r="E16" s="322"/>
      <c r="F16" s="322"/>
      <c r="G16" s="321"/>
    </row>
    <row r="17" spans="1:7">
      <c r="A17" s="319" t="s">
        <v>1858</v>
      </c>
      <c r="B17" s="319" t="s">
        <v>1898</v>
      </c>
      <c r="C17" s="322"/>
      <c r="D17" s="322"/>
      <c r="E17" s="322"/>
      <c r="F17" s="322"/>
      <c r="G17" s="321"/>
    </row>
    <row r="18" spans="1:7">
      <c r="A18" s="319" t="s">
        <v>1859</v>
      </c>
      <c r="B18" s="319" t="s">
        <v>1899</v>
      </c>
      <c r="C18" s="322"/>
      <c r="D18" s="322"/>
      <c r="E18" s="322"/>
      <c r="F18" s="322"/>
      <c r="G18" s="321"/>
    </row>
    <row r="19" spans="1:7">
      <c r="A19" s="319" t="s">
        <v>1860</v>
      </c>
      <c r="B19" s="319" t="s">
        <v>1900</v>
      </c>
      <c r="C19" s="322"/>
      <c r="D19" s="322"/>
      <c r="E19" s="322"/>
      <c r="F19" s="322"/>
      <c r="G19" s="321"/>
    </row>
    <row r="20" spans="1:7">
      <c r="A20" s="319" t="s">
        <v>1861</v>
      </c>
      <c r="B20" s="319" t="s">
        <v>1901</v>
      </c>
      <c r="C20" s="322"/>
      <c r="D20" s="322"/>
      <c r="E20" s="322"/>
      <c r="F20" s="322"/>
      <c r="G20" s="321"/>
    </row>
    <row r="21" spans="1:7">
      <c r="A21" s="319" t="s">
        <v>1862</v>
      </c>
      <c r="B21" s="319" t="s">
        <v>1902</v>
      </c>
      <c r="C21" s="322"/>
      <c r="D21" s="322"/>
      <c r="E21" s="322"/>
      <c r="F21" s="322"/>
      <c r="G21" s="321"/>
    </row>
    <row r="22" spans="1:7">
      <c r="A22" s="319" t="s">
        <v>1863</v>
      </c>
      <c r="B22" s="319" t="s">
        <v>1903</v>
      </c>
      <c r="C22" s="322"/>
      <c r="D22" s="322"/>
      <c r="E22" s="322"/>
      <c r="F22" s="322"/>
      <c r="G22" s="321"/>
    </row>
    <row r="23" spans="1:7">
      <c r="A23" s="319" t="s">
        <v>1864</v>
      </c>
      <c r="B23" s="319" t="s">
        <v>1904</v>
      </c>
      <c r="C23" s="322"/>
      <c r="D23" s="322"/>
      <c r="E23" s="322"/>
      <c r="F23" s="322"/>
      <c r="G23" s="321"/>
    </row>
    <row r="24" spans="1:7">
      <c r="A24" s="319" t="s">
        <v>1865</v>
      </c>
      <c r="B24" s="319" t="s">
        <v>1905</v>
      </c>
      <c r="C24" s="322"/>
      <c r="D24" s="322"/>
      <c r="E24" s="322"/>
      <c r="F24" s="322"/>
      <c r="G24" s="321"/>
    </row>
    <row r="25" spans="1:7">
      <c r="A25" s="319" t="s">
        <v>1866</v>
      </c>
      <c r="B25" s="319" t="s">
        <v>1868</v>
      </c>
      <c r="C25" s="322"/>
      <c r="D25" s="322"/>
      <c r="E25" s="322"/>
      <c r="F25" s="322"/>
      <c r="G25" s="321"/>
    </row>
    <row r="26" spans="1:7">
      <c r="A26" s="319" t="s">
        <v>1843</v>
      </c>
      <c r="B26" s="319" t="s">
        <v>1896</v>
      </c>
      <c r="C26" s="322"/>
      <c r="D26" s="322"/>
      <c r="E26" s="322"/>
      <c r="F26" s="322"/>
      <c r="G26" s="321"/>
    </row>
    <row r="27" spans="1:7">
      <c r="A27" s="319" t="s">
        <v>1867</v>
      </c>
      <c r="B27" s="319" t="s">
        <v>1914</v>
      </c>
      <c r="C27" s="322"/>
      <c r="D27" s="322"/>
      <c r="E27" s="322"/>
      <c r="F27" s="322"/>
      <c r="G27" s="321"/>
    </row>
    <row r="28" spans="1:7">
      <c r="A28" s="319" t="s">
        <v>1844</v>
      </c>
      <c r="B28" s="319" t="s">
        <v>1915</v>
      </c>
      <c r="C28" s="322"/>
      <c r="D28" s="322"/>
      <c r="E28" s="322"/>
      <c r="F28" s="322"/>
      <c r="G28" s="321"/>
    </row>
    <row r="29" spans="1:7">
      <c r="A29" s="319" t="s">
        <v>1846</v>
      </c>
      <c r="B29" s="319" t="s">
        <v>1916</v>
      </c>
      <c r="C29" s="322"/>
      <c r="D29" s="322"/>
      <c r="E29" s="322"/>
      <c r="F29" s="322"/>
      <c r="G29" s="321"/>
    </row>
    <row r="30" spans="1:7">
      <c r="A30" s="319" t="s">
        <v>1848</v>
      </c>
      <c r="B30" s="319" t="s">
        <v>1917</v>
      </c>
      <c r="C30" s="322"/>
      <c r="D30" s="322"/>
      <c r="E30" s="322"/>
      <c r="F30" s="322"/>
      <c r="G30" s="321"/>
    </row>
    <row r="31" spans="1:7">
      <c r="A31" s="319" t="s">
        <v>1851</v>
      </c>
      <c r="B31" s="319" t="s">
        <v>1918</v>
      </c>
      <c r="C31" s="322"/>
      <c r="D31" s="322"/>
      <c r="E31" s="322"/>
      <c r="F31" s="322"/>
      <c r="G31" s="321"/>
    </row>
    <row r="32" spans="1:7" ht="17.149999999999999" customHeight="1">
      <c r="A32" s="319" t="s">
        <v>1883</v>
      </c>
      <c r="B32" s="319" t="s">
        <v>1884</v>
      </c>
      <c r="C32" s="320">
        <v>43131</v>
      </c>
      <c r="D32" s="320" t="s">
        <v>1697</v>
      </c>
      <c r="E32" s="320">
        <v>44186</v>
      </c>
      <c r="F32" s="320">
        <v>44186</v>
      </c>
      <c r="G32" s="321" t="s">
        <v>1693</v>
      </c>
    </row>
    <row r="33" spans="1:7" ht="17.149999999999999" customHeight="1">
      <c r="A33" s="319" t="s">
        <v>1705</v>
      </c>
      <c r="B33" s="319" t="s">
        <v>1884</v>
      </c>
      <c r="C33" s="320">
        <v>42642</v>
      </c>
      <c r="D33" s="320" t="s">
        <v>1697</v>
      </c>
      <c r="E33" s="320">
        <v>44186</v>
      </c>
      <c r="F33" s="320">
        <v>44186</v>
      </c>
      <c r="G33" s="321"/>
    </row>
    <row r="34" spans="1:7" ht="17.149999999999999" customHeight="1">
      <c r="A34" s="319" t="s">
        <v>1706</v>
      </c>
      <c r="B34" s="319" t="s">
        <v>1884</v>
      </c>
      <c r="C34" s="320">
        <v>43105</v>
      </c>
      <c r="D34" s="320" t="s">
        <v>1697</v>
      </c>
      <c r="E34" s="320">
        <v>44186</v>
      </c>
      <c r="F34" s="320">
        <v>44186</v>
      </c>
      <c r="G34" s="321"/>
    </row>
    <row r="35" spans="1:7" ht="17.149999999999999" customHeight="1">
      <c r="A35" s="319" t="s">
        <v>1707</v>
      </c>
      <c r="B35" s="319" t="s">
        <v>1884</v>
      </c>
      <c r="C35" s="320">
        <v>42591</v>
      </c>
      <c r="D35" s="320" t="s">
        <v>1697</v>
      </c>
      <c r="E35" s="320">
        <v>44186</v>
      </c>
      <c r="F35" s="320">
        <v>44186</v>
      </c>
      <c r="G35" s="321"/>
    </row>
    <row r="36" spans="1:7" ht="17.149999999999999" customHeight="1">
      <c r="A36" s="319" t="s">
        <v>1708</v>
      </c>
      <c r="B36" s="319" t="s">
        <v>1884</v>
      </c>
      <c r="C36" s="320">
        <v>42544</v>
      </c>
      <c r="D36" s="320" t="s">
        <v>1697</v>
      </c>
      <c r="E36" s="320">
        <v>44186</v>
      </c>
      <c r="F36" s="320">
        <v>44186</v>
      </c>
      <c r="G36" s="321" t="s">
        <v>1695</v>
      </c>
    </row>
    <row r="37" spans="1:7" ht="17.149999999999999" customHeight="1">
      <c r="A37" s="319" t="s">
        <v>1919</v>
      </c>
      <c r="B37" s="319" t="s">
        <v>1884</v>
      </c>
      <c r="C37" s="320">
        <v>42591</v>
      </c>
      <c r="D37" s="320" t="s">
        <v>1697</v>
      </c>
      <c r="E37" s="320">
        <v>44186</v>
      </c>
      <c r="F37" s="320">
        <v>44186</v>
      </c>
      <c r="G37" s="321"/>
    </row>
    <row r="38" spans="1:7" ht="17.149999999999999" customHeight="1">
      <c r="A38" s="319" t="s">
        <v>1709</v>
      </c>
      <c r="B38" s="319" t="s">
        <v>1884</v>
      </c>
      <c r="C38" s="320">
        <v>42544</v>
      </c>
      <c r="D38" s="320" t="s">
        <v>1697</v>
      </c>
      <c r="E38" s="320">
        <v>44186</v>
      </c>
      <c r="F38" s="320">
        <v>44186</v>
      </c>
      <c r="G38" s="321"/>
    </row>
    <row r="39" spans="1:7" hidden="1">
      <c r="A39" s="319" t="s">
        <v>1906</v>
      </c>
      <c r="B39" s="319" t="s">
        <v>1873</v>
      </c>
      <c r="C39" s="322"/>
      <c r="D39" s="322"/>
      <c r="E39" s="322"/>
      <c r="F39" s="322"/>
      <c r="G39" s="321"/>
    </row>
    <row r="40" spans="1:7" hidden="1">
      <c r="A40" s="319" t="s">
        <v>1704</v>
      </c>
      <c r="B40" s="319" t="s">
        <v>1885</v>
      </c>
      <c r="C40" s="322"/>
      <c r="D40" s="322"/>
      <c r="E40" s="322"/>
      <c r="F40" s="322"/>
      <c r="G40" s="321"/>
    </row>
    <row r="41" spans="1:7" hidden="1">
      <c r="A41" s="319" t="s">
        <v>1839</v>
      </c>
      <c r="B41" s="319" t="s">
        <v>1840</v>
      </c>
      <c r="C41" s="322"/>
      <c r="D41" s="322"/>
      <c r="E41" s="322"/>
      <c r="F41" s="322"/>
      <c r="G41" s="321"/>
    </row>
    <row r="42" spans="1:7" hidden="1">
      <c r="A42" s="319" t="s">
        <v>1871</v>
      </c>
      <c r="B42" s="319" t="s">
        <v>1872</v>
      </c>
      <c r="C42" s="322"/>
      <c r="D42" s="322"/>
      <c r="E42" s="322"/>
      <c r="F42" s="322"/>
      <c r="G42" s="321"/>
    </row>
    <row r="43" spans="1:7" hidden="1">
      <c r="A43" s="319" t="s">
        <v>1841</v>
      </c>
      <c r="B43" s="319" t="s">
        <v>1842</v>
      </c>
      <c r="C43" s="322"/>
      <c r="D43" s="322"/>
      <c r="E43" s="322"/>
      <c r="F43" s="322"/>
      <c r="G43" s="321"/>
    </row>
    <row r="44" spans="1:7" hidden="1">
      <c r="A44" s="319" t="s">
        <v>1869</v>
      </c>
      <c r="B44" s="319" t="s">
        <v>1870</v>
      </c>
      <c r="C44" s="322"/>
      <c r="D44" s="322"/>
      <c r="E44" s="322"/>
      <c r="F44" s="322"/>
      <c r="G44" s="321"/>
    </row>
  </sheetData>
  <autoFilter ref="A1:B25">
    <filterColumn colId="0">
      <customFilters>
        <customFilter val="*POL*"/>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
  <sheetViews>
    <sheetView zoomScaleNormal="100" workbookViewId="0">
      <pane xSplit="1" ySplit="1" topLeftCell="E2" activePane="bottomRight" state="frozen"/>
      <selection pane="topRight" activeCell="B1" sqref="B1"/>
      <selection pane="bottomLeft" activeCell="A2" sqref="A2"/>
      <selection pane="bottomRight" activeCell="Q2" sqref="Q2:Q6"/>
    </sheetView>
  </sheetViews>
  <sheetFormatPr defaultColWidth="10.33203125" defaultRowHeight="28.5" customHeight="1"/>
  <cols>
    <col min="1" max="1" width="21" style="171" bestFit="1" customWidth="1"/>
    <col min="2" max="2" width="9.33203125" style="170" bestFit="1" customWidth="1"/>
    <col min="3" max="3" width="69.75" style="171" customWidth="1"/>
    <col min="4" max="4" width="10.33203125" style="170"/>
    <col min="5" max="5" width="27.33203125" style="170" bestFit="1" customWidth="1"/>
    <col min="6" max="6" width="10.33203125" style="170"/>
    <col min="7" max="7" width="20.75" style="170" bestFit="1" customWidth="1"/>
    <col min="8" max="8" width="10.33203125" style="170"/>
    <col min="9" max="9" width="20.75" style="170" bestFit="1" customWidth="1"/>
    <col min="10" max="12" width="10.75" style="170" customWidth="1"/>
    <col min="13" max="14" width="20.75" style="170" customWidth="1"/>
    <col min="15" max="15" width="10.33203125" style="170"/>
    <col min="16" max="16" width="48.6640625" style="170" bestFit="1" customWidth="1"/>
    <col min="17" max="17" width="17.58203125" style="170" customWidth="1"/>
    <col min="18" max="18" width="10.33203125" style="170"/>
    <col min="19" max="19" width="22.33203125" style="170" bestFit="1" customWidth="1"/>
    <col min="20" max="20" width="31.33203125" style="172" customWidth="1"/>
    <col min="21" max="21" width="10.33203125" style="170"/>
    <col min="22" max="22" width="38.08203125" style="170" customWidth="1"/>
    <col min="23" max="23" width="42.75" style="269" customWidth="1"/>
    <col min="24" max="24" width="10.33203125" style="170"/>
    <col min="25" max="25" width="29.33203125" style="170" customWidth="1"/>
    <col min="26" max="26" width="47.25" style="170" customWidth="1"/>
    <col min="27" max="27" width="10.33203125" style="170"/>
    <col min="28" max="28" width="18.33203125" style="170" bestFit="1" customWidth="1"/>
    <col min="29" max="29" width="10.33203125" style="170"/>
    <col min="30" max="30" width="15" style="170" bestFit="1" customWidth="1"/>
    <col min="31" max="33" width="10.33203125" style="170"/>
    <col min="34" max="35" width="11.83203125" style="170" bestFit="1" customWidth="1"/>
    <col min="36" max="36" width="10.33203125" style="170"/>
    <col min="37" max="37" width="16.25" style="170" customWidth="1"/>
    <col min="38" max="16384" width="10.33203125" style="170"/>
  </cols>
  <sheetData>
    <row r="1" spans="1:37" ht="46.5">
      <c r="A1" s="168" t="s">
        <v>504</v>
      </c>
      <c r="B1" s="169" t="s">
        <v>505</v>
      </c>
      <c r="C1" s="168" t="s">
        <v>506</v>
      </c>
      <c r="E1" s="169" t="s">
        <v>507</v>
      </c>
      <c r="G1" s="169" t="s">
        <v>508</v>
      </c>
      <c r="I1" s="169" t="s">
        <v>509</v>
      </c>
      <c r="J1" s="169" t="s">
        <v>510</v>
      </c>
      <c r="K1" s="168" t="s">
        <v>2166</v>
      </c>
      <c r="L1" s="168" t="s">
        <v>2167</v>
      </c>
      <c r="M1" s="169" t="s">
        <v>511</v>
      </c>
      <c r="N1" s="169" t="s">
        <v>512</v>
      </c>
      <c r="Q1" s="168" t="s">
        <v>2545</v>
      </c>
      <c r="S1" s="169" t="s">
        <v>513</v>
      </c>
      <c r="T1" s="168" t="s">
        <v>514</v>
      </c>
      <c r="V1" s="168" t="s">
        <v>134</v>
      </c>
      <c r="W1" s="268" t="s">
        <v>515</v>
      </c>
      <c r="X1" s="169"/>
      <c r="Y1" s="168" t="s">
        <v>516</v>
      </c>
      <c r="AB1" s="170" t="s">
        <v>517</v>
      </c>
      <c r="AD1" s="170" t="s">
        <v>518</v>
      </c>
      <c r="AF1" s="170" t="s">
        <v>1560</v>
      </c>
      <c r="AH1" s="170" t="s">
        <v>1561</v>
      </c>
      <c r="AI1" s="170" t="s">
        <v>1562</v>
      </c>
      <c r="AK1" s="171" t="s">
        <v>1678</v>
      </c>
    </row>
    <row r="2" spans="1:37" ht="28.5" customHeight="1">
      <c r="A2" s="171" t="s">
        <v>519</v>
      </c>
      <c r="B2" s="170">
        <v>1</v>
      </c>
      <c r="C2" s="172" t="s">
        <v>520</v>
      </c>
      <c r="E2" s="170" t="s">
        <v>107</v>
      </c>
      <c r="G2" s="170" t="s">
        <v>2</v>
      </c>
      <c r="I2" s="170" t="s">
        <v>85</v>
      </c>
      <c r="J2" s="170">
        <v>15</v>
      </c>
      <c r="K2" s="170">
        <v>4</v>
      </c>
      <c r="L2" s="170">
        <v>4</v>
      </c>
      <c r="M2" s="170">
        <v>4</v>
      </c>
      <c r="N2" s="170">
        <v>4</v>
      </c>
      <c r="P2" s="378" t="s">
        <v>149</v>
      </c>
      <c r="Q2" s="170">
        <v>1</v>
      </c>
      <c r="S2" s="170" t="s">
        <v>521</v>
      </c>
      <c r="T2" s="173" t="s">
        <v>522</v>
      </c>
      <c r="V2" s="170" t="s">
        <v>523</v>
      </c>
      <c r="W2" s="174" t="s">
        <v>524</v>
      </c>
      <c r="Y2" s="170" t="s">
        <v>525</v>
      </c>
      <c r="Z2" s="174" t="s">
        <v>526</v>
      </c>
      <c r="AA2" s="175"/>
      <c r="AB2" s="170" t="s">
        <v>527</v>
      </c>
      <c r="AD2" s="170" t="s">
        <v>107</v>
      </c>
      <c r="AF2" s="170">
        <v>1</v>
      </c>
      <c r="AH2" s="170" t="s">
        <v>1671</v>
      </c>
      <c r="AI2" s="170" t="s">
        <v>1671</v>
      </c>
      <c r="AK2" s="170" t="s">
        <v>107</v>
      </c>
    </row>
    <row r="3" spans="1:37" ht="28.5" customHeight="1">
      <c r="A3" s="171" t="s">
        <v>164</v>
      </c>
      <c r="B3" s="170">
        <v>2</v>
      </c>
      <c r="C3" s="172" t="s">
        <v>528</v>
      </c>
      <c r="E3" s="170" t="s">
        <v>108</v>
      </c>
      <c r="G3" s="170" t="s">
        <v>59</v>
      </c>
      <c r="I3" s="170" t="s">
        <v>89</v>
      </c>
      <c r="J3" s="170">
        <v>9</v>
      </c>
      <c r="K3" s="170">
        <v>3</v>
      </c>
      <c r="L3" s="170">
        <v>3</v>
      </c>
      <c r="M3" s="170">
        <v>3</v>
      </c>
      <c r="N3" s="170">
        <v>3</v>
      </c>
      <c r="P3" s="378" t="s">
        <v>1660</v>
      </c>
      <c r="Q3" s="170">
        <v>0.75</v>
      </c>
      <c r="S3" s="170" t="s">
        <v>529</v>
      </c>
      <c r="T3" s="173" t="s">
        <v>530</v>
      </c>
      <c r="V3" s="170" t="s">
        <v>531</v>
      </c>
      <c r="W3" s="176" t="s">
        <v>532</v>
      </c>
      <c r="Y3" s="170" t="s">
        <v>533</v>
      </c>
      <c r="Z3" s="174" t="s">
        <v>534</v>
      </c>
      <c r="AA3" s="175"/>
      <c r="AB3" s="170" t="s">
        <v>535</v>
      </c>
      <c r="AD3" s="170" t="s">
        <v>536</v>
      </c>
      <c r="AF3" s="170">
        <v>2</v>
      </c>
      <c r="AH3" s="170" t="s">
        <v>1676</v>
      </c>
      <c r="AI3" s="170" t="s">
        <v>1676</v>
      </c>
      <c r="AK3" s="170" t="s">
        <v>108</v>
      </c>
    </row>
    <row r="4" spans="1:37" ht="28.5" customHeight="1">
      <c r="A4" s="171" t="s">
        <v>1660</v>
      </c>
      <c r="B4" s="170">
        <v>3</v>
      </c>
      <c r="C4" s="172" t="s">
        <v>537</v>
      </c>
      <c r="E4" s="170" t="s">
        <v>109</v>
      </c>
      <c r="G4" s="170" t="s">
        <v>63</v>
      </c>
      <c r="I4" s="170" t="s">
        <v>93</v>
      </c>
      <c r="J4" s="170">
        <v>4</v>
      </c>
      <c r="K4" s="170">
        <v>2</v>
      </c>
      <c r="L4" s="170">
        <v>2</v>
      </c>
      <c r="M4" s="170">
        <v>2</v>
      </c>
      <c r="N4" s="170">
        <v>2</v>
      </c>
      <c r="P4" s="378" t="s">
        <v>164</v>
      </c>
      <c r="Q4" s="170">
        <v>0.5</v>
      </c>
      <c r="S4" s="170" t="s">
        <v>538</v>
      </c>
      <c r="T4" s="173" t="s">
        <v>539</v>
      </c>
      <c r="V4" s="170" t="s">
        <v>540</v>
      </c>
      <c r="W4" s="174" t="s">
        <v>541</v>
      </c>
      <c r="Y4" s="170" t="s">
        <v>542</v>
      </c>
      <c r="Z4" s="174" t="s">
        <v>543</v>
      </c>
      <c r="AA4" s="175"/>
      <c r="AB4" s="170" t="s">
        <v>544</v>
      </c>
      <c r="AD4" s="170" t="s">
        <v>540</v>
      </c>
      <c r="AF4" s="170">
        <v>3</v>
      </c>
      <c r="AH4" s="170" t="s">
        <v>1672</v>
      </c>
      <c r="AI4" s="170" t="s">
        <v>1672</v>
      </c>
      <c r="AK4" s="170" t="s">
        <v>46</v>
      </c>
    </row>
    <row r="5" spans="1:37" ht="28.5" customHeight="1">
      <c r="A5" s="171" t="s">
        <v>149</v>
      </c>
      <c r="B5" s="170">
        <v>4</v>
      </c>
      <c r="C5" s="172" t="s">
        <v>545</v>
      </c>
      <c r="E5" s="170" t="s">
        <v>111</v>
      </c>
      <c r="G5" s="170" t="s">
        <v>67</v>
      </c>
      <c r="I5" s="170" t="s">
        <v>96</v>
      </c>
      <c r="J5" s="170">
        <v>1</v>
      </c>
      <c r="K5" s="170">
        <v>1</v>
      </c>
      <c r="L5" s="170">
        <v>1</v>
      </c>
      <c r="M5" s="170">
        <v>1</v>
      </c>
      <c r="N5" s="170">
        <v>1</v>
      </c>
      <c r="P5" s="378" t="s">
        <v>519</v>
      </c>
      <c r="Q5" s="170">
        <v>0.25</v>
      </c>
      <c r="S5" s="170" t="s">
        <v>2</v>
      </c>
      <c r="T5" s="173" t="s">
        <v>546</v>
      </c>
      <c r="V5" s="170" t="s">
        <v>547</v>
      </c>
      <c r="W5" s="174" t="s">
        <v>548</v>
      </c>
      <c r="Y5" s="170" t="s">
        <v>549</v>
      </c>
      <c r="Z5" s="174" t="s">
        <v>550</v>
      </c>
      <c r="AA5" s="175"/>
      <c r="AB5" s="170" t="s">
        <v>551</v>
      </c>
      <c r="AD5" s="170" t="s">
        <v>108</v>
      </c>
      <c r="AF5" s="170">
        <v>4</v>
      </c>
      <c r="AH5" s="170" t="s">
        <v>1673</v>
      </c>
      <c r="AI5" s="170" t="s">
        <v>1673</v>
      </c>
      <c r="AK5" s="170" t="s">
        <v>75</v>
      </c>
    </row>
    <row r="6" spans="1:37" ht="28.5" customHeight="1">
      <c r="A6" s="375" t="s">
        <v>2544</v>
      </c>
      <c r="B6" s="170">
        <v>0</v>
      </c>
      <c r="C6" s="172" t="s">
        <v>2546</v>
      </c>
      <c r="E6" s="170" t="s">
        <v>75</v>
      </c>
      <c r="G6" s="170" t="s">
        <v>70</v>
      </c>
      <c r="I6" s="170" t="s">
        <v>1751</v>
      </c>
      <c r="J6" s="170">
        <v>0</v>
      </c>
      <c r="K6" s="170">
        <v>0</v>
      </c>
      <c r="L6" s="170">
        <v>0</v>
      </c>
      <c r="M6" s="170">
        <v>0</v>
      </c>
      <c r="N6" s="170">
        <v>0</v>
      </c>
      <c r="P6" s="375" t="s">
        <v>2544</v>
      </c>
      <c r="Q6" s="170">
        <v>0</v>
      </c>
      <c r="S6" s="170" t="s">
        <v>553</v>
      </c>
      <c r="T6" s="173" t="s">
        <v>554</v>
      </c>
      <c r="V6" s="170" t="s">
        <v>555</v>
      </c>
      <c r="W6" s="174" t="s">
        <v>556</v>
      </c>
      <c r="Y6" s="170" t="s">
        <v>557</v>
      </c>
      <c r="Z6" s="174" t="s">
        <v>558</v>
      </c>
      <c r="AA6" s="175"/>
      <c r="AB6" s="170" t="s">
        <v>559</v>
      </c>
      <c r="AD6" s="170" t="s">
        <v>111</v>
      </c>
      <c r="AH6" s="170" t="s">
        <v>1674</v>
      </c>
      <c r="AI6" s="170" t="s">
        <v>1674</v>
      </c>
      <c r="AK6" s="170" t="s">
        <v>111</v>
      </c>
    </row>
    <row r="7" spans="1:37" ht="28.5" customHeight="1">
      <c r="A7" s="171" t="s">
        <v>75</v>
      </c>
      <c r="B7" s="170">
        <v>0</v>
      </c>
      <c r="C7" s="172" t="s">
        <v>552</v>
      </c>
      <c r="G7" s="170" t="s">
        <v>3</v>
      </c>
      <c r="I7" s="170" t="s">
        <v>75</v>
      </c>
      <c r="J7" s="170">
        <v>0</v>
      </c>
      <c r="K7" s="170">
        <v>0</v>
      </c>
      <c r="L7" s="170">
        <v>0</v>
      </c>
      <c r="M7" s="170">
        <v>0</v>
      </c>
      <c r="N7" s="170">
        <v>0</v>
      </c>
      <c r="S7" s="170" t="s">
        <v>75</v>
      </c>
      <c r="V7" s="170" t="s">
        <v>75</v>
      </c>
      <c r="Y7" s="170" t="s">
        <v>75</v>
      </c>
      <c r="AB7" s="170" t="s">
        <v>560</v>
      </c>
      <c r="AD7" s="170" t="s">
        <v>75</v>
      </c>
      <c r="AH7" s="170" t="s">
        <v>1675</v>
      </c>
      <c r="AI7" s="170" t="s">
        <v>1675</v>
      </c>
    </row>
    <row r="8" spans="1:37" ht="28.5" customHeight="1">
      <c r="G8" s="170" t="s">
        <v>75</v>
      </c>
      <c r="AB8" s="170" t="s">
        <v>75</v>
      </c>
    </row>
    <row r="9" spans="1:37" ht="28.5" customHeight="1">
      <c r="W9" s="170"/>
    </row>
    <row r="10" spans="1:37" ht="28.5" customHeight="1">
      <c r="P10" s="377" t="s">
        <v>2529</v>
      </c>
    </row>
    <row r="11" spans="1:37" ht="28.5" customHeight="1">
      <c r="P11" s="374" t="s">
        <v>2543</v>
      </c>
    </row>
    <row r="12" spans="1:37" ht="28.5" customHeight="1">
      <c r="P12" s="374" t="s">
        <v>2535</v>
      </c>
    </row>
    <row r="13" spans="1:37" ht="28.5" customHeight="1">
      <c r="P13" s="374" t="s">
        <v>2536</v>
      </c>
    </row>
    <row r="14" spans="1:37" ht="28.5" customHeight="1">
      <c r="P14" s="374"/>
    </row>
    <row r="15" spans="1:37" ht="28.5" customHeight="1">
      <c r="P15" s="377" t="s">
        <v>2530</v>
      </c>
    </row>
    <row r="16" spans="1:37" ht="28.5" customHeight="1">
      <c r="P16" s="374" t="s">
        <v>2542</v>
      </c>
      <c r="Q16" s="376" t="s">
        <v>2531</v>
      </c>
      <c r="R16" s="170">
        <v>12</v>
      </c>
    </row>
    <row r="17" spans="16:19" ht="28.5" customHeight="1">
      <c r="P17" s="374" t="s">
        <v>2533</v>
      </c>
      <c r="Q17" s="376" t="s">
        <v>2532</v>
      </c>
      <c r="R17" s="170">
        <v>0.25</v>
      </c>
      <c r="S17" s="374" t="s">
        <v>519</v>
      </c>
    </row>
    <row r="18" spans="16:19" ht="28.5" customHeight="1">
      <c r="P18" s="374" t="s">
        <v>2539</v>
      </c>
      <c r="Q18" s="376" t="s">
        <v>2534</v>
      </c>
      <c r="R18" s="170">
        <v>2.25</v>
      </c>
    </row>
    <row r="19" spans="16:19" ht="28.5" customHeight="1">
      <c r="P19" s="374" t="s">
        <v>2540</v>
      </c>
      <c r="Q19" s="376" t="s">
        <v>2537</v>
      </c>
      <c r="R19" s="170">
        <v>3</v>
      </c>
    </row>
    <row r="20" spans="16:19" ht="28.5" customHeight="1">
      <c r="P20" s="374" t="s">
        <v>2541</v>
      </c>
      <c r="Q20" s="376" t="s">
        <v>2538</v>
      </c>
      <c r="R20" s="170">
        <v>6.75</v>
      </c>
    </row>
    <row r="22" spans="16:19" ht="28.5" customHeight="1">
      <c r="Q22" s="170">
        <v>1</v>
      </c>
    </row>
    <row r="23" spans="16:19" ht="28.5" customHeight="1">
      <c r="Q23" s="170">
        <v>0.75</v>
      </c>
    </row>
    <row r="24" spans="16:19" ht="28.5" customHeight="1">
      <c r="Q24" s="170">
        <v>0.5</v>
      </c>
    </row>
    <row r="25" spans="16:19" ht="28.5" customHeight="1">
      <c r="Q25" s="170">
        <v>0.25</v>
      </c>
    </row>
    <row r="26" spans="16:19" ht="28.5" customHeight="1">
      <c r="Q26" s="170">
        <v>0</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9" workbookViewId="0">
      <selection activeCell="A33" sqref="A33:B34"/>
    </sheetView>
  </sheetViews>
  <sheetFormatPr defaultColWidth="17.6640625" defaultRowHeight="13"/>
  <cols>
    <col min="1" max="2" width="29.58203125" style="369" customWidth="1"/>
    <col min="3" max="16384" width="17.6640625" style="369"/>
  </cols>
  <sheetData>
    <row r="1" spans="1:2">
      <c r="A1" s="371" t="s">
        <v>2524</v>
      </c>
      <c r="B1" s="371" t="s">
        <v>2169</v>
      </c>
    </row>
    <row r="2" spans="1:2" ht="39">
      <c r="A2" s="372" t="s">
        <v>2170</v>
      </c>
      <c r="B2" s="372" t="s">
        <v>2171</v>
      </c>
    </row>
    <row r="3" spans="1:2" ht="26">
      <c r="A3" s="372" t="s">
        <v>2172</v>
      </c>
      <c r="B3" s="372" t="s">
        <v>2173</v>
      </c>
    </row>
    <row r="4" spans="1:2" ht="39">
      <c r="A4" s="372" t="s">
        <v>2174</v>
      </c>
      <c r="B4" s="372" t="s">
        <v>2175</v>
      </c>
    </row>
    <row r="5" spans="1:2" ht="26">
      <c r="A5" s="372" t="s">
        <v>2176</v>
      </c>
      <c r="B5" s="372" t="s">
        <v>2177</v>
      </c>
    </row>
    <row r="6" spans="1:2" ht="26">
      <c r="A6" s="372" t="s">
        <v>2178</v>
      </c>
      <c r="B6" s="372" t="s">
        <v>2179</v>
      </c>
    </row>
    <row r="7" spans="1:2" ht="26">
      <c r="A7" s="372" t="s">
        <v>2180</v>
      </c>
      <c r="B7" s="372" t="s">
        <v>2181</v>
      </c>
    </row>
    <row r="10" spans="1:2">
      <c r="A10" s="368" t="s">
        <v>2168</v>
      </c>
      <c r="B10" s="368" t="s">
        <v>2169</v>
      </c>
    </row>
    <row r="11" spans="1:2" ht="26">
      <c r="A11" s="372" t="s">
        <v>2182</v>
      </c>
      <c r="B11" s="372" t="s">
        <v>2183</v>
      </c>
    </row>
    <row r="12" spans="1:2" ht="39">
      <c r="A12" s="372" t="s">
        <v>2184</v>
      </c>
      <c r="B12" s="372" t="s">
        <v>2185</v>
      </c>
    </row>
    <row r="13" spans="1:2" ht="26">
      <c r="A13" s="372" t="s">
        <v>2186</v>
      </c>
      <c r="B13" s="372" t="s">
        <v>2187</v>
      </c>
    </row>
    <row r="15" spans="1:2">
      <c r="A15" s="368" t="s">
        <v>2168</v>
      </c>
      <c r="B15" s="368" t="s">
        <v>2169</v>
      </c>
    </row>
    <row r="16" spans="1:2" ht="39">
      <c r="A16" s="372" t="s">
        <v>2188</v>
      </c>
      <c r="B16" s="372" t="s">
        <v>2189</v>
      </c>
    </row>
    <row r="17" spans="1:2" ht="26">
      <c r="A17" s="372" t="s">
        <v>2190</v>
      </c>
      <c r="B17" s="372" t="s">
        <v>2191</v>
      </c>
    </row>
    <row r="18" spans="1:2" ht="39">
      <c r="A18" s="372" t="s">
        <v>2192</v>
      </c>
      <c r="B18" s="372" t="s">
        <v>2193</v>
      </c>
    </row>
    <row r="19" spans="1:2" ht="26">
      <c r="A19" s="372" t="s">
        <v>2194</v>
      </c>
      <c r="B19" s="372" t="s">
        <v>2195</v>
      </c>
    </row>
    <row r="20" spans="1:2" ht="39">
      <c r="A20" s="372" t="s">
        <v>2196</v>
      </c>
      <c r="B20" s="372" t="s">
        <v>2197</v>
      </c>
    </row>
    <row r="22" spans="1:2">
      <c r="A22" s="368" t="s">
        <v>2168</v>
      </c>
      <c r="B22" s="368" t="s">
        <v>2169</v>
      </c>
    </row>
    <row r="23" spans="1:2" ht="52">
      <c r="A23" s="372" t="s">
        <v>2198</v>
      </c>
      <c r="B23" s="372" t="s">
        <v>2199</v>
      </c>
    </row>
    <row r="24" spans="1:2" ht="39">
      <c r="A24" s="372" t="s">
        <v>2200</v>
      </c>
      <c r="B24" s="372" t="s">
        <v>2201</v>
      </c>
    </row>
    <row r="26" spans="1:2">
      <c r="A26" s="368" t="s">
        <v>2168</v>
      </c>
      <c r="B26" s="368" t="s">
        <v>2169</v>
      </c>
    </row>
    <row r="27" spans="1:2" ht="39">
      <c r="A27" s="372" t="s">
        <v>2202</v>
      </c>
      <c r="B27" s="372" t="s">
        <v>2201</v>
      </c>
    </row>
    <row r="28" spans="1:2" ht="39">
      <c r="A28" s="372" t="s">
        <v>2203</v>
      </c>
      <c r="B28" s="372" t="s">
        <v>2204</v>
      </c>
    </row>
    <row r="29" spans="1:2" ht="26">
      <c r="A29" s="372" t="s">
        <v>2205</v>
      </c>
      <c r="B29" s="372" t="s">
        <v>2206</v>
      </c>
    </row>
    <row r="30" spans="1:2" ht="39">
      <c r="A30" s="372" t="s">
        <v>2207</v>
      </c>
      <c r="B30" s="372" t="s">
        <v>2208</v>
      </c>
    </row>
    <row r="32" spans="1:2">
      <c r="A32" s="368" t="s">
        <v>2168</v>
      </c>
      <c r="B32" s="368" t="s">
        <v>2169</v>
      </c>
    </row>
    <row r="33" spans="1:2" ht="39">
      <c r="A33" s="372" t="s">
        <v>2209</v>
      </c>
      <c r="B33" s="372" t="s">
        <v>2197</v>
      </c>
    </row>
    <row r="34" spans="1:2" ht="39">
      <c r="A34" s="372" t="s">
        <v>2210</v>
      </c>
      <c r="B34" s="372" t="s">
        <v>2211</v>
      </c>
    </row>
    <row r="36" spans="1:2">
      <c r="A36" s="370"/>
    </row>
  </sheetData>
  <pageMargins left="0.7" right="0.7" top="0.75" bottom="0.75" header="0.3" footer="0.3"/>
  <pageSetup orientation="portrait" horizontalDpi="204" verticalDpi="196"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110" zoomScaleNormal="110" workbookViewId="0">
      <pane xSplit="1" ySplit="1" topLeftCell="B2" activePane="bottomRight" state="frozen"/>
      <selection pane="topRight" activeCell="B1" sqref="B1"/>
      <selection pane="bottomLeft" activeCell="A2" sqref="A2"/>
      <selection pane="bottomRight" activeCell="A14" sqref="A14"/>
    </sheetView>
  </sheetViews>
  <sheetFormatPr defaultColWidth="8.75" defaultRowHeight="14"/>
  <cols>
    <col min="1" max="1" width="21.08203125" style="226" bestFit="1" customWidth="1"/>
    <col min="2" max="2" width="49.33203125" style="227" customWidth="1"/>
    <col min="3" max="3" width="35.33203125" style="220" customWidth="1"/>
    <col min="4" max="4" width="36.75" style="220" customWidth="1"/>
    <col min="5" max="5" width="39.83203125" style="227" customWidth="1"/>
    <col min="6" max="6" width="17.83203125" style="220" bestFit="1" customWidth="1"/>
    <col min="7" max="7" width="20" style="220" customWidth="1"/>
    <col min="8" max="8" width="44.08203125" style="220" customWidth="1"/>
    <col min="9" max="9" width="75.58203125" style="227" customWidth="1"/>
    <col min="10" max="16384" width="8.75" style="227"/>
  </cols>
  <sheetData>
    <row r="1" spans="1:9">
      <c r="A1" s="226" t="s">
        <v>561</v>
      </c>
      <c r="B1" s="225" t="s">
        <v>562</v>
      </c>
      <c r="C1" s="226" t="s">
        <v>563</v>
      </c>
      <c r="D1" s="226" t="s">
        <v>564</v>
      </c>
      <c r="E1" s="225" t="s">
        <v>565</v>
      </c>
      <c r="F1" s="226" t="s">
        <v>566</v>
      </c>
      <c r="G1" s="226" t="s">
        <v>567</v>
      </c>
      <c r="H1" s="226" t="s">
        <v>568</v>
      </c>
      <c r="I1" s="226" t="s">
        <v>1908</v>
      </c>
    </row>
    <row r="2" spans="1:9" ht="84" hidden="1">
      <c r="A2" s="226" t="s">
        <v>569</v>
      </c>
      <c r="B2" s="220" t="s">
        <v>570</v>
      </c>
      <c r="C2" s="220" t="s">
        <v>571</v>
      </c>
      <c r="D2" s="220" t="s">
        <v>572</v>
      </c>
      <c r="E2" s="220" t="s">
        <v>573</v>
      </c>
      <c r="F2" s="220" t="s">
        <v>574</v>
      </c>
      <c r="G2" s="220" t="s">
        <v>575</v>
      </c>
      <c r="H2" s="220" t="s">
        <v>576</v>
      </c>
    </row>
    <row r="3" spans="1:9" ht="98">
      <c r="A3" s="335" t="s">
        <v>577</v>
      </c>
      <c r="B3" s="336" t="s">
        <v>1975</v>
      </c>
      <c r="C3" s="336" t="s">
        <v>1980</v>
      </c>
      <c r="D3" s="336" t="s">
        <v>1981</v>
      </c>
      <c r="E3" s="336" t="s">
        <v>1997</v>
      </c>
      <c r="F3" s="336" t="s">
        <v>578</v>
      </c>
      <c r="G3" s="336" t="s">
        <v>579</v>
      </c>
      <c r="H3" s="336" t="s">
        <v>580</v>
      </c>
      <c r="I3" s="220" t="s">
        <v>1910</v>
      </c>
    </row>
    <row r="4" spans="1:9" ht="84" hidden="1">
      <c r="A4" s="335" t="s">
        <v>581</v>
      </c>
      <c r="B4" s="336" t="s">
        <v>582</v>
      </c>
      <c r="C4" s="336" t="s">
        <v>583</v>
      </c>
      <c r="D4" s="336" t="s">
        <v>584</v>
      </c>
      <c r="E4" s="336" t="s">
        <v>585</v>
      </c>
      <c r="F4" s="336" t="s">
        <v>586</v>
      </c>
      <c r="G4" s="336" t="s">
        <v>587</v>
      </c>
      <c r="H4" s="336" t="s">
        <v>588</v>
      </c>
    </row>
    <row r="5" spans="1:9" ht="70">
      <c r="A5" s="335" t="s">
        <v>589</v>
      </c>
      <c r="B5" s="336" t="s">
        <v>1969</v>
      </c>
      <c r="C5" s="336" t="s">
        <v>590</v>
      </c>
      <c r="D5" s="336" t="s">
        <v>591</v>
      </c>
      <c r="E5" s="336" t="s">
        <v>1966</v>
      </c>
      <c r="F5" s="336" t="s">
        <v>593</v>
      </c>
      <c r="G5" s="336" t="s">
        <v>594</v>
      </c>
      <c r="H5" s="336" t="s">
        <v>595</v>
      </c>
      <c r="I5" s="227" t="s">
        <v>1912</v>
      </c>
    </row>
    <row r="6" spans="1:9" ht="84">
      <c r="A6" s="335" t="s">
        <v>596</v>
      </c>
      <c r="B6" s="336" t="s">
        <v>1970</v>
      </c>
      <c r="C6" s="336" t="s">
        <v>1976</v>
      </c>
      <c r="D6" s="336" t="s">
        <v>1977</v>
      </c>
      <c r="E6" s="336" t="s">
        <v>1967</v>
      </c>
      <c r="F6" s="336" t="s">
        <v>597</v>
      </c>
      <c r="G6" s="336" t="s">
        <v>598</v>
      </c>
      <c r="H6" s="336" t="s">
        <v>599</v>
      </c>
      <c r="I6" s="220" t="s">
        <v>1909</v>
      </c>
    </row>
    <row r="7" spans="1:9" ht="56" hidden="1">
      <c r="A7" s="335" t="s">
        <v>600</v>
      </c>
      <c r="B7" s="336" t="s">
        <v>601</v>
      </c>
      <c r="C7" s="336" t="s">
        <v>602</v>
      </c>
      <c r="D7" s="336" t="s">
        <v>603</v>
      </c>
      <c r="E7" s="336" t="s">
        <v>592</v>
      </c>
      <c r="F7" s="336" t="s">
        <v>604</v>
      </c>
      <c r="G7" s="336" t="s">
        <v>605</v>
      </c>
      <c r="H7" s="336" t="s">
        <v>606</v>
      </c>
    </row>
    <row r="8" spans="1:9" ht="84">
      <c r="A8" s="335" t="s">
        <v>1907</v>
      </c>
      <c r="B8" s="336" t="s">
        <v>1971</v>
      </c>
      <c r="C8" s="336" t="s">
        <v>607</v>
      </c>
      <c r="D8" s="336" t="s">
        <v>1978</v>
      </c>
      <c r="E8" s="336" t="s">
        <v>1968</v>
      </c>
      <c r="F8" s="336" t="s">
        <v>604</v>
      </c>
      <c r="G8" s="336" t="s">
        <v>608</v>
      </c>
      <c r="H8" s="336" t="s">
        <v>609</v>
      </c>
      <c r="I8" s="227" t="s">
        <v>1911</v>
      </c>
    </row>
    <row r="9" spans="1:9" ht="126" hidden="1">
      <c r="A9" s="335" t="s">
        <v>610</v>
      </c>
      <c r="B9" s="336" t="s">
        <v>611</v>
      </c>
      <c r="C9" s="336" t="s">
        <v>612</v>
      </c>
      <c r="D9" s="336" t="s">
        <v>613</v>
      </c>
      <c r="E9" s="336" t="s">
        <v>573</v>
      </c>
      <c r="F9" s="336" t="s">
        <v>614</v>
      </c>
      <c r="G9" s="336" t="s">
        <v>615</v>
      </c>
      <c r="H9" s="336" t="s">
        <v>616</v>
      </c>
    </row>
    <row r="10" spans="1:9" ht="56" hidden="1">
      <c r="A10" s="335" t="s">
        <v>617</v>
      </c>
      <c r="B10" s="336" t="s">
        <v>1972</v>
      </c>
      <c r="C10" s="336" t="s">
        <v>618</v>
      </c>
      <c r="D10" s="336" t="s">
        <v>619</v>
      </c>
      <c r="E10" s="336" t="s">
        <v>620</v>
      </c>
      <c r="F10" s="336" t="s">
        <v>621</v>
      </c>
      <c r="G10" s="336" t="s">
        <v>622</v>
      </c>
      <c r="H10" s="336" t="s">
        <v>623</v>
      </c>
    </row>
    <row r="11" spans="1:9" ht="224" hidden="1">
      <c r="A11" s="335" t="s">
        <v>624</v>
      </c>
      <c r="B11" s="336" t="s">
        <v>625</v>
      </c>
      <c r="C11" s="336" t="s">
        <v>626</v>
      </c>
      <c r="D11" s="336" t="s">
        <v>627</v>
      </c>
      <c r="E11" s="336" t="s">
        <v>628</v>
      </c>
      <c r="F11" s="336" t="s">
        <v>629</v>
      </c>
      <c r="G11" s="336" t="s">
        <v>630</v>
      </c>
      <c r="H11" s="336" t="s">
        <v>631</v>
      </c>
    </row>
    <row r="12" spans="1:9" ht="70" hidden="1">
      <c r="A12" s="335" t="s">
        <v>632</v>
      </c>
      <c r="B12" s="336" t="s">
        <v>633</v>
      </c>
      <c r="C12" s="336" t="s">
        <v>634</v>
      </c>
      <c r="D12" s="336" t="s">
        <v>635</v>
      </c>
      <c r="E12" s="336" t="s">
        <v>592</v>
      </c>
      <c r="F12" s="336" t="s">
        <v>636</v>
      </c>
      <c r="G12" s="336" t="s">
        <v>637</v>
      </c>
      <c r="H12" s="336" t="s">
        <v>638</v>
      </c>
    </row>
    <row r="13" spans="1:9" ht="98" hidden="1">
      <c r="A13" s="335" t="s">
        <v>639</v>
      </c>
      <c r="B13" s="336" t="s">
        <v>640</v>
      </c>
      <c r="C13" s="336" t="s">
        <v>641</v>
      </c>
      <c r="D13" s="336" t="s">
        <v>642</v>
      </c>
      <c r="E13" s="336" t="s">
        <v>592</v>
      </c>
      <c r="F13" s="336" t="s">
        <v>643</v>
      </c>
      <c r="G13" s="336" t="s">
        <v>644</v>
      </c>
      <c r="H13" s="336" t="s">
        <v>645</v>
      </c>
    </row>
    <row r="14" spans="1:9" ht="56">
      <c r="A14" s="335" t="s">
        <v>1963</v>
      </c>
      <c r="B14" s="336" t="s">
        <v>1973</v>
      </c>
      <c r="C14" s="336" t="s">
        <v>1965</v>
      </c>
      <c r="D14" s="336" t="s">
        <v>1979</v>
      </c>
      <c r="E14" s="336" t="s">
        <v>1974</v>
      </c>
      <c r="F14" s="336" t="s">
        <v>646</v>
      </c>
      <c r="G14" s="336" t="s">
        <v>647</v>
      </c>
      <c r="H14" s="336" t="s">
        <v>1964</v>
      </c>
    </row>
    <row r="15" spans="1:9" ht="84" hidden="1">
      <c r="A15" s="226" t="s">
        <v>648</v>
      </c>
      <c r="B15" s="220" t="s">
        <v>649</v>
      </c>
      <c r="C15" s="220" t="s">
        <v>650</v>
      </c>
      <c r="D15" s="220" t="s">
        <v>651</v>
      </c>
      <c r="E15" s="220" t="s">
        <v>592</v>
      </c>
      <c r="F15" s="220" t="s">
        <v>652</v>
      </c>
      <c r="G15" s="220" t="s">
        <v>653</v>
      </c>
      <c r="H15" s="220" t="s">
        <v>654</v>
      </c>
    </row>
    <row r="16" spans="1:9" ht="84" hidden="1">
      <c r="A16" s="226" t="s">
        <v>655</v>
      </c>
      <c r="B16" s="220" t="s">
        <v>656</v>
      </c>
      <c r="C16" s="220" t="s">
        <v>657</v>
      </c>
      <c r="D16" s="220" t="s">
        <v>658</v>
      </c>
      <c r="E16" s="220" t="s">
        <v>592</v>
      </c>
      <c r="F16" s="220" t="s">
        <v>646</v>
      </c>
      <c r="G16" s="220" t="s">
        <v>659</v>
      </c>
      <c r="H16" s="220" t="s">
        <v>660</v>
      </c>
    </row>
    <row r="17" spans="1:8" ht="112" hidden="1">
      <c r="A17" s="226" t="s">
        <v>661</v>
      </c>
      <c r="B17" s="220" t="s">
        <v>662</v>
      </c>
      <c r="C17" s="220" t="s">
        <v>663</v>
      </c>
      <c r="D17" s="220" t="s">
        <v>664</v>
      </c>
      <c r="E17" s="220" t="s">
        <v>665</v>
      </c>
      <c r="F17" s="220" t="s">
        <v>604</v>
      </c>
      <c r="G17" s="220" t="s">
        <v>666</v>
      </c>
      <c r="H17" s="220" t="s">
        <v>667</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workbookViewId="0">
      <selection activeCell="A29" sqref="A29"/>
    </sheetView>
  </sheetViews>
  <sheetFormatPr defaultRowHeight="14"/>
  <cols>
    <col min="1" max="1" width="19.33203125" style="195" customWidth="1"/>
    <col min="2" max="3" width="13.33203125" style="221" customWidth="1"/>
    <col min="4" max="5" width="13.33203125" customWidth="1"/>
  </cols>
  <sheetData>
    <row r="1" spans="1:25" ht="14.5" thickBot="1"/>
    <row r="2" spans="1:25" ht="42.5" thickBot="1">
      <c r="A2" s="340"/>
      <c r="B2" s="347" t="s">
        <v>1982</v>
      </c>
      <c r="C2" s="348" t="s">
        <v>1983</v>
      </c>
      <c r="L2" s="392" t="s">
        <v>1996</v>
      </c>
      <c r="M2" s="392"/>
      <c r="N2" s="392"/>
      <c r="O2" s="392"/>
      <c r="P2" s="392"/>
      <c r="Q2" s="392"/>
      <c r="R2" s="392"/>
      <c r="S2" s="392"/>
      <c r="T2" s="392"/>
      <c r="U2" s="392"/>
      <c r="V2" s="392"/>
      <c r="W2" s="392"/>
      <c r="X2" s="392"/>
      <c r="Y2" s="392"/>
    </row>
    <row r="3" spans="1:25" ht="43" customHeight="1" thickBot="1">
      <c r="A3" s="340" t="s">
        <v>2001</v>
      </c>
      <c r="B3" s="338">
        <v>5</v>
      </c>
      <c r="C3" s="337">
        <v>2</v>
      </c>
    </row>
    <row r="4" spans="1:25">
      <c r="A4" s="196"/>
    </row>
    <row r="5" spans="1:25" ht="14.5" thickBot="1"/>
    <row r="6" spans="1:25" ht="28.5" thickBot="1">
      <c r="A6" s="341"/>
      <c r="B6" s="347" t="s">
        <v>1985</v>
      </c>
      <c r="C6" s="348" t="s">
        <v>1984</v>
      </c>
    </row>
    <row r="7" spans="1:25" ht="43" customHeight="1" thickBot="1">
      <c r="A7" s="340" t="s">
        <v>589</v>
      </c>
      <c r="B7" s="338">
        <v>451</v>
      </c>
      <c r="C7" s="337">
        <v>402</v>
      </c>
    </row>
    <row r="8" spans="1:25" ht="14.5" thickBot="1"/>
    <row r="9" spans="1:25" ht="28.5" thickBot="1">
      <c r="A9" s="341"/>
      <c r="B9" s="347" t="s">
        <v>1976</v>
      </c>
      <c r="C9" s="347" t="s">
        <v>1987</v>
      </c>
      <c r="D9" s="348" t="s">
        <v>1988</v>
      </c>
    </row>
    <row r="10" spans="1:25" ht="43" customHeight="1" thickBot="1">
      <c r="A10" s="346" t="s">
        <v>1986</v>
      </c>
      <c r="B10" s="338">
        <v>34</v>
      </c>
      <c r="C10" s="338">
        <v>25</v>
      </c>
      <c r="D10" s="342">
        <v>18</v>
      </c>
      <c r="F10" t="s">
        <v>2002</v>
      </c>
    </row>
    <row r="12" spans="1:25" ht="14.5" thickBot="1"/>
    <row r="13" spans="1:25" ht="70.5" thickBot="1">
      <c r="A13" s="340"/>
      <c r="B13" s="349" t="s">
        <v>1989</v>
      </c>
      <c r="C13" s="347" t="s">
        <v>1990</v>
      </c>
      <c r="D13" s="348" t="s">
        <v>1991</v>
      </c>
    </row>
    <row r="14" spans="1:25" ht="43" customHeight="1" thickBot="1">
      <c r="A14" s="340" t="s">
        <v>1907</v>
      </c>
      <c r="B14" s="338">
        <v>4</v>
      </c>
      <c r="C14" s="338">
        <v>3</v>
      </c>
      <c r="D14" s="343">
        <v>1</v>
      </c>
    </row>
    <row r="15" spans="1:25">
      <c r="A15" s="226"/>
    </row>
    <row r="16" spans="1:25" ht="14.5" thickBot="1"/>
    <row r="17" spans="1:5" ht="28.5" thickBot="1">
      <c r="A17" s="341"/>
      <c r="B17" s="350" t="s">
        <v>1992</v>
      </c>
      <c r="C17" s="347" t="s">
        <v>1993</v>
      </c>
      <c r="D17" s="351" t="s">
        <v>1994</v>
      </c>
      <c r="E17" s="347" t="s">
        <v>1995</v>
      </c>
    </row>
    <row r="18" spans="1:5" ht="43.5" customHeight="1" thickBot="1">
      <c r="A18" s="346" t="s">
        <v>1963</v>
      </c>
      <c r="B18" s="339">
        <v>2</v>
      </c>
      <c r="C18" s="339">
        <v>3</v>
      </c>
      <c r="D18" s="344">
        <v>10</v>
      </c>
      <c r="E18" s="345">
        <v>9</v>
      </c>
    </row>
    <row r="22" spans="1:5">
      <c r="A22" s="195" t="s">
        <v>2000</v>
      </c>
    </row>
    <row r="23" spans="1:5">
      <c r="A23" s="195" t="s">
        <v>1998</v>
      </c>
    </row>
    <row r="24" spans="1:5">
      <c r="A24" s="195" t="s">
        <v>1999</v>
      </c>
    </row>
    <row r="27" spans="1:5" ht="28">
      <c r="A27" s="195" t="s">
        <v>2003</v>
      </c>
    </row>
    <row r="28" spans="1:5">
      <c r="A28" s="195" t="s">
        <v>2004</v>
      </c>
    </row>
  </sheetData>
  <mergeCells count="1">
    <mergeCell ref="L2:Y2"/>
  </mergeCells>
  <pageMargins left="0.7" right="0.7" top="0.75" bottom="0.75" header="0.3" footer="0.3"/>
  <pageSetup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2"/>
  <sheetViews>
    <sheetView workbookViewId="0">
      <pane xSplit="1" ySplit="2" topLeftCell="B3" activePane="bottomRight" state="frozen"/>
      <selection pane="topRight" activeCell="F2" sqref="F2:H2"/>
      <selection pane="bottomLeft" activeCell="F2" sqref="F2:H2"/>
      <selection pane="bottomRight" activeCell="X2" sqref="X2"/>
    </sheetView>
  </sheetViews>
  <sheetFormatPr defaultColWidth="10.83203125" defaultRowHeight="15.5"/>
  <cols>
    <col min="1" max="1" width="14.33203125" style="139" bestFit="1" customWidth="1"/>
    <col min="2" max="2" width="54.33203125" style="305" customWidth="1"/>
    <col min="3" max="3" width="41.83203125" style="139" hidden="1" customWidth="1"/>
    <col min="4" max="4" width="15.08203125" style="214" hidden="1" customWidth="1"/>
    <col min="5" max="5" width="14" style="214" hidden="1" customWidth="1"/>
    <col min="6" max="6" width="20.08203125" style="214" hidden="1" customWidth="1"/>
    <col min="7" max="7" width="15.5" style="214" customWidth="1"/>
    <col min="8" max="8" width="15.5" style="214" bestFit="1" customWidth="1"/>
    <col min="9" max="9" width="15.5" style="214" customWidth="1"/>
    <col min="10" max="10" width="24.5" style="139" hidden="1" customWidth="1"/>
    <col min="11" max="11" width="25.75" style="139" hidden="1" customWidth="1"/>
    <col min="12" max="12" width="31" style="139" hidden="1" customWidth="1"/>
    <col min="13" max="13" width="31.08203125" style="139" hidden="1" customWidth="1"/>
    <col min="14" max="14" width="37.25" style="139" hidden="1" customWidth="1"/>
    <col min="15" max="15" width="36.25" style="139" hidden="1" customWidth="1"/>
    <col min="16" max="16" width="26.33203125" style="139" hidden="1" customWidth="1"/>
    <col min="17" max="17" width="20.08203125" style="214" bestFit="1" customWidth="1"/>
    <col min="18" max="18" width="22" style="214" bestFit="1" customWidth="1"/>
    <col min="19" max="19" width="22.08203125" style="214" bestFit="1" customWidth="1"/>
    <col min="20" max="20" width="19.33203125" style="214" bestFit="1" customWidth="1"/>
    <col min="21" max="21" width="20.25" style="214" bestFit="1" customWidth="1"/>
    <col min="22" max="22" width="18.08203125" style="214" bestFit="1" customWidth="1"/>
    <col min="23" max="23" width="21.5" style="214" bestFit="1" customWidth="1"/>
    <col min="24" max="24" width="22.08203125" style="214" customWidth="1"/>
    <col min="25" max="25" width="15.83203125" style="139" hidden="1" customWidth="1"/>
    <col min="26" max="26" width="13.33203125" style="139" hidden="1" customWidth="1"/>
    <col min="27" max="27" width="15.33203125" style="139" hidden="1" customWidth="1"/>
    <col min="28" max="28" width="19" style="139" hidden="1" customWidth="1"/>
    <col min="29" max="30" width="16.33203125" style="139" hidden="1" customWidth="1"/>
    <col min="31" max="31" width="20.75" style="139" hidden="1" customWidth="1"/>
    <col min="32" max="39" width="16.83203125" style="139" hidden="1" customWidth="1"/>
    <col min="40" max="40" width="12.75" style="139" hidden="1" customWidth="1"/>
    <col min="41" max="41" width="13" style="139" hidden="1" customWidth="1"/>
    <col min="42" max="42" width="9.25" style="139" hidden="1" customWidth="1"/>
    <col min="43" max="43" width="8.08203125" style="139" hidden="1" customWidth="1"/>
    <col min="44" max="44" width="10" style="139" hidden="1" customWidth="1"/>
    <col min="45" max="45" width="11.75" style="139" hidden="1" customWidth="1"/>
    <col min="46" max="46" width="12.83203125" style="139" hidden="1" customWidth="1"/>
    <col min="47" max="47" width="16.25" style="139" hidden="1" customWidth="1"/>
    <col min="48" max="16384" width="10.83203125" style="139"/>
  </cols>
  <sheetData>
    <row r="1" spans="1:47">
      <c r="A1" s="266"/>
      <c r="B1" s="302" t="s">
        <v>686</v>
      </c>
      <c r="C1" s="267"/>
      <c r="D1" s="270"/>
      <c r="E1" s="270" t="s">
        <v>687</v>
      </c>
      <c r="F1" s="271"/>
      <c r="G1" s="271"/>
      <c r="H1" s="271" t="s">
        <v>1679</v>
      </c>
      <c r="I1" s="271"/>
      <c r="J1" s="262" t="s">
        <v>1563</v>
      </c>
      <c r="K1" s="265"/>
      <c r="L1" s="263" t="s">
        <v>688</v>
      </c>
      <c r="M1" s="265"/>
      <c r="N1" s="395" t="s">
        <v>1661</v>
      </c>
      <c r="O1" s="395"/>
      <c r="P1" s="395"/>
      <c r="Q1" s="396" t="s">
        <v>689</v>
      </c>
      <c r="R1" s="396"/>
      <c r="S1" s="396"/>
      <c r="T1" s="396"/>
      <c r="U1" s="396"/>
      <c r="V1" s="396"/>
      <c r="W1" s="396"/>
      <c r="X1" s="396"/>
      <c r="Y1" s="397" t="s">
        <v>690</v>
      </c>
      <c r="Z1" s="397"/>
      <c r="AA1" s="397"/>
      <c r="AB1" s="397"/>
      <c r="AC1" s="397"/>
      <c r="AD1" s="397"/>
      <c r="AE1" s="397"/>
      <c r="AF1" s="393" t="s">
        <v>691</v>
      </c>
      <c r="AG1" s="393"/>
      <c r="AH1" s="393"/>
      <c r="AI1" s="393"/>
      <c r="AJ1" s="393"/>
      <c r="AK1" s="393"/>
      <c r="AL1" s="393"/>
      <c r="AM1" s="393"/>
      <c r="AN1" s="394" t="s">
        <v>692</v>
      </c>
      <c r="AO1" s="394"/>
      <c r="AP1" s="394"/>
      <c r="AQ1" s="394"/>
      <c r="AR1" s="394"/>
      <c r="AS1" s="394"/>
      <c r="AT1" s="394"/>
      <c r="AU1" s="394"/>
    </row>
    <row r="2" spans="1:47" ht="93">
      <c r="A2" s="140" t="s">
        <v>693</v>
      </c>
      <c r="B2" s="303" t="s">
        <v>1559</v>
      </c>
      <c r="C2" s="140" t="s">
        <v>696</v>
      </c>
      <c r="D2" s="141" t="s">
        <v>697</v>
      </c>
      <c r="E2" s="141" t="s">
        <v>698</v>
      </c>
      <c r="F2" s="141" t="s">
        <v>517</v>
      </c>
      <c r="G2" s="141" t="s">
        <v>1560</v>
      </c>
      <c r="H2" s="141" t="s">
        <v>1561</v>
      </c>
      <c r="I2" s="141" t="s">
        <v>1562</v>
      </c>
      <c r="J2" s="141" t="s">
        <v>1563</v>
      </c>
      <c r="K2" s="308" t="s">
        <v>699</v>
      </c>
      <c r="L2" s="308" t="s">
        <v>1664</v>
      </c>
      <c r="M2" s="308" t="s">
        <v>1666</v>
      </c>
      <c r="N2" s="309" t="s">
        <v>1662</v>
      </c>
      <c r="O2" s="309" t="s">
        <v>1663</v>
      </c>
      <c r="P2" s="309" t="s">
        <v>1665</v>
      </c>
      <c r="Q2" s="307" t="s">
        <v>705</v>
      </c>
      <c r="R2" s="307" t="s">
        <v>1682</v>
      </c>
      <c r="S2" s="307" t="s">
        <v>707</v>
      </c>
      <c r="T2" s="307" t="s">
        <v>1564</v>
      </c>
      <c r="U2" s="307" t="s">
        <v>709</v>
      </c>
      <c r="V2" s="307" t="s">
        <v>710</v>
      </c>
      <c r="W2" s="307" t="s">
        <v>1677</v>
      </c>
      <c r="X2" s="307" t="s">
        <v>711</v>
      </c>
      <c r="Y2" s="145" t="s">
        <v>712</v>
      </c>
      <c r="Z2" s="145" t="s">
        <v>713</v>
      </c>
      <c r="AA2" s="145" t="s">
        <v>714</v>
      </c>
      <c r="AB2" s="145" t="s">
        <v>715</v>
      </c>
      <c r="AC2" s="145" t="s">
        <v>716</v>
      </c>
      <c r="AD2" s="145" t="s">
        <v>717</v>
      </c>
      <c r="AE2" s="145" t="s">
        <v>718</v>
      </c>
      <c r="AF2" s="146" t="s">
        <v>719</v>
      </c>
      <c r="AG2" s="146" t="s">
        <v>720</v>
      </c>
      <c r="AH2" s="146" t="s">
        <v>721</v>
      </c>
      <c r="AI2" s="146" t="s">
        <v>722</v>
      </c>
      <c r="AJ2" s="146" t="s">
        <v>723</v>
      </c>
      <c r="AK2" s="146" t="s">
        <v>724</v>
      </c>
      <c r="AL2" s="146" t="s">
        <v>725</v>
      </c>
      <c r="AM2" s="146" t="s">
        <v>726</v>
      </c>
      <c r="AN2" s="147" t="s">
        <v>727</v>
      </c>
      <c r="AO2" s="147" t="s">
        <v>728</v>
      </c>
      <c r="AP2" s="147" t="s">
        <v>729</v>
      </c>
      <c r="AQ2" s="147" t="s">
        <v>730</v>
      </c>
      <c r="AR2" s="147" t="s">
        <v>731</v>
      </c>
      <c r="AS2" s="147" t="s">
        <v>732</v>
      </c>
      <c r="AT2" s="147" t="s">
        <v>733</v>
      </c>
      <c r="AU2" s="147" t="s">
        <v>734</v>
      </c>
    </row>
    <row r="3" spans="1:47" ht="31">
      <c r="A3" s="148" t="s">
        <v>1667</v>
      </c>
      <c r="B3" s="304" t="s">
        <v>1668</v>
      </c>
      <c r="C3" s="149"/>
      <c r="D3" s="306" t="s">
        <v>1669</v>
      </c>
      <c r="E3" s="306" t="s">
        <v>1670</v>
      </c>
      <c r="F3" s="306" t="s">
        <v>75</v>
      </c>
      <c r="G3" s="306">
        <v>1</v>
      </c>
      <c r="H3" s="306" t="s">
        <v>1676</v>
      </c>
      <c r="I3" s="306" t="s">
        <v>1676</v>
      </c>
      <c r="J3" s="148"/>
      <c r="K3" s="148"/>
      <c r="L3" s="148"/>
      <c r="M3" s="148"/>
      <c r="N3" s="148"/>
      <c r="O3" s="148"/>
      <c r="P3" s="148"/>
      <c r="Q3" s="306" t="s">
        <v>46</v>
      </c>
      <c r="R3" s="306" t="s">
        <v>107</v>
      </c>
      <c r="S3" s="306" t="s">
        <v>107</v>
      </c>
      <c r="T3" s="306" t="s">
        <v>107</v>
      </c>
      <c r="U3" s="306" t="s">
        <v>108</v>
      </c>
      <c r="V3" s="306" t="s">
        <v>46</v>
      </c>
      <c r="W3" s="306" t="s">
        <v>107</v>
      </c>
      <c r="X3" s="306" t="s">
        <v>107</v>
      </c>
      <c r="Y3" s="148"/>
      <c r="Z3" s="148"/>
      <c r="AA3" s="148"/>
      <c r="AB3" s="148"/>
      <c r="AC3" s="148"/>
      <c r="AD3" s="148"/>
      <c r="AE3" s="148"/>
      <c r="AF3" s="148"/>
      <c r="AG3" s="148"/>
      <c r="AH3" s="148"/>
      <c r="AI3" s="148"/>
      <c r="AJ3" s="148"/>
      <c r="AK3" s="148"/>
      <c r="AL3" s="148"/>
      <c r="AM3" s="148"/>
      <c r="AN3" s="148"/>
      <c r="AO3" s="148"/>
      <c r="AP3" s="148"/>
      <c r="AQ3" s="148"/>
      <c r="AR3" s="148"/>
      <c r="AS3" s="148"/>
      <c r="AT3" s="148"/>
      <c r="AU3" s="148"/>
    </row>
    <row r="4" spans="1:47">
      <c r="A4" s="148" t="s">
        <v>1667</v>
      </c>
      <c r="B4" s="149" t="s">
        <v>1680</v>
      </c>
      <c r="C4" s="149"/>
      <c r="D4" s="306" t="s">
        <v>1669</v>
      </c>
      <c r="E4" s="306" t="s">
        <v>1670</v>
      </c>
      <c r="F4" s="306" t="s">
        <v>75</v>
      </c>
      <c r="G4" s="306">
        <v>1</v>
      </c>
      <c r="H4" s="306" t="s">
        <v>1671</v>
      </c>
      <c r="I4" s="306" t="s">
        <v>1671</v>
      </c>
      <c r="J4" s="148"/>
      <c r="K4" s="148"/>
      <c r="L4" s="148"/>
      <c r="M4" s="148"/>
      <c r="N4" s="148"/>
      <c r="O4" s="148"/>
      <c r="P4" s="148"/>
      <c r="Q4" s="306" t="s">
        <v>46</v>
      </c>
      <c r="R4" s="306" t="s">
        <v>107</v>
      </c>
      <c r="S4" s="306" t="s">
        <v>107</v>
      </c>
      <c r="T4" s="306" t="s">
        <v>107</v>
      </c>
      <c r="U4" s="306" t="s">
        <v>108</v>
      </c>
      <c r="V4" s="306" t="s">
        <v>46</v>
      </c>
      <c r="W4" s="306" t="s">
        <v>107</v>
      </c>
      <c r="X4" s="306" t="s">
        <v>107</v>
      </c>
      <c r="Y4" s="148"/>
      <c r="Z4" s="148"/>
      <c r="AA4" s="148"/>
      <c r="AB4" s="148"/>
      <c r="AC4" s="148"/>
      <c r="AD4" s="148"/>
      <c r="AE4" s="148"/>
      <c r="AF4" s="148"/>
      <c r="AG4" s="148"/>
      <c r="AH4" s="148"/>
      <c r="AI4" s="148"/>
      <c r="AJ4" s="148"/>
      <c r="AK4" s="148"/>
      <c r="AL4" s="148"/>
      <c r="AM4" s="148"/>
      <c r="AN4" s="148"/>
      <c r="AO4" s="148"/>
      <c r="AP4" s="148"/>
      <c r="AQ4" s="148"/>
      <c r="AR4" s="148"/>
      <c r="AS4" s="148"/>
      <c r="AT4" s="148"/>
      <c r="AU4" s="148"/>
    </row>
    <row r="5" spans="1:47">
      <c r="A5" s="148" t="s">
        <v>1667</v>
      </c>
      <c r="B5" s="149" t="s">
        <v>740</v>
      </c>
      <c r="C5" s="149"/>
      <c r="D5" s="306" t="s">
        <v>1669</v>
      </c>
      <c r="E5" s="306" t="s">
        <v>1670</v>
      </c>
      <c r="F5" s="306" t="s">
        <v>75</v>
      </c>
      <c r="G5" s="306">
        <v>1</v>
      </c>
      <c r="H5" s="306" t="s">
        <v>1671</v>
      </c>
      <c r="I5" s="306" t="s">
        <v>1671</v>
      </c>
      <c r="J5" s="148"/>
      <c r="K5" s="148"/>
      <c r="L5" s="148"/>
      <c r="M5" s="148"/>
      <c r="N5" s="148"/>
      <c r="O5" s="148"/>
      <c r="P5" s="148"/>
      <c r="Q5" s="306" t="s">
        <v>46</v>
      </c>
      <c r="R5" s="306" t="s">
        <v>107</v>
      </c>
      <c r="S5" s="306" t="s">
        <v>107</v>
      </c>
      <c r="T5" s="306" t="s">
        <v>107</v>
      </c>
      <c r="U5" s="306" t="s">
        <v>108</v>
      </c>
      <c r="V5" s="306" t="s">
        <v>46</v>
      </c>
      <c r="W5" s="306" t="s">
        <v>107</v>
      </c>
      <c r="X5" s="306" t="s">
        <v>107</v>
      </c>
      <c r="Y5" s="148"/>
      <c r="Z5" s="148"/>
      <c r="AA5" s="148"/>
      <c r="AB5" s="148"/>
      <c r="AC5" s="148"/>
      <c r="AD5" s="148"/>
      <c r="AE5" s="148"/>
      <c r="AF5" s="148"/>
      <c r="AG5" s="148"/>
      <c r="AH5" s="148"/>
      <c r="AI5" s="148"/>
      <c r="AJ5" s="148"/>
      <c r="AK5" s="148"/>
      <c r="AL5" s="148"/>
      <c r="AM5" s="148"/>
      <c r="AN5" s="148"/>
      <c r="AO5" s="148"/>
      <c r="AP5" s="148"/>
      <c r="AQ5" s="148"/>
      <c r="AR5" s="148"/>
      <c r="AS5" s="148"/>
      <c r="AT5" s="148"/>
      <c r="AU5" s="148"/>
    </row>
    <row r="6" spans="1:47">
      <c r="A6" s="148" t="s">
        <v>1667</v>
      </c>
      <c r="B6" s="149" t="s">
        <v>1681</v>
      </c>
      <c r="C6" s="149"/>
      <c r="D6" s="306" t="s">
        <v>1669</v>
      </c>
      <c r="E6" s="306" t="s">
        <v>1670</v>
      </c>
      <c r="F6" s="306" t="s">
        <v>75</v>
      </c>
      <c r="G6" s="306">
        <v>3</v>
      </c>
      <c r="H6" s="306" t="s">
        <v>1676</v>
      </c>
      <c r="I6" s="306" t="s">
        <v>1671</v>
      </c>
      <c r="J6" s="148"/>
      <c r="K6" s="148"/>
      <c r="L6" s="148"/>
      <c r="M6" s="148"/>
      <c r="N6" s="148"/>
      <c r="O6" s="148"/>
      <c r="P6" s="148"/>
      <c r="Q6" s="306" t="s">
        <v>46</v>
      </c>
      <c r="R6" s="306" t="s">
        <v>107</v>
      </c>
      <c r="S6" s="306" t="s">
        <v>108</v>
      </c>
      <c r="T6" s="306" t="s">
        <v>107</v>
      </c>
      <c r="U6" s="306" t="s">
        <v>108</v>
      </c>
      <c r="V6" s="306" t="s">
        <v>46</v>
      </c>
      <c r="W6" s="306" t="s">
        <v>107</v>
      </c>
      <c r="X6" s="306" t="s">
        <v>107</v>
      </c>
      <c r="Y6" s="148"/>
      <c r="Z6" s="148"/>
      <c r="AA6" s="148"/>
      <c r="AB6" s="148"/>
      <c r="AC6" s="148"/>
      <c r="AD6" s="148"/>
      <c r="AE6" s="148"/>
      <c r="AF6" s="148"/>
      <c r="AG6" s="148"/>
      <c r="AH6" s="148"/>
      <c r="AI6" s="148"/>
      <c r="AJ6" s="148"/>
      <c r="AK6" s="148"/>
      <c r="AL6" s="148"/>
      <c r="AM6" s="148"/>
      <c r="AN6" s="148"/>
      <c r="AO6" s="148"/>
      <c r="AP6" s="148"/>
      <c r="AQ6" s="148"/>
      <c r="AR6" s="148"/>
      <c r="AS6" s="148"/>
      <c r="AT6" s="148"/>
      <c r="AU6" s="148"/>
    </row>
    <row r="7" spans="1:47">
      <c r="A7" s="148" t="s">
        <v>1667</v>
      </c>
      <c r="B7" s="149" t="s">
        <v>1683</v>
      </c>
      <c r="C7" s="149"/>
      <c r="D7" s="306" t="s">
        <v>1669</v>
      </c>
      <c r="E7" s="306" t="s">
        <v>1670</v>
      </c>
      <c r="F7" s="306" t="s">
        <v>75</v>
      </c>
      <c r="G7" s="306">
        <v>1</v>
      </c>
      <c r="H7" s="306" t="s">
        <v>1671</v>
      </c>
      <c r="I7" s="306" t="s">
        <v>1671</v>
      </c>
      <c r="J7" s="148"/>
      <c r="K7" s="148"/>
      <c r="L7" s="148"/>
      <c r="M7" s="148"/>
      <c r="N7" s="148"/>
      <c r="O7" s="148"/>
      <c r="P7" s="148"/>
      <c r="Q7" s="306" t="s">
        <v>46</v>
      </c>
      <c r="R7" s="306" t="s">
        <v>107</v>
      </c>
      <c r="S7" s="306" t="s">
        <v>107</v>
      </c>
      <c r="T7" s="306" t="s">
        <v>107</v>
      </c>
      <c r="U7" s="306" t="s">
        <v>108</v>
      </c>
      <c r="V7" s="306" t="s">
        <v>46</v>
      </c>
      <c r="W7" s="306" t="s">
        <v>107</v>
      </c>
      <c r="X7" s="306" t="s">
        <v>107</v>
      </c>
      <c r="Y7" s="148"/>
      <c r="Z7" s="148"/>
      <c r="AA7" s="148"/>
      <c r="AB7" s="148"/>
      <c r="AC7" s="148"/>
      <c r="AD7" s="148"/>
      <c r="AE7" s="148"/>
      <c r="AF7" s="148"/>
      <c r="AG7" s="148"/>
      <c r="AH7" s="148"/>
      <c r="AI7" s="148"/>
      <c r="AJ7" s="148"/>
      <c r="AK7" s="148"/>
      <c r="AL7" s="148"/>
      <c r="AM7" s="148"/>
      <c r="AN7" s="148"/>
      <c r="AO7" s="148"/>
      <c r="AP7" s="148"/>
      <c r="AQ7" s="148"/>
      <c r="AR7" s="148"/>
      <c r="AS7" s="148"/>
      <c r="AT7" s="148"/>
      <c r="AU7" s="148"/>
    </row>
    <row r="8" spans="1:47">
      <c r="A8" s="148" t="s">
        <v>1667</v>
      </c>
      <c r="B8" s="149" t="s">
        <v>1684</v>
      </c>
      <c r="C8" s="149"/>
      <c r="D8" s="306" t="s">
        <v>1669</v>
      </c>
      <c r="E8" s="306" t="s">
        <v>1670</v>
      </c>
      <c r="F8" s="306" t="s">
        <v>75</v>
      </c>
      <c r="G8" s="306">
        <v>1</v>
      </c>
      <c r="H8" s="306" t="s">
        <v>1671</v>
      </c>
      <c r="I8" s="306" t="s">
        <v>1671</v>
      </c>
      <c r="J8" s="148"/>
      <c r="K8" s="148"/>
      <c r="L8" s="148"/>
      <c r="M8" s="148"/>
      <c r="N8" s="148"/>
      <c r="O8" s="148"/>
      <c r="P8" s="148"/>
      <c r="Q8" s="306" t="s">
        <v>46</v>
      </c>
      <c r="R8" s="306" t="s">
        <v>107</v>
      </c>
      <c r="S8" s="306" t="s">
        <v>107</v>
      </c>
      <c r="T8" s="306" t="s">
        <v>107</v>
      </c>
      <c r="U8" s="306" t="s">
        <v>108</v>
      </c>
      <c r="V8" s="306" t="s">
        <v>46</v>
      </c>
      <c r="W8" s="306" t="s">
        <v>107</v>
      </c>
      <c r="X8" s="306" t="s">
        <v>107</v>
      </c>
      <c r="Y8" s="148"/>
      <c r="Z8" s="148"/>
      <c r="AA8" s="148"/>
      <c r="AB8" s="148"/>
      <c r="AC8" s="148"/>
      <c r="AD8" s="148"/>
      <c r="AE8" s="148"/>
      <c r="AF8" s="148"/>
      <c r="AG8" s="148"/>
      <c r="AH8" s="148"/>
      <c r="AI8" s="148"/>
      <c r="AJ8" s="148"/>
      <c r="AK8" s="148"/>
      <c r="AL8" s="148"/>
      <c r="AM8" s="148"/>
      <c r="AN8" s="148"/>
      <c r="AO8" s="148"/>
      <c r="AP8" s="148"/>
      <c r="AQ8" s="148"/>
      <c r="AR8" s="148"/>
      <c r="AS8" s="148"/>
      <c r="AT8" s="148"/>
      <c r="AU8" s="148"/>
    </row>
    <row r="9" spans="1:47">
      <c r="A9" s="148" t="s">
        <v>1667</v>
      </c>
      <c r="B9" s="149" t="s">
        <v>1685</v>
      </c>
      <c r="C9" s="149"/>
      <c r="D9" s="306" t="s">
        <v>1669</v>
      </c>
      <c r="E9" s="306" t="s">
        <v>1670</v>
      </c>
      <c r="F9" s="306" t="s">
        <v>75</v>
      </c>
      <c r="G9" s="306">
        <v>1</v>
      </c>
      <c r="H9" s="306" t="s">
        <v>1671</v>
      </c>
      <c r="I9" s="306" t="s">
        <v>1671</v>
      </c>
      <c r="J9" s="148"/>
      <c r="K9" s="148"/>
      <c r="L9" s="148"/>
      <c r="M9" s="148"/>
      <c r="N9" s="148"/>
      <c r="O9" s="148"/>
      <c r="P9" s="148"/>
      <c r="Q9" s="306" t="s">
        <v>46</v>
      </c>
      <c r="R9" s="306" t="s">
        <v>107</v>
      </c>
      <c r="S9" s="306" t="s">
        <v>107</v>
      </c>
      <c r="T9" s="306" t="s">
        <v>107</v>
      </c>
      <c r="U9" s="306" t="s">
        <v>108</v>
      </c>
      <c r="V9" s="306" t="s">
        <v>46</v>
      </c>
      <c r="W9" s="306" t="s">
        <v>107</v>
      </c>
      <c r="X9" s="306" t="s">
        <v>107</v>
      </c>
      <c r="Y9" s="148"/>
      <c r="Z9" s="148"/>
      <c r="AA9" s="148"/>
      <c r="AB9" s="148"/>
      <c r="AC9" s="148"/>
      <c r="AD9" s="148"/>
      <c r="AE9" s="148"/>
      <c r="AF9" s="148"/>
      <c r="AG9" s="148"/>
      <c r="AH9" s="148"/>
      <c r="AI9" s="148"/>
      <c r="AJ9" s="148"/>
      <c r="AK9" s="148"/>
      <c r="AL9" s="148"/>
      <c r="AM9" s="148"/>
      <c r="AN9" s="148"/>
      <c r="AO9" s="148"/>
      <c r="AP9" s="148"/>
      <c r="AQ9" s="148"/>
      <c r="AR9" s="148"/>
      <c r="AS9" s="148"/>
      <c r="AT9" s="148"/>
      <c r="AU9" s="148"/>
    </row>
    <row r="10" spans="1:47">
      <c r="A10" s="148" t="s">
        <v>1667</v>
      </c>
      <c r="B10" s="149" t="s">
        <v>1686</v>
      </c>
      <c r="C10" s="149"/>
      <c r="D10" s="306" t="s">
        <v>1669</v>
      </c>
      <c r="E10" s="306" t="s">
        <v>1670</v>
      </c>
      <c r="F10" s="306" t="s">
        <v>75</v>
      </c>
      <c r="G10" s="306">
        <v>2</v>
      </c>
      <c r="H10" s="306" t="s">
        <v>1672</v>
      </c>
      <c r="I10" s="306" t="s">
        <v>1673</v>
      </c>
      <c r="J10" s="148"/>
      <c r="K10" s="148"/>
      <c r="L10" s="148"/>
      <c r="M10" s="148"/>
      <c r="N10" s="148"/>
      <c r="O10" s="148"/>
      <c r="P10" s="148"/>
      <c r="Q10" s="306" t="s">
        <v>46</v>
      </c>
      <c r="R10" s="306" t="s">
        <v>107</v>
      </c>
      <c r="S10" s="306" t="s">
        <v>108</v>
      </c>
      <c r="T10" s="306" t="s">
        <v>107</v>
      </c>
      <c r="U10" s="306" t="s">
        <v>108</v>
      </c>
      <c r="V10" s="306" t="s">
        <v>46</v>
      </c>
      <c r="W10" s="306" t="s">
        <v>108</v>
      </c>
      <c r="X10" s="306" t="s">
        <v>107</v>
      </c>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row>
    <row r="11" spans="1:47">
      <c r="A11" s="148" t="s">
        <v>1667</v>
      </c>
      <c r="B11" s="149" t="s">
        <v>1687</v>
      </c>
      <c r="C11" s="149"/>
      <c r="D11" s="306" t="s">
        <v>1669</v>
      </c>
      <c r="E11" s="306" t="s">
        <v>1670</v>
      </c>
      <c r="F11" s="306" t="s">
        <v>75</v>
      </c>
      <c r="G11" s="306">
        <v>3</v>
      </c>
      <c r="H11" s="306" t="s">
        <v>1673</v>
      </c>
      <c r="I11" s="306" t="s">
        <v>1674</v>
      </c>
      <c r="J11" s="148"/>
      <c r="K11" s="148"/>
      <c r="L11" s="148"/>
      <c r="M11" s="148"/>
      <c r="N11" s="148"/>
      <c r="O11" s="148"/>
      <c r="P11" s="148"/>
      <c r="Q11" s="306" t="s">
        <v>46</v>
      </c>
      <c r="R11" s="306" t="s">
        <v>107</v>
      </c>
      <c r="S11" s="306" t="s">
        <v>108</v>
      </c>
      <c r="T11" s="306" t="s">
        <v>108</v>
      </c>
      <c r="U11" s="306" t="s">
        <v>108</v>
      </c>
      <c r="V11" s="306" t="s">
        <v>46</v>
      </c>
      <c r="W11" s="306" t="s">
        <v>108</v>
      </c>
      <c r="X11" s="306" t="s">
        <v>107</v>
      </c>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8"/>
    </row>
    <row r="12" spans="1:47">
      <c r="A12" s="148" t="s">
        <v>1667</v>
      </c>
      <c r="B12" s="149" t="s">
        <v>1688</v>
      </c>
      <c r="C12" s="149"/>
      <c r="D12" s="306" t="s">
        <v>1669</v>
      </c>
      <c r="E12" s="306" t="s">
        <v>1670</v>
      </c>
      <c r="F12" s="306" t="s">
        <v>75</v>
      </c>
      <c r="G12" s="306">
        <v>2</v>
      </c>
      <c r="H12" s="306" t="s">
        <v>1674</v>
      </c>
      <c r="I12" s="306" t="s">
        <v>1674</v>
      </c>
      <c r="J12" s="148"/>
      <c r="K12" s="148"/>
      <c r="L12" s="148"/>
      <c r="M12" s="148"/>
      <c r="N12" s="148"/>
      <c r="O12" s="148"/>
      <c r="P12" s="148"/>
      <c r="Q12" s="306" t="s">
        <v>46</v>
      </c>
      <c r="R12" s="306" t="s">
        <v>107</v>
      </c>
      <c r="S12" s="306" t="s">
        <v>107</v>
      </c>
      <c r="T12" s="306" t="s">
        <v>108</v>
      </c>
      <c r="U12" s="306" t="s">
        <v>108</v>
      </c>
      <c r="V12" s="306" t="s">
        <v>46</v>
      </c>
      <c r="W12" s="306" t="s">
        <v>108</v>
      </c>
      <c r="X12" s="306" t="s">
        <v>108</v>
      </c>
      <c r="Y12" s="148"/>
      <c r="Z12" s="148"/>
      <c r="AA12" s="148"/>
      <c r="AB12" s="148"/>
      <c r="AC12" s="148"/>
      <c r="AD12" s="148"/>
      <c r="AE12" s="148"/>
      <c r="AF12" s="148"/>
      <c r="AG12" s="148"/>
      <c r="AH12" s="148"/>
      <c r="AI12" s="148"/>
      <c r="AJ12" s="148"/>
      <c r="AK12" s="148"/>
      <c r="AL12" s="148"/>
      <c r="AM12" s="148"/>
      <c r="AN12" s="148"/>
      <c r="AO12" s="148"/>
      <c r="AP12" s="148"/>
      <c r="AQ12" s="148"/>
      <c r="AR12" s="148"/>
      <c r="AS12" s="148"/>
      <c r="AT12" s="148"/>
      <c r="AU12" s="148"/>
    </row>
    <row r="13" spans="1:47">
      <c r="A13" s="148" t="s">
        <v>1667</v>
      </c>
      <c r="B13" s="149" t="s">
        <v>1689</v>
      </c>
      <c r="C13" s="149"/>
      <c r="D13" s="306" t="s">
        <v>1669</v>
      </c>
      <c r="E13" s="306" t="s">
        <v>1670</v>
      </c>
      <c r="F13" s="306" t="s">
        <v>75</v>
      </c>
      <c r="G13" s="306">
        <v>4</v>
      </c>
      <c r="H13" s="306" t="s">
        <v>1675</v>
      </c>
      <c r="I13" s="306" t="s">
        <v>1675</v>
      </c>
      <c r="J13" s="148"/>
      <c r="K13" s="148"/>
      <c r="L13" s="148"/>
      <c r="M13" s="148"/>
      <c r="N13" s="148"/>
      <c r="O13" s="148"/>
      <c r="P13" s="148"/>
      <c r="Q13" s="306" t="s">
        <v>46</v>
      </c>
      <c r="R13" s="306" t="s">
        <v>108</v>
      </c>
      <c r="S13" s="306" t="s">
        <v>108</v>
      </c>
      <c r="T13" s="306" t="s">
        <v>108</v>
      </c>
      <c r="U13" s="306" t="s">
        <v>108</v>
      </c>
      <c r="V13" s="306" t="s">
        <v>46</v>
      </c>
      <c r="W13" s="306" t="s">
        <v>108</v>
      </c>
      <c r="X13" s="306" t="s">
        <v>108</v>
      </c>
      <c r="Y13" s="148"/>
      <c r="Z13" s="148"/>
      <c r="AA13" s="148"/>
      <c r="AB13" s="148"/>
      <c r="AC13" s="148"/>
      <c r="AD13" s="148"/>
      <c r="AE13" s="148"/>
      <c r="AF13" s="148"/>
      <c r="AG13" s="148"/>
      <c r="AH13" s="148"/>
      <c r="AI13" s="148"/>
      <c r="AJ13" s="148"/>
      <c r="AK13" s="148"/>
      <c r="AL13" s="148"/>
      <c r="AM13" s="148"/>
      <c r="AN13" s="148"/>
      <c r="AO13" s="148"/>
      <c r="AP13" s="148"/>
      <c r="AQ13" s="148"/>
      <c r="AR13" s="148"/>
      <c r="AS13" s="148"/>
      <c r="AT13" s="148"/>
      <c r="AU13" s="148"/>
    </row>
    <row r="14" spans="1:47">
      <c r="A14" s="148"/>
      <c r="B14" s="149"/>
      <c r="C14" s="149"/>
      <c r="D14" s="306"/>
      <c r="E14" s="306"/>
      <c r="F14" s="306" t="s">
        <v>75</v>
      </c>
      <c r="G14" s="306"/>
      <c r="H14" s="306"/>
      <c r="I14" s="306"/>
      <c r="J14" s="148"/>
      <c r="K14" s="148"/>
      <c r="L14" s="148"/>
      <c r="M14" s="148"/>
      <c r="N14" s="148"/>
      <c r="O14" s="148"/>
      <c r="P14" s="148"/>
      <c r="Q14" s="306" t="s">
        <v>75</v>
      </c>
      <c r="R14" s="306" t="s">
        <v>75</v>
      </c>
      <c r="S14" s="306" t="s">
        <v>75</v>
      </c>
      <c r="T14" s="306" t="s">
        <v>75</v>
      </c>
      <c r="U14" s="306" t="s">
        <v>75</v>
      </c>
      <c r="V14" s="306" t="s">
        <v>75</v>
      </c>
      <c r="W14" s="306" t="s">
        <v>75</v>
      </c>
      <c r="X14" s="306" t="s">
        <v>75</v>
      </c>
      <c r="Y14" s="148"/>
      <c r="Z14" s="148"/>
      <c r="AA14" s="148"/>
      <c r="AB14" s="148"/>
      <c r="AC14" s="148"/>
      <c r="AD14" s="148"/>
      <c r="AE14" s="148"/>
      <c r="AF14" s="148"/>
      <c r="AG14" s="148"/>
      <c r="AH14" s="148"/>
      <c r="AI14" s="148"/>
      <c r="AJ14" s="148"/>
      <c r="AK14" s="148"/>
      <c r="AL14" s="148"/>
      <c r="AM14" s="148"/>
      <c r="AN14" s="148"/>
      <c r="AO14" s="148"/>
      <c r="AP14" s="148"/>
      <c r="AQ14" s="148"/>
      <c r="AR14" s="148"/>
      <c r="AS14" s="148"/>
      <c r="AT14" s="148"/>
      <c r="AU14" s="148"/>
    </row>
    <row r="15" spans="1:47">
      <c r="A15" s="148"/>
      <c r="B15" s="149"/>
      <c r="C15" s="149"/>
      <c r="D15" s="306"/>
      <c r="E15" s="306"/>
      <c r="F15" s="306" t="s">
        <v>75</v>
      </c>
      <c r="G15" s="306"/>
      <c r="H15" s="306"/>
      <c r="I15" s="306"/>
      <c r="J15" s="148"/>
      <c r="K15" s="148"/>
      <c r="L15" s="148"/>
      <c r="M15" s="148"/>
      <c r="N15" s="148"/>
      <c r="O15" s="148"/>
      <c r="P15" s="148"/>
      <c r="Q15" s="306" t="s">
        <v>75</v>
      </c>
      <c r="R15" s="306" t="s">
        <v>75</v>
      </c>
      <c r="S15" s="306" t="s">
        <v>75</v>
      </c>
      <c r="T15" s="306" t="s">
        <v>75</v>
      </c>
      <c r="U15" s="306" t="s">
        <v>75</v>
      </c>
      <c r="V15" s="306" t="s">
        <v>75</v>
      </c>
      <c r="W15" s="306" t="s">
        <v>75</v>
      </c>
      <c r="X15" s="306" t="s">
        <v>75</v>
      </c>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8"/>
      <c r="AU15" s="148"/>
    </row>
    <row r="16" spans="1:47">
      <c r="A16" s="148"/>
      <c r="B16" s="149"/>
      <c r="C16" s="149"/>
      <c r="D16" s="306"/>
      <c r="E16" s="306"/>
      <c r="F16" s="306" t="s">
        <v>75</v>
      </c>
      <c r="G16" s="306"/>
      <c r="H16" s="306"/>
      <c r="I16" s="306"/>
      <c r="J16" s="148"/>
      <c r="K16" s="148"/>
      <c r="L16" s="148"/>
      <c r="M16" s="148"/>
      <c r="N16" s="148"/>
      <c r="O16" s="148"/>
      <c r="P16" s="148"/>
      <c r="Q16" s="306" t="s">
        <v>75</v>
      </c>
      <c r="R16" s="306" t="s">
        <v>75</v>
      </c>
      <c r="S16" s="306" t="s">
        <v>75</v>
      </c>
      <c r="T16" s="306" t="s">
        <v>75</v>
      </c>
      <c r="U16" s="306" t="s">
        <v>75</v>
      </c>
      <c r="V16" s="306" t="s">
        <v>75</v>
      </c>
      <c r="W16" s="306" t="s">
        <v>75</v>
      </c>
      <c r="X16" s="306" t="s">
        <v>75</v>
      </c>
      <c r="Y16" s="148"/>
      <c r="Z16" s="148"/>
      <c r="AA16" s="148"/>
      <c r="AB16" s="148"/>
      <c r="AC16" s="148"/>
      <c r="AD16" s="148"/>
      <c r="AE16" s="148"/>
      <c r="AF16" s="148"/>
      <c r="AG16" s="148"/>
      <c r="AH16" s="148"/>
      <c r="AI16" s="148"/>
      <c r="AJ16" s="148"/>
      <c r="AK16" s="148"/>
      <c r="AL16" s="148"/>
      <c r="AM16" s="148"/>
      <c r="AN16" s="148"/>
      <c r="AO16" s="148"/>
      <c r="AP16" s="148"/>
      <c r="AQ16" s="148"/>
      <c r="AR16" s="148"/>
      <c r="AS16" s="148"/>
      <c r="AT16" s="148"/>
      <c r="AU16" s="148"/>
    </row>
    <row r="17" spans="1:47">
      <c r="A17" s="148"/>
      <c r="B17" s="149"/>
      <c r="C17" s="149"/>
      <c r="D17" s="306"/>
      <c r="E17" s="306"/>
      <c r="F17" s="306" t="s">
        <v>75</v>
      </c>
      <c r="G17" s="306"/>
      <c r="H17" s="306"/>
      <c r="I17" s="306"/>
      <c r="J17" s="148"/>
      <c r="K17" s="148"/>
      <c r="L17" s="148"/>
      <c r="M17" s="148"/>
      <c r="N17" s="148"/>
      <c r="O17" s="148"/>
      <c r="P17" s="148"/>
      <c r="Q17" s="306" t="s">
        <v>75</v>
      </c>
      <c r="R17" s="306" t="s">
        <v>75</v>
      </c>
      <c r="S17" s="306" t="s">
        <v>75</v>
      </c>
      <c r="T17" s="306" t="s">
        <v>75</v>
      </c>
      <c r="U17" s="306" t="s">
        <v>75</v>
      </c>
      <c r="V17" s="306" t="s">
        <v>75</v>
      </c>
      <c r="W17" s="306" t="s">
        <v>75</v>
      </c>
      <c r="X17" s="306" t="s">
        <v>75</v>
      </c>
      <c r="Y17" s="148"/>
      <c r="Z17" s="148"/>
      <c r="AA17" s="148"/>
      <c r="AB17" s="148"/>
      <c r="AC17" s="148"/>
      <c r="AD17" s="148"/>
      <c r="AE17" s="148"/>
      <c r="AF17" s="148"/>
      <c r="AG17" s="148"/>
      <c r="AH17" s="148"/>
      <c r="AI17" s="148"/>
      <c r="AJ17" s="148"/>
      <c r="AK17" s="148"/>
      <c r="AL17" s="148"/>
      <c r="AM17" s="148"/>
      <c r="AN17" s="148"/>
      <c r="AO17" s="148"/>
      <c r="AP17" s="148"/>
      <c r="AQ17" s="148"/>
      <c r="AR17" s="148"/>
      <c r="AS17" s="148"/>
      <c r="AT17" s="148"/>
      <c r="AU17" s="148"/>
    </row>
    <row r="18" spans="1:47">
      <c r="A18" s="148"/>
      <c r="B18" s="149"/>
      <c r="C18" s="149"/>
      <c r="D18" s="306"/>
      <c r="E18" s="306"/>
      <c r="F18" s="306" t="s">
        <v>75</v>
      </c>
      <c r="G18" s="306"/>
      <c r="H18" s="306"/>
      <c r="I18" s="306"/>
      <c r="J18" s="148"/>
      <c r="K18" s="148"/>
      <c r="L18" s="148"/>
      <c r="M18" s="148"/>
      <c r="N18" s="148"/>
      <c r="O18" s="148"/>
      <c r="P18" s="148"/>
      <c r="Q18" s="306" t="s">
        <v>75</v>
      </c>
      <c r="R18" s="306" t="s">
        <v>75</v>
      </c>
      <c r="S18" s="306" t="s">
        <v>75</v>
      </c>
      <c r="T18" s="306" t="s">
        <v>75</v>
      </c>
      <c r="U18" s="306" t="s">
        <v>75</v>
      </c>
      <c r="V18" s="306" t="s">
        <v>75</v>
      </c>
      <c r="W18" s="306" t="s">
        <v>75</v>
      </c>
      <c r="X18" s="306" t="s">
        <v>75</v>
      </c>
      <c r="Y18" s="148"/>
      <c r="Z18" s="148"/>
      <c r="AA18" s="148"/>
      <c r="AB18" s="148"/>
      <c r="AC18" s="148"/>
      <c r="AD18" s="148"/>
      <c r="AE18" s="148"/>
      <c r="AF18" s="148"/>
      <c r="AG18" s="148"/>
      <c r="AH18" s="148"/>
      <c r="AI18" s="148"/>
      <c r="AJ18" s="148"/>
      <c r="AK18" s="148"/>
      <c r="AL18" s="148"/>
      <c r="AM18" s="148"/>
      <c r="AN18" s="148"/>
      <c r="AO18" s="148"/>
      <c r="AP18" s="148"/>
      <c r="AQ18" s="148"/>
      <c r="AR18" s="148"/>
      <c r="AS18" s="148"/>
      <c r="AT18" s="148"/>
      <c r="AU18" s="148"/>
    </row>
    <row r="19" spans="1:47">
      <c r="A19" s="148"/>
      <c r="B19" s="149"/>
      <c r="C19" s="149"/>
      <c r="D19" s="306"/>
      <c r="E19" s="306"/>
      <c r="F19" s="306" t="s">
        <v>75</v>
      </c>
      <c r="G19" s="306"/>
      <c r="H19" s="306"/>
      <c r="I19" s="306"/>
      <c r="J19" s="148"/>
      <c r="K19" s="148"/>
      <c r="L19" s="148"/>
      <c r="M19" s="148"/>
      <c r="N19" s="148"/>
      <c r="O19" s="148"/>
      <c r="P19" s="148"/>
      <c r="Q19" s="306" t="s">
        <v>75</v>
      </c>
      <c r="R19" s="306" t="s">
        <v>75</v>
      </c>
      <c r="S19" s="306" t="s">
        <v>75</v>
      </c>
      <c r="T19" s="306" t="s">
        <v>75</v>
      </c>
      <c r="U19" s="306" t="s">
        <v>75</v>
      </c>
      <c r="V19" s="306" t="s">
        <v>75</v>
      </c>
      <c r="W19" s="306" t="s">
        <v>75</v>
      </c>
      <c r="X19" s="306" t="s">
        <v>75</v>
      </c>
      <c r="Y19" s="148"/>
      <c r="Z19" s="148"/>
      <c r="AA19" s="148"/>
      <c r="AB19" s="148"/>
      <c r="AC19" s="148"/>
      <c r="AD19" s="148"/>
      <c r="AE19" s="148"/>
      <c r="AF19" s="148"/>
      <c r="AG19" s="148"/>
      <c r="AH19" s="148"/>
      <c r="AI19" s="148"/>
      <c r="AJ19" s="148"/>
      <c r="AK19" s="148"/>
      <c r="AL19" s="148"/>
      <c r="AM19" s="148"/>
      <c r="AN19" s="148"/>
      <c r="AO19" s="148"/>
      <c r="AP19" s="148"/>
      <c r="AQ19" s="148"/>
      <c r="AR19" s="148"/>
      <c r="AS19" s="148"/>
      <c r="AT19" s="148"/>
      <c r="AU19" s="148"/>
    </row>
    <row r="20" spans="1:47">
      <c r="A20" s="148"/>
      <c r="B20" s="149"/>
      <c r="C20" s="149"/>
      <c r="D20" s="306"/>
      <c r="E20" s="306"/>
      <c r="F20" s="306" t="s">
        <v>75</v>
      </c>
      <c r="G20" s="306"/>
      <c r="H20" s="306"/>
      <c r="I20" s="306"/>
      <c r="J20" s="148"/>
      <c r="K20" s="148"/>
      <c r="L20" s="148"/>
      <c r="M20" s="148"/>
      <c r="N20" s="148"/>
      <c r="O20" s="148"/>
      <c r="P20" s="148"/>
      <c r="Q20" s="306" t="s">
        <v>75</v>
      </c>
      <c r="R20" s="306" t="s">
        <v>75</v>
      </c>
      <c r="S20" s="306" t="s">
        <v>75</v>
      </c>
      <c r="T20" s="306" t="s">
        <v>75</v>
      </c>
      <c r="U20" s="306" t="s">
        <v>75</v>
      </c>
      <c r="V20" s="306" t="s">
        <v>75</v>
      </c>
      <c r="W20" s="306" t="s">
        <v>75</v>
      </c>
      <c r="X20" s="306" t="s">
        <v>75</v>
      </c>
      <c r="Y20" s="148"/>
      <c r="Z20" s="148"/>
      <c r="AA20" s="148"/>
      <c r="AB20" s="148"/>
      <c r="AC20" s="148"/>
      <c r="AD20" s="148"/>
      <c r="AE20" s="148"/>
      <c r="AF20" s="148"/>
      <c r="AG20" s="148"/>
      <c r="AH20" s="148"/>
      <c r="AI20" s="148"/>
      <c r="AJ20" s="148"/>
      <c r="AK20" s="148"/>
      <c r="AL20" s="148"/>
      <c r="AM20" s="148"/>
      <c r="AN20" s="148"/>
      <c r="AO20" s="148"/>
      <c r="AP20" s="148"/>
      <c r="AQ20" s="148"/>
      <c r="AR20" s="148"/>
      <c r="AS20" s="148"/>
      <c r="AT20" s="148"/>
      <c r="AU20" s="148"/>
    </row>
    <row r="21" spans="1:47">
      <c r="A21" s="148"/>
      <c r="B21" s="149"/>
      <c r="C21" s="149"/>
      <c r="D21" s="306"/>
      <c r="E21" s="306"/>
      <c r="F21" s="306" t="s">
        <v>75</v>
      </c>
      <c r="G21" s="306"/>
      <c r="H21" s="306"/>
      <c r="I21" s="306"/>
      <c r="J21" s="148"/>
      <c r="K21" s="148"/>
      <c r="L21" s="148"/>
      <c r="M21" s="148"/>
      <c r="N21" s="148"/>
      <c r="O21" s="148"/>
      <c r="P21" s="148"/>
      <c r="Q21" s="306" t="s">
        <v>75</v>
      </c>
      <c r="R21" s="306" t="s">
        <v>75</v>
      </c>
      <c r="S21" s="306" t="s">
        <v>75</v>
      </c>
      <c r="T21" s="306" t="s">
        <v>75</v>
      </c>
      <c r="U21" s="306" t="s">
        <v>75</v>
      </c>
      <c r="V21" s="306" t="s">
        <v>75</v>
      </c>
      <c r="W21" s="306" t="s">
        <v>75</v>
      </c>
      <c r="X21" s="306" t="s">
        <v>75</v>
      </c>
      <c r="Y21" s="148"/>
      <c r="Z21" s="148"/>
      <c r="AA21" s="148"/>
      <c r="AB21" s="148"/>
      <c r="AC21" s="148"/>
      <c r="AD21" s="148"/>
      <c r="AE21" s="148"/>
      <c r="AF21" s="148"/>
      <c r="AG21" s="148"/>
      <c r="AH21" s="148"/>
      <c r="AI21" s="148"/>
      <c r="AJ21" s="148"/>
      <c r="AK21" s="148"/>
      <c r="AL21" s="148"/>
      <c r="AM21" s="148"/>
      <c r="AN21" s="148"/>
      <c r="AO21" s="148"/>
      <c r="AP21" s="148"/>
      <c r="AQ21" s="148"/>
      <c r="AR21" s="148"/>
      <c r="AS21" s="148"/>
      <c r="AT21" s="148"/>
      <c r="AU21" s="148"/>
    </row>
    <row r="22" spans="1:47">
      <c r="A22" s="148"/>
      <c r="B22" s="149"/>
      <c r="C22" s="149"/>
      <c r="D22" s="306"/>
      <c r="E22" s="306"/>
      <c r="F22" s="306" t="s">
        <v>75</v>
      </c>
      <c r="G22" s="306"/>
      <c r="H22" s="306"/>
      <c r="I22" s="306"/>
      <c r="J22" s="148"/>
      <c r="K22" s="148"/>
      <c r="L22" s="148"/>
      <c r="M22" s="148"/>
      <c r="N22" s="148"/>
      <c r="O22" s="148"/>
      <c r="P22" s="148"/>
      <c r="Q22" s="306" t="s">
        <v>75</v>
      </c>
      <c r="R22" s="306" t="s">
        <v>75</v>
      </c>
      <c r="S22" s="306" t="s">
        <v>75</v>
      </c>
      <c r="T22" s="306" t="s">
        <v>75</v>
      </c>
      <c r="U22" s="306" t="s">
        <v>75</v>
      </c>
      <c r="V22" s="306" t="s">
        <v>75</v>
      </c>
      <c r="W22" s="306" t="s">
        <v>75</v>
      </c>
      <c r="X22" s="306" t="s">
        <v>75</v>
      </c>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c r="AU22" s="148"/>
    </row>
    <row r="23" spans="1:47">
      <c r="A23" s="148"/>
      <c r="B23" s="149"/>
      <c r="C23" s="149"/>
      <c r="D23" s="306"/>
      <c r="E23" s="306"/>
      <c r="F23" s="306" t="s">
        <v>75</v>
      </c>
      <c r="G23" s="306"/>
      <c r="H23" s="306"/>
      <c r="I23" s="306"/>
      <c r="J23" s="148"/>
      <c r="K23" s="148"/>
      <c r="L23" s="148"/>
      <c r="M23" s="148"/>
      <c r="N23" s="148"/>
      <c r="O23" s="148"/>
      <c r="P23" s="148"/>
      <c r="Q23" s="306" t="s">
        <v>75</v>
      </c>
      <c r="R23" s="306" t="s">
        <v>75</v>
      </c>
      <c r="S23" s="306" t="s">
        <v>75</v>
      </c>
      <c r="T23" s="306" t="s">
        <v>75</v>
      </c>
      <c r="U23" s="306" t="s">
        <v>75</v>
      </c>
      <c r="V23" s="306" t="s">
        <v>75</v>
      </c>
      <c r="W23" s="306" t="s">
        <v>75</v>
      </c>
      <c r="X23" s="306" t="s">
        <v>75</v>
      </c>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c r="AU23" s="148"/>
    </row>
    <row r="24" spans="1:47">
      <c r="A24" s="148"/>
      <c r="B24" s="149"/>
      <c r="C24" s="149"/>
      <c r="D24" s="306"/>
      <c r="E24" s="306"/>
      <c r="F24" s="306" t="s">
        <v>75</v>
      </c>
      <c r="G24" s="306"/>
      <c r="H24" s="306"/>
      <c r="I24" s="306"/>
      <c r="J24" s="148"/>
      <c r="K24" s="148"/>
      <c r="L24" s="148"/>
      <c r="M24" s="148"/>
      <c r="N24" s="148"/>
      <c r="O24" s="148"/>
      <c r="P24" s="148"/>
      <c r="Q24" s="306" t="s">
        <v>75</v>
      </c>
      <c r="R24" s="306" t="s">
        <v>75</v>
      </c>
      <c r="S24" s="306" t="s">
        <v>75</v>
      </c>
      <c r="T24" s="306" t="s">
        <v>75</v>
      </c>
      <c r="U24" s="306" t="s">
        <v>75</v>
      </c>
      <c r="V24" s="306" t="s">
        <v>75</v>
      </c>
      <c r="W24" s="306" t="s">
        <v>75</v>
      </c>
      <c r="X24" s="306" t="s">
        <v>75</v>
      </c>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c r="AU24" s="148"/>
    </row>
    <row r="25" spans="1:47">
      <c r="A25" s="148"/>
      <c r="B25" s="149"/>
      <c r="C25" s="149"/>
      <c r="D25" s="306"/>
      <c r="E25" s="306"/>
      <c r="F25" s="306" t="s">
        <v>75</v>
      </c>
      <c r="G25" s="306"/>
      <c r="H25" s="306"/>
      <c r="I25" s="306"/>
      <c r="J25" s="148"/>
      <c r="K25" s="148"/>
      <c r="L25" s="148"/>
      <c r="M25" s="148"/>
      <c r="N25" s="148"/>
      <c r="O25" s="148"/>
      <c r="P25" s="148"/>
      <c r="Q25" s="306" t="s">
        <v>75</v>
      </c>
      <c r="R25" s="306" t="s">
        <v>75</v>
      </c>
      <c r="S25" s="306" t="s">
        <v>75</v>
      </c>
      <c r="T25" s="306" t="s">
        <v>75</v>
      </c>
      <c r="U25" s="306" t="s">
        <v>75</v>
      </c>
      <c r="V25" s="306" t="s">
        <v>75</v>
      </c>
      <c r="W25" s="306" t="s">
        <v>75</v>
      </c>
      <c r="X25" s="306" t="s">
        <v>75</v>
      </c>
      <c r="Y25" s="148"/>
      <c r="Z25" s="148"/>
      <c r="AA25" s="148"/>
      <c r="AB25" s="148"/>
      <c r="AC25" s="148"/>
      <c r="AD25" s="148"/>
      <c r="AE25" s="148"/>
      <c r="AF25" s="148"/>
      <c r="AG25" s="148"/>
      <c r="AH25" s="148"/>
      <c r="AI25" s="148"/>
      <c r="AJ25" s="148"/>
      <c r="AK25" s="148"/>
      <c r="AL25" s="148"/>
      <c r="AM25" s="148"/>
      <c r="AN25" s="148"/>
      <c r="AO25" s="148"/>
      <c r="AP25" s="148"/>
      <c r="AQ25" s="148"/>
      <c r="AR25" s="148"/>
      <c r="AS25" s="148"/>
      <c r="AT25" s="148"/>
      <c r="AU25" s="148"/>
    </row>
    <row r="26" spans="1:47">
      <c r="A26" s="148"/>
      <c r="B26" s="149"/>
      <c r="C26" s="149"/>
      <c r="D26" s="306"/>
      <c r="E26" s="306"/>
      <c r="F26" s="306" t="s">
        <v>75</v>
      </c>
      <c r="G26" s="306"/>
      <c r="H26" s="306"/>
      <c r="I26" s="306"/>
      <c r="J26" s="148"/>
      <c r="K26" s="148"/>
      <c r="L26" s="148"/>
      <c r="M26" s="148"/>
      <c r="N26" s="148"/>
      <c r="O26" s="148"/>
      <c r="P26" s="148"/>
      <c r="Q26" s="306" t="s">
        <v>75</v>
      </c>
      <c r="R26" s="306" t="s">
        <v>75</v>
      </c>
      <c r="S26" s="306" t="s">
        <v>75</v>
      </c>
      <c r="T26" s="306" t="s">
        <v>75</v>
      </c>
      <c r="U26" s="306" t="s">
        <v>75</v>
      </c>
      <c r="V26" s="306" t="s">
        <v>75</v>
      </c>
      <c r="W26" s="306" t="s">
        <v>75</v>
      </c>
      <c r="X26" s="306" t="s">
        <v>75</v>
      </c>
      <c r="Y26" s="148"/>
      <c r="Z26" s="148"/>
      <c r="AA26" s="148"/>
      <c r="AB26" s="148"/>
      <c r="AC26" s="148"/>
      <c r="AD26" s="148"/>
      <c r="AE26" s="148"/>
      <c r="AF26" s="148"/>
      <c r="AG26" s="148"/>
      <c r="AH26" s="148"/>
      <c r="AI26" s="148"/>
      <c r="AJ26" s="148"/>
      <c r="AK26" s="148"/>
      <c r="AL26" s="148"/>
      <c r="AM26" s="148"/>
      <c r="AN26" s="148"/>
      <c r="AO26" s="148"/>
      <c r="AP26" s="148"/>
      <c r="AQ26" s="148"/>
      <c r="AR26" s="148"/>
      <c r="AS26" s="148"/>
      <c r="AT26" s="148"/>
      <c r="AU26" s="148"/>
    </row>
    <row r="27" spans="1:47">
      <c r="A27" s="148"/>
      <c r="B27" s="149"/>
      <c r="C27" s="149"/>
      <c r="D27" s="306"/>
      <c r="E27" s="306"/>
      <c r="F27" s="306" t="s">
        <v>75</v>
      </c>
      <c r="G27" s="306"/>
      <c r="H27" s="306"/>
      <c r="I27" s="306"/>
      <c r="J27" s="148"/>
      <c r="K27" s="148"/>
      <c r="L27" s="148"/>
      <c r="M27" s="148"/>
      <c r="N27" s="148"/>
      <c r="O27" s="148"/>
      <c r="P27" s="148"/>
      <c r="Q27" s="306" t="s">
        <v>75</v>
      </c>
      <c r="R27" s="306" t="s">
        <v>75</v>
      </c>
      <c r="S27" s="306" t="s">
        <v>75</v>
      </c>
      <c r="T27" s="306" t="s">
        <v>75</v>
      </c>
      <c r="U27" s="306" t="s">
        <v>75</v>
      </c>
      <c r="V27" s="306" t="s">
        <v>75</v>
      </c>
      <c r="W27" s="306" t="s">
        <v>75</v>
      </c>
      <c r="X27" s="306" t="s">
        <v>75</v>
      </c>
      <c r="Y27" s="148"/>
      <c r="Z27" s="148"/>
      <c r="AA27" s="148"/>
      <c r="AB27" s="148"/>
      <c r="AC27" s="148"/>
      <c r="AD27" s="148"/>
      <c r="AE27" s="148"/>
      <c r="AF27" s="148"/>
      <c r="AG27" s="148"/>
      <c r="AH27" s="148"/>
      <c r="AI27" s="148"/>
      <c r="AJ27" s="148"/>
      <c r="AK27" s="148"/>
      <c r="AL27" s="148"/>
      <c r="AM27" s="148"/>
      <c r="AN27" s="148"/>
      <c r="AO27" s="148"/>
      <c r="AP27" s="148"/>
      <c r="AQ27" s="148"/>
      <c r="AR27" s="148"/>
      <c r="AS27" s="148"/>
      <c r="AT27" s="148"/>
      <c r="AU27" s="148"/>
    </row>
    <row r="28" spans="1:47">
      <c r="A28" s="148"/>
      <c r="B28" s="149"/>
      <c r="C28" s="149"/>
      <c r="D28" s="306"/>
      <c r="E28" s="306"/>
      <c r="F28" s="306" t="s">
        <v>75</v>
      </c>
      <c r="G28" s="306"/>
      <c r="H28" s="306"/>
      <c r="I28" s="306"/>
      <c r="J28" s="148"/>
      <c r="K28" s="148"/>
      <c r="L28" s="148"/>
      <c r="M28" s="148"/>
      <c r="N28" s="148"/>
      <c r="O28" s="148"/>
      <c r="P28" s="148"/>
      <c r="Q28" s="306" t="s">
        <v>75</v>
      </c>
      <c r="R28" s="306" t="s">
        <v>75</v>
      </c>
      <c r="S28" s="306" t="s">
        <v>75</v>
      </c>
      <c r="T28" s="306" t="s">
        <v>75</v>
      </c>
      <c r="U28" s="306" t="s">
        <v>75</v>
      </c>
      <c r="V28" s="306" t="s">
        <v>75</v>
      </c>
      <c r="W28" s="306" t="s">
        <v>75</v>
      </c>
      <c r="X28" s="306" t="s">
        <v>75</v>
      </c>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148"/>
      <c r="AU28" s="148"/>
    </row>
    <row r="29" spans="1:47">
      <c r="A29" s="148"/>
      <c r="B29" s="149"/>
      <c r="C29" s="149"/>
      <c r="D29" s="306"/>
      <c r="E29" s="306"/>
      <c r="F29" s="306" t="s">
        <v>75</v>
      </c>
      <c r="G29" s="306"/>
      <c r="H29" s="306"/>
      <c r="I29" s="306"/>
      <c r="J29" s="148"/>
      <c r="K29" s="148"/>
      <c r="L29" s="148"/>
      <c r="M29" s="148"/>
      <c r="N29" s="148"/>
      <c r="O29" s="148"/>
      <c r="P29" s="148"/>
      <c r="Q29" s="306" t="s">
        <v>75</v>
      </c>
      <c r="R29" s="306" t="s">
        <v>75</v>
      </c>
      <c r="S29" s="306" t="s">
        <v>75</v>
      </c>
      <c r="T29" s="306" t="s">
        <v>75</v>
      </c>
      <c r="U29" s="306" t="s">
        <v>75</v>
      </c>
      <c r="V29" s="306" t="s">
        <v>75</v>
      </c>
      <c r="W29" s="306" t="s">
        <v>75</v>
      </c>
      <c r="X29" s="306" t="s">
        <v>75</v>
      </c>
      <c r="Y29" s="148"/>
      <c r="Z29" s="148"/>
      <c r="AA29" s="148"/>
      <c r="AB29" s="148"/>
      <c r="AC29" s="148"/>
      <c r="AD29" s="148"/>
      <c r="AE29" s="148"/>
      <c r="AF29" s="148"/>
      <c r="AG29" s="148"/>
      <c r="AH29" s="148"/>
      <c r="AI29" s="148"/>
      <c r="AJ29" s="148"/>
      <c r="AK29" s="148"/>
      <c r="AL29" s="148"/>
      <c r="AM29" s="148"/>
      <c r="AN29" s="148"/>
      <c r="AO29" s="148"/>
      <c r="AP29" s="148"/>
      <c r="AQ29" s="148"/>
      <c r="AR29" s="148"/>
      <c r="AS29" s="148"/>
      <c r="AT29" s="148"/>
      <c r="AU29" s="148"/>
    </row>
    <row r="30" spans="1:47">
      <c r="A30" s="148"/>
      <c r="B30" s="149"/>
      <c r="C30" s="149"/>
      <c r="D30" s="306"/>
      <c r="E30" s="306"/>
      <c r="F30" s="306" t="s">
        <v>75</v>
      </c>
      <c r="G30" s="306"/>
      <c r="H30" s="306"/>
      <c r="I30" s="306"/>
      <c r="J30" s="148"/>
      <c r="K30" s="148"/>
      <c r="L30" s="148"/>
      <c r="M30" s="148"/>
      <c r="N30" s="148"/>
      <c r="O30" s="148"/>
      <c r="P30" s="148"/>
      <c r="Q30" s="306" t="s">
        <v>75</v>
      </c>
      <c r="R30" s="306" t="s">
        <v>75</v>
      </c>
      <c r="S30" s="306" t="s">
        <v>75</v>
      </c>
      <c r="T30" s="306" t="s">
        <v>75</v>
      </c>
      <c r="U30" s="306" t="s">
        <v>75</v>
      </c>
      <c r="V30" s="306" t="s">
        <v>75</v>
      </c>
      <c r="W30" s="306" t="s">
        <v>75</v>
      </c>
      <c r="X30" s="306" t="s">
        <v>75</v>
      </c>
      <c r="Y30" s="148"/>
      <c r="Z30" s="148"/>
      <c r="AA30" s="148"/>
      <c r="AB30" s="148"/>
      <c r="AC30" s="148"/>
      <c r="AD30" s="148"/>
      <c r="AE30" s="148"/>
      <c r="AF30" s="148"/>
      <c r="AG30" s="148"/>
      <c r="AH30" s="148"/>
      <c r="AI30" s="148"/>
      <c r="AJ30" s="148"/>
      <c r="AK30" s="148"/>
      <c r="AL30" s="148"/>
      <c r="AM30" s="148"/>
      <c r="AN30" s="148"/>
      <c r="AO30" s="148"/>
      <c r="AP30" s="148"/>
      <c r="AQ30" s="148"/>
      <c r="AR30" s="148"/>
      <c r="AS30" s="148"/>
      <c r="AT30" s="148"/>
      <c r="AU30" s="148"/>
    </row>
    <row r="31" spans="1:47">
      <c r="A31" s="148"/>
      <c r="B31" s="149"/>
      <c r="C31" s="149"/>
      <c r="D31" s="306"/>
      <c r="E31" s="306"/>
      <c r="F31" s="306" t="s">
        <v>75</v>
      </c>
      <c r="G31" s="306"/>
      <c r="H31" s="306"/>
      <c r="I31" s="306"/>
      <c r="J31" s="148"/>
      <c r="K31" s="148"/>
      <c r="L31" s="148"/>
      <c r="M31" s="148"/>
      <c r="N31" s="148"/>
      <c r="O31" s="148"/>
      <c r="P31" s="148"/>
      <c r="Q31" s="306" t="s">
        <v>75</v>
      </c>
      <c r="R31" s="306" t="s">
        <v>75</v>
      </c>
      <c r="S31" s="306" t="s">
        <v>75</v>
      </c>
      <c r="T31" s="306" t="s">
        <v>75</v>
      </c>
      <c r="U31" s="306" t="s">
        <v>75</v>
      </c>
      <c r="V31" s="306" t="s">
        <v>75</v>
      </c>
      <c r="W31" s="306" t="s">
        <v>75</v>
      </c>
      <c r="X31" s="306" t="s">
        <v>75</v>
      </c>
      <c r="Y31" s="148"/>
      <c r="Z31" s="148"/>
      <c r="AA31" s="148"/>
      <c r="AB31" s="148"/>
      <c r="AC31" s="148"/>
      <c r="AD31" s="148"/>
      <c r="AE31" s="148"/>
      <c r="AF31" s="148"/>
      <c r="AG31" s="148"/>
      <c r="AH31" s="148"/>
      <c r="AI31" s="148"/>
      <c r="AJ31" s="148"/>
      <c r="AK31" s="148"/>
      <c r="AL31" s="148"/>
      <c r="AM31" s="148"/>
      <c r="AN31" s="148"/>
      <c r="AO31" s="148"/>
      <c r="AP31" s="148"/>
      <c r="AQ31" s="148"/>
      <c r="AR31" s="148"/>
      <c r="AS31" s="148"/>
      <c r="AT31" s="148"/>
      <c r="AU31" s="148"/>
    </row>
    <row r="32" spans="1:47">
      <c r="A32" s="148"/>
      <c r="B32" s="149"/>
      <c r="C32" s="149"/>
      <c r="D32" s="306"/>
      <c r="E32" s="306"/>
      <c r="F32" s="306" t="s">
        <v>75</v>
      </c>
      <c r="G32" s="306"/>
      <c r="H32" s="306"/>
      <c r="I32" s="306"/>
      <c r="J32" s="148"/>
      <c r="K32" s="148"/>
      <c r="L32" s="148"/>
      <c r="M32" s="148"/>
      <c r="N32" s="148"/>
      <c r="O32" s="148"/>
      <c r="P32" s="148"/>
      <c r="Q32" s="306" t="s">
        <v>75</v>
      </c>
      <c r="R32" s="306" t="s">
        <v>75</v>
      </c>
      <c r="S32" s="306" t="s">
        <v>75</v>
      </c>
      <c r="T32" s="306" t="s">
        <v>75</v>
      </c>
      <c r="U32" s="306" t="s">
        <v>75</v>
      </c>
      <c r="V32" s="306" t="s">
        <v>75</v>
      </c>
      <c r="W32" s="306" t="s">
        <v>75</v>
      </c>
      <c r="X32" s="306" t="s">
        <v>75</v>
      </c>
      <c r="Y32" s="148"/>
      <c r="Z32" s="148"/>
      <c r="AA32" s="148"/>
      <c r="AB32" s="148"/>
      <c r="AC32" s="148"/>
      <c r="AD32" s="148"/>
      <c r="AE32" s="148"/>
      <c r="AF32" s="148"/>
      <c r="AG32" s="148"/>
      <c r="AH32" s="148"/>
      <c r="AI32" s="148"/>
      <c r="AJ32" s="148"/>
      <c r="AK32" s="148"/>
      <c r="AL32" s="148"/>
      <c r="AM32" s="148"/>
      <c r="AN32" s="148"/>
      <c r="AO32" s="148"/>
      <c r="AP32" s="148"/>
      <c r="AQ32" s="148"/>
      <c r="AR32" s="148"/>
      <c r="AS32" s="148"/>
      <c r="AT32" s="148"/>
      <c r="AU32" s="148"/>
    </row>
    <row r="33" spans="1:47">
      <c r="A33" s="148"/>
      <c r="B33" s="149"/>
      <c r="C33" s="149"/>
      <c r="D33" s="306"/>
      <c r="E33" s="306"/>
      <c r="F33" s="306" t="s">
        <v>75</v>
      </c>
      <c r="G33" s="306"/>
      <c r="H33" s="306"/>
      <c r="I33" s="306"/>
      <c r="J33" s="148"/>
      <c r="K33" s="148"/>
      <c r="L33" s="148"/>
      <c r="M33" s="148"/>
      <c r="N33" s="148"/>
      <c r="O33" s="148"/>
      <c r="P33" s="148"/>
      <c r="Q33" s="306" t="s">
        <v>75</v>
      </c>
      <c r="R33" s="306" t="s">
        <v>75</v>
      </c>
      <c r="S33" s="306" t="s">
        <v>75</v>
      </c>
      <c r="T33" s="306" t="s">
        <v>75</v>
      </c>
      <c r="U33" s="306" t="s">
        <v>75</v>
      </c>
      <c r="V33" s="306" t="s">
        <v>75</v>
      </c>
      <c r="W33" s="306" t="s">
        <v>75</v>
      </c>
      <c r="X33" s="306" t="s">
        <v>75</v>
      </c>
      <c r="Y33" s="148"/>
      <c r="Z33" s="148"/>
      <c r="AA33" s="148"/>
      <c r="AB33" s="148"/>
      <c r="AC33" s="148"/>
      <c r="AD33" s="148"/>
      <c r="AE33" s="148"/>
      <c r="AF33" s="148"/>
      <c r="AG33" s="148"/>
      <c r="AH33" s="148"/>
      <c r="AI33" s="148"/>
      <c r="AJ33" s="148"/>
      <c r="AK33" s="148"/>
      <c r="AL33" s="148"/>
      <c r="AM33" s="148"/>
      <c r="AN33" s="148"/>
      <c r="AO33" s="148"/>
      <c r="AP33" s="148"/>
      <c r="AQ33" s="148"/>
      <c r="AR33" s="148"/>
      <c r="AS33" s="148"/>
      <c r="AT33" s="148"/>
      <c r="AU33" s="148"/>
    </row>
    <row r="34" spans="1:47">
      <c r="A34" s="148"/>
      <c r="B34" s="149"/>
      <c r="C34" s="149"/>
      <c r="D34" s="306"/>
      <c r="E34" s="306"/>
      <c r="F34" s="306" t="s">
        <v>75</v>
      </c>
      <c r="G34" s="306"/>
      <c r="H34" s="306"/>
      <c r="I34" s="306"/>
      <c r="J34" s="148"/>
      <c r="K34" s="148"/>
      <c r="L34" s="148"/>
      <c r="M34" s="148"/>
      <c r="N34" s="148"/>
      <c r="O34" s="148"/>
      <c r="P34" s="148"/>
      <c r="Q34" s="306" t="s">
        <v>75</v>
      </c>
      <c r="R34" s="306" t="s">
        <v>75</v>
      </c>
      <c r="S34" s="306" t="s">
        <v>75</v>
      </c>
      <c r="T34" s="306" t="s">
        <v>75</v>
      </c>
      <c r="U34" s="306" t="s">
        <v>75</v>
      </c>
      <c r="V34" s="306" t="s">
        <v>75</v>
      </c>
      <c r="W34" s="306" t="s">
        <v>75</v>
      </c>
      <c r="X34" s="306" t="s">
        <v>75</v>
      </c>
      <c r="Y34" s="148"/>
      <c r="Z34" s="148"/>
      <c r="AA34" s="148"/>
      <c r="AB34" s="148"/>
      <c r="AC34" s="148"/>
      <c r="AD34" s="148"/>
      <c r="AE34" s="148"/>
      <c r="AF34" s="148"/>
      <c r="AG34" s="148"/>
      <c r="AH34" s="148"/>
      <c r="AI34" s="148"/>
      <c r="AJ34" s="148"/>
      <c r="AK34" s="148"/>
      <c r="AL34" s="148"/>
      <c r="AM34" s="148"/>
      <c r="AN34" s="148"/>
      <c r="AO34" s="148"/>
      <c r="AP34" s="148"/>
      <c r="AQ34" s="148"/>
      <c r="AR34" s="148"/>
      <c r="AS34" s="148"/>
      <c r="AT34" s="148"/>
      <c r="AU34" s="148"/>
    </row>
    <row r="35" spans="1:47">
      <c r="A35" s="148"/>
      <c r="B35" s="149"/>
      <c r="C35" s="149"/>
      <c r="D35" s="306"/>
      <c r="E35" s="306"/>
      <c r="F35" s="306" t="s">
        <v>75</v>
      </c>
      <c r="G35" s="306"/>
      <c r="H35" s="306"/>
      <c r="I35" s="306"/>
      <c r="J35" s="148"/>
      <c r="K35" s="148"/>
      <c r="L35" s="148"/>
      <c r="M35" s="148"/>
      <c r="N35" s="148"/>
      <c r="O35" s="148"/>
      <c r="P35" s="148"/>
      <c r="Q35" s="306" t="s">
        <v>75</v>
      </c>
      <c r="R35" s="306" t="s">
        <v>75</v>
      </c>
      <c r="S35" s="306" t="s">
        <v>75</v>
      </c>
      <c r="T35" s="306" t="s">
        <v>75</v>
      </c>
      <c r="U35" s="306" t="s">
        <v>75</v>
      </c>
      <c r="V35" s="306" t="s">
        <v>75</v>
      </c>
      <c r="W35" s="306" t="s">
        <v>75</v>
      </c>
      <c r="X35" s="306" t="s">
        <v>75</v>
      </c>
      <c r="Y35" s="148"/>
      <c r="Z35" s="148"/>
      <c r="AA35" s="148"/>
      <c r="AB35" s="148"/>
      <c r="AC35" s="148"/>
      <c r="AD35" s="148"/>
      <c r="AE35" s="148"/>
      <c r="AF35" s="148"/>
      <c r="AG35" s="148"/>
      <c r="AH35" s="148"/>
      <c r="AI35" s="148"/>
      <c r="AJ35" s="148"/>
      <c r="AK35" s="148"/>
      <c r="AL35" s="148"/>
      <c r="AM35" s="148"/>
      <c r="AN35" s="148"/>
      <c r="AO35" s="148"/>
      <c r="AP35" s="148"/>
      <c r="AQ35" s="148"/>
      <c r="AR35" s="148"/>
      <c r="AS35" s="148"/>
      <c r="AT35" s="148"/>
      <c r="AU35" s="148"/>
    </row>
    <row r="36" spans="1:47">
      <c r="A36" s="148"/>
      <c r="B36" s="149"/>
      <c r="C36" s="149"/>
      <c r="D36" s="306"/>
      <c r="E36" s="306"/>
      <c r="F36" s="306" t="s">
        <v>75</v>
      </c>
      <c r="G36" s="306"/>
      <c r="H36" s="306"/>
      <c r="I36" s="306"/>
      <c r="J36" s="148"/>
      <c r="K36" s="148"/>
      <c r="L36" s="148"/>
      <c r="M36" s="148"/>
      <c r="N36" s="148"/>
      <c r="O36" s="148"/>
      <c r="P36" s="148"/>
      <c r="Q36" s="306" t="s">
        <v>75</v>
      </c>
      <c r="R36" s="306" t="s">
        <v>75</v>
      </c>
      <c r="S36" s="306" t="s">
        <v>75</v>
      </c>
      <c r="T36" s="306" t="s">
        <v>75</v>
      </c>
      <c r="U36" s="306" t="s">
        <v>75</v>
      </c>
      <c r="V36" s="306" t="s">
        <v>75</v>
      </c>
      <c r="W36" s="306" t="s">
        <v>75</v>
      </c>
      <c r="X36" s="306" t="s">
        <v>75</v>
      </c>
      <c r="Y36" s="148"/>
      <c r="Z36" s="148"/>
      <c r="AA36" s="148"/>
      <c r="AB36" s="148"/>
      <c r="AC36" s="148"/>
      <c r="AD36" s="148"/>
      <c r="AE36" s="148"/>
      <c r="AF36" s="148"/>
      <c r="AG36" s="148"/>
      <c r="AH36" s="148"/>
      <c r="AI36" s="148"/>
      <c r="AJ36" s="148"/>
      <c r="AK36" s="148"/>
      <c r="AL36" s="148"/>
      <c r="AM36" s="148"/>
      <c r="AN36" s="148"/>
      <c r="AO36" s="148"/>
      <c r="AP36" s="148"/>
      <c r="AQ36" s="148"/>
      <c r="AR36" s="148"/>
      <c r="AS36" s="148"/>
      <c r="AT36" s="148"/>
      <c r="AU36" s="148"/>
    </row>
    <row r="37" spans="1:47">
      <c r="A37" s="148"/>
      <c r="B37" s="149"/>
      <c r="C37" s="149"/>
      <c r="D37" s="306"/>
      <c r="E37" s="306"/>
      <c r="F37" s="306" t="s">
        <v>75</v>
      </c>
      <c r="G37" s="306"/>
      <c r="H37" s="306"/>
      <c r="I37" s="306"/>
      <c r="J37" s="148"/>
      <c r="K37" s="148"/>
      <c r="L37" s="148"/>
      <c r="M37" s="148"/>
      <c r="N37" s="148"/>
      <c r="O37" s="148"/>
      <c r="P37" s="148"/>
      <c r="Q37" s="306" t="s">
        <v>75</v>
      </c>
      <c r="R37" s="306" t="s">
        <v>75</v>
      </c>
      <c r="S37" s="306" t="s">
        <v>75</v>
      </c>
      <c r="T37" s="306" t="s">
        <v>75</v>
      </c>
      <c r="U37" s="306" t="s">
        <v>75</v>
      </c>
      <c r="V37" s="306" t="s">
        <v>75</v>
      </c>
      <c r="W37" s="306" t="s">
        <v>75</v>
      </c>
      <c r="X37" s="306" t="s">
        <v>75</v>
      </c>
      <c r="Y37" s="148"/>
      <c r="Z37" s="148"/>
      <c r="AA37" s="148"/>
      <c r="AB37" s="148"/>
      <c r="AC37" s="148"/>
      <c r="AD37" s="148"/>
      <c r="AE37" s="148"/>
      <c r="AF37" s="148"/>
      <c r="AG37" s="148"/>
      <c r="AH37" s="148"/>
      <c r="AI37" s="148"/>
      <c r="AJ37" s="148"/>
      <c r="AK37" s="148"/>
      <c r="AL37" s="148"/>
      <c r="AM37" s="148"/>
      <c r="AN37" s="148"/>
      <c r="AO37" s="148"/>
      <c r="AP37" s="148"/>
      <c r="AQ37" s="148"/>
      <c r="AR37" s="148"/>
      <c r="AS37" s="148"/>
      <c r="AT37" s="148"/>
      <c r="AU37" s="148"/>
    </row>
    <row r="38" spans="1:47">
      <c r="A38" s="148"/>
      <c r="B38" s="149"/>
      <c r="C38" s="149"/>
      <c r="D38" s="306"/>
      <c r="E38" s="306"/>
      <c r="F38" s="306" t="s">
        <v>75</v>
      </c>
      <c r="G38" s="306"/>
      <c r="H38" s="306"/>
      <c r="I38" s="306"/>
      <c r="J38" s="148"/>
      <c r="K38" s="148"/>
      <c r="L38" s="148"/>
      <c r="M38" s="148"/>
      <c r="N38" s="148"/>
      <c r="O38" s="148"/>
      <c r="P38" s="148"/>
      <c r="Q38" s="306" t="s">
        <v>75</v>
      </c>
      <c r="R38" s="306" t="s">
        <v>75</v>
      </c>
      <c r="S38" s="306" t="s">
        <v>75</v>
      </c>
      <c r="T38" s="306" t="s">
        <v>75</v>
      </c>
      <c r="U38" s="306" t="s">
        <v>75</v>
      </c>
      <c r="V38" s="306" t="s">
        <v>75</v>
      </c>
      <c r="W38" s="306" t="s">
        <v>75</v>
      </c>
      <c r="X38" s="306" t="s">
        <v>75</v>
      </c>
      <c r="Y38" s="148"/>
      <c r="Z38" s="148"/>
      <c r="AA38" s="148"/>
      <c r="AB38" s="148"/>
      <c r="AC38" s="148"/>
      <c r="AD38" s="148"/>
      <c r="AE38" s="148"/>
      <c r="AF38" s="148"/>
      <c r="AG38" s="148"/>
      <c r="AH38" s="148"/>
      <c r="AI38" s="148"/>
      <c r="AJ38" s="148"/>
      <c r="AK38" s="148"/>
      <c r="AL38" s="148"/>
      <c r="AM38" s="148"/>
      <c r="AN38" s="148"/>
      <c r="AO38" s="148"/>
      <c r="AP38" s="148"/>
      <c r="AQ38" s="148"/>
      <c r="AR38" s="148"/>
      <c r="AS38" s="148"/>
      <c r="AT38" s="148"/>
      <c r="AU38" s="148"/>
    </row>
    <row r="39" spans="1:47">
      <c r="A39" s="148"/>
      <c r="B39" s="149"/>
      <c r="C39" s="149"/>
      <c r="D39" s="306"/>
      <c r="E39" s="306"/>
      <c r="F39" s="306" t="s">
        <v>75</v>
      </c>
      <c r="G39" s="306"/>
      <c r="H39" s="306"/>
      <c r="I39" s="306"/>
      <c r="J39" s="148"/>
      <c r="K39" s="148"/>
      <c r="L39" s="148"/>
      <c r="M39" s="148"/>
      <c r="N39" s="148"/>
      <c r="O39" s="148"/>
      <c r="P39" s="148"/>
      <c r="Q39" s="306" t="s">
        <v>75</v>
      </c>
      <c r="R39" s="306" t="s">
        <v>75</v>
      </c>
      <c r="S39" s="306" t="s">
        <v>75</v>
      </c>
      <c r="T39" s="306" t="s">
        <v>75</v>
      </c>
      <c r="U39" s="306" t="s">
        <v>75</v>
      </c>
      <c r="V39" s="306" t="s">
        <v>75</v>
      </c>
      <c r="W39" s="306" t="s">
        <v>75</v>
      </c>
      <c r="X39" s="306" t="s">
        <v>75</v>
      </c>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48"/>
      <c r="AU39" s="148"/>
    </row>
    <row r="40" spans="1:47">
      <c r="A40" s="148"/>
      <c r="B40" s="149"/>
      <c r="C40" s="149"/>
      <c r="D40" s="306"/>
      <c r="E40" s="306"/>
      <c r="F40" s="306" t="s">
        <v>75</v>
      </c>
      <c r="G40" s="306"/>
      <c r="H40" s="306"/>
      <c r="I40" s="306"/>
      <c r="J40" s="148"/>
      <c r="K40" s="148"/>
      <c r="L40" s="148"/>
      <c r="M40" s="148"/>
      <c r="N40" s="148"/>
      <c r="O40" s="148"/>
      <c r="P40" s="148"/>
      <c r="Q40" s="306" t="s">
        <v>75</v>
      </c>
      <c r="R40" s="306" t="s">
        <v>75</v>
      </c>
      <c r="S40" s="306" t="s">
        <v>75</v>
      </c>
      <c r="T40" s="306" t="s">
        <v>75</v>
      </c>
      <c r="U40" s="306" t="s">
        <v>75</v>
      </c>
      <c r="V40" s="306" t="s">
        <v>75</v>
      </c>
      <c r="W40" s="306" t="s">
        <v>75</v>
      </c>
      <c r="X40" s="306" t="s">
        <v>75</v>
      </c>
      <c r="Y40" s="148"/>
      <c r="Z40" s="148"/>
      <c r="AA40" s="148"/>
      <c r="AB40" s="148"/>
      <c r="AC40" s="148"/>
      <c r="AD40" s="148"/>
      <c r="AE40" s="148"/>
      <c r="AF40" s="148"/>
      <c r="AG40" s="148"/>
      <c r="AH40" s="148"/>
      <c r="AI40" s="148"/>
      <c r="AJ40" s="148"/>
      <c r="AK40" s="148"/>
      <c r="AL40" s="148"/>
      <c r="AM40" s="148"/>
      <c r="AN40" s="148"/>
      <c r="AO40" s="148"/>
      <c r="AP40" s="148"/>
      <c r="AQ40" s="148"/>
      <c r="AR40" s="148"/>
      <c r="AS40" s="148"/>
      <c r="AT40" s="148"/>
      <c r="AU40" s="148"/>
    </row>
    <row r="41" spans="1:47">
      <c r="A41" s="148"/>
      <c r="B41" s="149"/>
      <c r="C41" s="149"/>
      <c r="D41" s="306"/>
      <c r="E41" s="306"/>
      <c r="F41" s="306" t="s">
        <v>75</v>
      </c>
      <c r="G41" s="306"/>
      <c r="H41" s="306"/>
      <c r="I41" s="306"/>
      <c r="J41" s="148"/>
      <c r="K41" s="148"/>
      <c r="L41" s="148"/>
      <c r="M41" s="148"/>
      <c r="N41" s="148"/>
      <c r="O41" s="148"/>
      <c r="P41" s="148"/>
      <c r="Q41" s="306" t="s">
        <v>75</v>
      </c>
      <c r="R41" s="306" t="s">
        <v>75</v>
      </c>
      <c r="S41" s="306" t="s">
        <v>75</v>
      </c>
      <c r="T41" s="306" t="s">
        <v>75</v>
      </c>
      <c r="U41" s="306" t="s">
        <v>75</v>
      </c>
      <c r="V41" s="306" t="s">
        <v>75</v>
      </c>
      <c r="W41" s="306" t="s">
        <v>75</v>
      </c>
      <c r="X41" s="306" t="s">
        <v>75</v>
      </c>
      <c r="Y41" s="148"/>
      <c r="Z41" s="148"/>
      <c r="AA41" s="148"/>
      <c r="AB41" s="148"/>
      <c r="AC41" s="148"/>
      <c r="AD41" s="148"/>
      <c r="AE41" s="148"/>
      <c r="AF41" s="148"/>
      <c r="AG41" s="148"/>
      <c r="AH41" s="148"/>
      <c r="AI41" s="148"/>
      <c r="AJ41" s="148"/>
      <c r="AK41" s="148"/>
      <c r="AL41" s="148"/>
      <c r="AM41" s="148"/>
      <c r="AN41" s="148"/>
      <c r="AO41" s="148"/>
      <c r="AP41" s="148"/>
      <c r="AQ41" s="148"/>
      <c r="AR41" s="148"/>
      <c r="AS41" s="148"/>
      <c r="AT41" s="148"/>
      <c r="AU41" s="148"/>
    </row>
    <row r="42" spans="1:47">
      <c r="A42" s="148"/>
      <c r="B42" s="149"/>
      <c r="C42" s="149"/>
      <c r="D42" s="306"/>
      <c r="E42" s="306"/>
      <c r="F42" s="306" t="s">
        <v>75</v>
      </c>
      <c r="G42" s="306"/>
      <c r="H42" s="306"/>
      <c r="I42" s="306"/>
      <c r="J42" s="148"/>
      <c r="K42" s="148"/>
      <c r="L42" s="148"/>
      <c r="M42" s="148"/>
      <c r="N42" s="148"/>
      <c r="O42" s="148"/>
      <c r="P42" s="148"/>
      <c r="Q42" s="306" t="s">
        <v>75</v>
      </c>
      <c r="R42" s="306" t="s">
        <v>75</v>
      </c>
      <c r="S42" s="306" t="s">
        <v>75</v>
      </c>
      <c r="T42" s="306" t="s">
        <v>75</v>
      </c>
      <c r="U42" s="306" t="s">
        <v>75</v>
      </c>
      <c r="V42" s="306" t="s">
        <v>75</v>
      </c>
      <c r="W42" s="306" t="s">
        <v>75</v>
      </c>
      <c r="X42" s="306" t="s">
        <v>75</v>
      </c>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row>
    <row r="43" spans="1:47">
      <c r="A43" s="148"/>
      <c r="B43" s="149"/>
      <c r="C43" s="149"/>
      <c r="D43" s="306"/>
      <c r="E43" s="306"/>
      <c r="F43" s="306" t="s">
        <v>75</v>
      </c>
      <c r="G43" s="306"/>
      <c r="H43" s="306"/>
      <c r="I43" s="306"/>
      <c r="J43" s="148"/>
      <c r="K43" s="148"/>
      <c r="L43" s="148"/>
      <c r="M43" s="148"/>
      <c r="N43" s="148"/>
      <c r="O43" s="148"/>
      <c r="P43" s="148"/>
      <c r="Q43" s="306" t="s">
        <v>75</v>
      </c>
      <c r="R43" s="306" t="s">
        <v>75</v>
      </c>
      <c r="S43" s="306" t="s">
        <v>75</v>
      </c>
      <c r="T43" s="306" t="s">
        <v>75</v>
      </c>
      <c r="U43" s="306" t="s">
        <v>75</v>
      </c>
      <c r="V43" s="306" t="s">
        <v>75</v>
      </c>
      <c r="W43" s="306" t="s">
        <v>75</v>
      </c>
      <c r="X43" s="306" t="s">
        <v>75</v>
      </c>
      <c r="Y43" s="148"/>
      <c r="Z43" s="148"/>
      <c r="AA43" s="148"/>
      <c r="AB43" s="148"/>
      <c r="AC43" s="148"/>
      <c r="AD43" s="148"/>
      <c r="AE43" s="148"/>
      <c r="AF43" s="148"/>
      <c r="AG43" s="148"/>
      <c r="AH43" s="148"/>
      <c r="AI43" s="148"/>
      <c r="AJ43" s="148"/>
      <c r="AK43" s="148"/>
      <c r="AL43" s="148"/>
      <c r="AM43" s="148"/>
      <c r="AN43" s="148"/>
      <c r="AO43" s="148"/>
      <c r="AP43" s="148"/>
      <c r="AQ43" s="148"/>
      <c r="AR43" s="148"/>
      <c r="AS43" s="148"/>
      <c r="AT43" s="148"/>
      <c r="AU43" s="148"/>
    </row>
    <row r="44" spans="1:47">
      <c r="A44" s="148"/>
      <c r="B44" s="149"/>
      <c r="C44" s="149"/>
      <c r="D44" s="306"/>
      <c r="E44" s="306"/>
      <c r="F44" s="306" t="s">
        <v>75</v>
      </c>
      <c r="G44" s="306"/>
      <c r="H44" s="306"/>
      <c r="I44" s="306"/>
      <c r="J44" s="148"/>
      <c r="K44" s="148"/>
      <c r="L44" s="148"/>
      <c r="M44" s="148"/>
      <c r="N44" s="148"/>
      <c r="O44" s="148"/>
      <c r="P44" s="148"/>
      <c r="Q44" s="306" t="s">
        <v>75</v>
      </c>
      <c r="R44" s="306" t="s">
        <v>75</v>
      </c>
      <c r="S44" s="306" t="s">
        <v>75</v>
      </c>
      <c r="T44" s="306" t="s">
        <v>75</v>
      </c>
      <c r="U44" s="306" t="s">
        <v>75</v>
      </c>
      <c r="V44" s="306" t="s">
        <v>75</v>
      </c>
      <c r="W44" s="306" t="s">
        <v>75</v>
      </c>
      <c r="X44" s="306" t="s">
        <v>75</v>
      </c>
      <c r="Y44" s="148"/>
      <c r="Z44" s="148"/>
      <c r="AA44" s="148"/>
      <c r="AB44" s="148"/>
      <c r="AC44" s="148"/>
      <c r="AD44" s="148"/>
      <c r="AE44" s="148"/>
      <c r="AF44" s="148"/>
      <c r="AG44" s="148"/>
      <c r="AH44" s="148"/>
      <c r="AI44" s="148"/>
      <c r="AJ44" s="148"/>
      <c r="AK44" s="148"/>
      <c r="AL44" s="148"/>
      <c r="AM44" s="148"/>
      <c r="AN44" s="148"/>
      <c r="AO44" s="148"/>
      <c r="AP44" s="148"/>
      <c r="AQ44" s="148"/>
      <c r="AR44" s="148"/>
      <c r="AS44" s="148"/>
      <c r="AT44" s="148"/>
      <c r="AU44" s="148"/>
    </row>
    <row r="45" spans="1:47">
      <c r="A45" s="148"/>
      <c r="B45" s="149"/>
      <c r="C45" s="149"/>
      <c r="D45" s="306"/>
      <c r="E45" s="306"/>
      <c r="F45" s="306" t="s">
        <v>75</v>
      </c>
      <c r="G45" s="306"/>
      <c r="H45" s="306"/>
      <c r="I45" s="306"/>
      <c r="J45" s="148"/>
      <c r="K45" s="148"/>
      <c r="L45" s="148"/>
      <c r="M45" s="148"/>
      <c r="N45" s="148"/>
      <c r="O45" s="148"/>
      <c r="P45" s="148"/>
      <c r="Q45" s="306" t="s">
        <v>75</v>
      </c>
      <c r="R45" s="306" t="s">
        <v>75</v>
      </c>
      <c r="S45" s="306" t="s">
        <v>75</v>
      </c>
      <c r="T45" s="306" t="s">
        <v>75</v>
      </c>
      <c r="U45" s="306" t="s">
        <v>75</v>
      </c>
      <c r="V45" s="306" t="s">
        <v>75</v>
      </c>
      <c r="W45" s="306" t="s">
        <v>75</v>
      </c>
      <c r="X45" s="306" t="s">
        <v>75</v>
      </c>
      <c r="Y45" s="148"/>
      <c r="Z45" s="148"/>
      <c r="AA45" s="148"/>
      <c r="AB45" s="148"/>
      <c r="AC45" s="148"/>
      <c r="AD45" s="148"/>
      <c r="AE45" s="148"/>
      <c r="AF45" s="148"/>
      <c r="AG45" s="148"/>
      <c r="AH45" s="148"/>
      <c r="AI45" s="148"/>
      <c r="AJ45" s="148"/>
      <c r="AK45" s="148"/>
      <c r="AL45" s="148"/>
      <c r="AM45" s="148"/>
      <c r="AN45" s="148"/>
      <c r="AO45" s="148"/>
      <c r="AP45" s="148"/>
      <c r="AQ45" s="148"/>
      <c r="AR45" s="148"/>
      <c r="AS45" s="148"/>
      <c r="AT45" s="148"/>
      <c r="AU45" s="148"/>
    </row>
    <row r="46" spans="1:47">
      <c r="A46" s="148"/>
      <c r="B46" s="149"/>
      <c r="C46" s="149"/>
      <c r="D46" s="306"/>
      <c r="E46" s="306"/>
      <c r="F46" s="306" t="s">
        <v>75</v>
      </c>
      <c r="G46" s="306"/>
      <c r="H46" s="306"/>
      <c r="I46" s="306"/>
      <c r="J46" s="148"/>
      <c r="K46" s="148"/>
      <c r="L46" s="148"/>
      <c r="M46" s="148"/>
      <c r="N46" s="148"/>
      <c r="O46" s="148"/>
      <c r="P46" s="148"/>
      <c r="Q46" s="306" t="s">
        <v>75</v>
      </c>
      <c r="R46" s="306" t="s">
        <v>75</v>
      </c>
      <c r="S46" s="306" t="s">
        <v>75</v>
      </c>
      <c r="T46" s="306" t="s">
        <v>75</v>
      </c>
      <c r="U46" s="306" t="s">
        <v>75</v>
      </c>
      <c r="V46" s="306" t="s">
        <v>75</v>
      </c>
      <c r="W46" s="306" t="s">
        <v>75</v>
      </c>
      <c r="X46" s="306" t="s">
        <v>75</v>
      </c>
      <c r="Y46" s="148"/>
      <c r="Z46" s="148"/>
      <c r="AA46" s="148"/>
      <c r="AB46" s="148"/>
      <c r="AC46" s="148"/>
      <c r="AD46" s="148"/>
      <c r="AE46" s="148"/>
      <c r="AF46" s="148"/>
      <c r="AG46" s="148"/>
      <c r="AH46" s="148"/>
      <c r="AI46" s="148"/>
      <c r="AJ46" s="148"/>
      <c r="AK46" s="148"/>
      <c r="AL46" s="148"/>
      <c r="AM46" s="148"/>
      <c r="AN46" s="148"/>
      <c r="AO46" s="148"/>
      <c r="AP46" s="148"/>
      <c r="AQ46" s="148"/>
      <c r="AR46" s="148"/>
      <c r="AS46" s="148"/>
      <c r="AT46" s="148"/>
      <c r="AU46" s="148"/>
    </row>
    <row r="47" spans="1:47">
      <c r="A47" s="148"/>
      <c r="B47" s="149"/>
      <c r="C47" s="149"/>
      <c r="D47" s="306"/>
      <c r="E47" s="306"/>
      <c r="F47" s="306" t="s">
        <v>75</v>
      </c>
      <c r="G47" s="306"/>
      <c r="H47" s="306"/>
      <c r="I47" s="306"/>
      <c r="J47" s="148"/>
      <c r="K47" s="148"/>
      <c r="L47" s="148"/>
      <c r="M47" s="148"/>
      <c r="N47" s="148"/>
      <c r="O47" s="148"/>
      <c r="P47" s="148"/>
      <c r="Q47" s="306" t="s">
        <v>75</v>
      </c>
      <c r="R47" s="306" t="s">
        <v>75</v>
      </c>
      <c r="S47" s="306" t="s">
        <v>75</v>
      </c>
      <c r="T47" s="306" t="s">
        <v>75</v>
      </c>
      <c r="U47" s="306" t="s">
        <v>75</v>
      </c>
      <c r="V47" s="306" t="s">
        <v>75</v>
      </c>
      <c r="W47" s="306" t="s">
        <v>75</v>
      </c>
      <c r="X47" s="306" t="s">
        <v>75</v>
      </c>
      <c r="Y47" s="148"/>
      <c r="Z47" s="148"/>
      <c r="AA47" s="148"/>
      <c r="AB47" s="148"/>
      <c r="AC47" s="148"/>
      <c r="AD47" s="148"/>
      <c r="AE47" s="148"/>
      <c r="AF47" s="148"/>
      <c r="AG47" s="148"/>
      <c r="AH47" s="148"/>
      <c r="AI47" s="148"/>
      <c r="AJ47" s="148"/>
      <c r="AK47" s="148"/>
      <c r="AL47" s="148"/>
      <c r="AM47" s="148"/>
      <c r="AN47" s="148"/>
      <c r="AO47" s="148"/>
      <c r="AP47" s="148"/>
      <c r="AQ47" s="148"/>
      <c r="AR47" s="148"/>
      <c r="AS47" s="148"/>
      <c r="AT47" s="148"/>
      <c r="AU47" s="148"/>
    </row>
    <row r="48" spans="1:47">
      <c r="A48" s="148"/>
      <c r="B48" s="149"/>
      <c r="C48" s="149"/>
      <c r="D48" s="306"/>
      <c r="E48" s="306"/>
      <c r="F48" s="306" t="s">
        <v>75</v>
      </c>
      <c r="G48" s="306"/>
      <c r="H48" s="306"/>
      <c r="I48" s="306"/>
      <c r="J48" s="148"/>
      <c r="K48" s="148"/>
      <c r="L48" s="148"/>
      <c r="M48" s="148"/>
      <c r="N48" s="148"/>
      <c r="O48" s="148"/>
      <c r="P48" s="148"/>
      <c r="Q48" s="306" t="s">
        <v>75</v>
      </c>
      <c r="R48" s="306" t="s">
        <v>75</v>
      </c>
      <c r="S48" s="306" t="s">
        <v>75</v>
      </c>
      <c r="T48" s="306" t="s">
        <v>75</v>
      </c>
      <c r="U48" s="306" t="s">
        <v>75</v>
      </c>
      <c r="V48" s="306" t="s">
        <v>75</v>
      </c>
      <c r="W48" s="306" t="s">
        <v>75</v>
      </c>
      <c r="X48" s="306" t="s">
        <v>75</v>
      </c>
      <c r="Y48" s="148"/>
      <c r="Z48" s="148"/>
      <c r="AA48" s="148"/>
      <c r="AB48" s="148"/>
      <c r="AC48" s="148"/>
      <c r="AD48" s="148"/>
      <c r="AE48" s="148"/>
      <c r="AF48" s="148"/>
      <c r="AG48" s="148"/>
      <c r="AH48" s="148"/>
      <c r="AI48" s="148"/>
      <c r="AJ48" s="148"/>
      <c r="AK48" s="148"/>
      <c r="AL48" s="148"/>
      <c r="AM48" s="148"/>
      <c r="AN48" s="148"/>
      <c r="AO48" s="148"/>
      <c r="AP48" s="148"/>
      <c r="AQ48" s="148"/>
      <c r="AR48" s="148"/>
      <c r="AS48" s="148"/>
      <c r="AT48" s="148"/>
      <c r="AU48" s="148"/>
    </row>
    <row r="49" spans="1:47">
      <c r="A49" s="148"/>
      <c r="B49" s="149"/>
      <c r="C49" s="149"/>
      <c r="D49" s="306"/>
      <c r="E49" s="306"/>
      <c r="F49" s="306" t="s">
        <v>75</v>
      </c>
      <c r="G49" s="306"/>
      <c r="H49" s="306"/>
      <c r="I49" s="306"/>
      <c r="J49" s="148"/>
      <c r="K49" s="148"/>
      <c r="L49" s="148"/>
      <c r="M49" s="148"/>
      <c r="N49" s="148"/>
      <c r="O49" s="148"/>
      <c r="P49" s="148"/>
      <c r="Q49" s="306" t="s">
        <v>75</v>
      </c>
      <c r="R49" s="306" t="s">
        <v>75</v>
      </c>
      <c r="S49" s="306" t="s">
        <v>75</v>
      </c>
      <c r="T49" s="306" t="s">
        <v>75</v>
      </c>
      <c r="U49" s="306" t="s">
        <v>75</v>
      </c>
      <c r="V49" s="306" t="s">
        <v>75</v>
      </c>
      <c r="W49" s="306" t="s">
        <v>75</v>
      </c>
      <c r="X49" s="306" t="s">
        <v>75</v>
      </c>
      <c r="Y49" s="148"/>
      <c r="Z49" s="148"/>
      <c r="AA49" s="148"/>
      <c r="AB49" s="148"/>
      <c r="AC49" s="148"/>
      <c r="AD49" s="148"/>
      <c r="AE49" s="148"/>
      <c r="AF49" s="148"/>
      <c r="AG49" s="148"/>
      <c r="AH49" s="148"/>
      <c r="AI49" s="148"/>
      <c r="AJ49" s="148"/>
      <c r="AK49" s="148"/>
      <c r="AL49" s="148"/>
      <c r="AM49" s="148"/>
      <c r="AN49" s="148"/>
      <c r="AO49" s="148"/>
      <c r="AP49" s="148"/>
      <c r="AQ49" s="148"/>
      <c r="AR49" s="148"/>
      <c r="AS49" s="148"/>
      <c r="AT49" s="148"/>
      <c r="AU49" s="148"/>
    </row>
    <row r="50" spans="1:47">
      <c r="A50" s="148"/>
      <c r="B50" s="149"/>
      <c r="C50" s="149"/>
      <c r="D50" s="306"/>
      <c r="E50" s="306"/>
      <c r="F50" s="306" t="s">
        <v>75</v>
      </c>
      <c r="G50" s="306"/>
      <c r="H50" s="306"/>
      <c r="I50" s="306"/>
      <c r="J50" s="148"/>
      <c r="K50" s="148"/>
      <c r="L50" s="148"/>
      <c r="M50" s="148"/>
      <c r="N50" s="148"/>
      <c r="O50" s="148"/>
      <c r="P50" s="148"/>
      <c r="Q50" s="306" t="s">
        <v>75</v>
      </c>
      <c r="R50" s="306" t="s">
        <v>75</v>
      </c>
      <c r="S50" s="306" t="s">
        <v>75</v>
      </c>
      <c r="T50" s="306" t="s">
        <v>75</v>
      </c>
      <c r="U50" s="306" t="s">
        <v>75</v>
      </c>
      <c r="V50" s="306" t="s">
        <v>75</v>
      </c>
      <c r="W50" s="306" t="s">
        <v>75</v>
      </c>
      <c r="X50" s="306" t="s">
        <v>75</v>
      </c>
      <c r="Y50" s="148"/>
      <c r="Z50" s="148"/>
      <c r="AA50" s="148"/>
      <c r="AB50" s="148"/>
      <c r="AC50" s="148"/>
      <c r="AD50" s="148"/>
      <c r="AE50" s="148"/>
      <c r="AF50" s="148"/>
      <c r="AG50" s="148"/>
      <c r="AH50" s="148"/>
      <c r="AI50" s="148"/>
      <c r="AJ50" s="148"/>
      <c r="AK50" s="148"/>
      <c r="AL50" s="148"/>
      <c r="AM50" s="148"/>
      <c r="AN50" s="148"/>
      <c r="AO50" s="148"/>
      <c r="AP50" s="148"/>
      <c r="AQ50" s="148"/>
      <c r="AR50" s="148"/>
      <c r="AS50" s="148"/>
      <c r="AT50" s="148"/>
      <c r="AU50" s="148"/>
    </row>
    <row r="51" spans="1:47">
      <c r="A51" s="148"/>
      <c r="B51" s="149"/>
      <c r="C51" s="149"/>
      <c r="D51" s="306"/>
      <c r="E51" s="306"/>
      <c r="F51" s="306" t="s">
        <v>75</v>
      </c>
      <c r="G51" s="306"/>
      <c r="H51" s="306"/>
      <c r="I51" s="306"/>
      <c r="J51" s="148"/>
      <c r="K51" s="148"/>
      <c r="L51" s="148"/>
      <c r="M51" s="148"/>
      <c r="N51" s="148"/>
      <c r="O51" s="148"/>
      <c r="P51" s="148"/>
      <c r="Q51" s="306" t="s">
        <v>75</v>
      </c>
      <c r="R51" s="306" t="s">
        <v>75</v>
      </c>
      <c r="S51" s="306" t="s">
        <v>75</v>
      </c>
      <c r="T51" s="306" t="s">
        <v>75</v>
      </c>
      <c r="U51" s="306" t="s">
        <v>75</v>
      </c>
      <c r="V51" s="306" t="s">
        <v>75</v>
      </c>
      <c r="W51" s="306" t="s">
        <v>75</v>
      </c>
      <c r="X51" s="306" t="s">
        <v>75</v>
      </c>
      <c r="Y51" s="148"/>
      <c r="Z51" s="148"/>
      <c r="AA51" s="148"/>
      <c r="AB51" s="148"/>
      <c r="AC51" s="148"/>
      <c r="AD51" s="148"/>
      <c r="AE51" s="148"/>
      <c r="AF51" s="148"/>
      <c r="AG51" s="148"/>
      <c r="AH51" s="148"/>
      <c r="AI51" s="148"/>
      <c r="AJ51" s="148"/>
      <c r="AK51" s="148"/>
      <c r="AL51" s="148"/>
      <c r="AM51" s="148"/>
      <c r="AN51" s="148"/>
      <c r="AO51" s="148"/>
      <c r="AP51" s="148"/>
      <c r="AQ51" s="148"/>
      <c r="AR51" s="148"/>
      <c r="AS51" s="148"/>
      <c r="AT51" s="148"/>
      <c r="AU51" s="148"/>
    </row>
    <row r="52" spans="1:47">
      <c r="A52" s="148"/>
      <c r="B52" s="149"/>
      <c r="C52" s="149"/>
      <c r="D52" s="306"/>
      <c r="E52" s="306"/>
      <c r="F52" s="306" t="s">
        <v>75</v>
      </c>
      <c r="G52" s="306"/>
      <c r="H52" s="306"/>
      <c r="I52" s="306"/>
      <c r="J52" s="148"/>
      <c r="K52" s="148"/>
      <c r="L52" s="148"/>
      <c r="M52" s="148"/>
      <c r="N52" s="148"/>
      <c r="O52" s="148"/>
      <c r="P52" s="148"/>
      <c r="Q52" s="306" t="s">
        <v>75</v>
      </c>
      <c r="R52" s="306" t="s">
        <v>75</v>
      </c>
      <c r="S52" s="306" t="s">
        <v>75</v>
      </c>
      <c r="T52" s="306" t="s">
        <v>75</v>
      </c>
      <c r="U52" s="306" t="s">
        <v>75</v>
      </c>
      <c r="V52" s="306" t="s">
        <v>75</v>
      </c>
      <c r="W52" s="306" t="s">
        <v>75</v>
      </c>
      <c r="X52" s="306" t="s">
        <v>75</v>
      </c>
      <c r="Y52" s="148"/>
      <c r="Z52" s="148"/>
      <c r="AA52" s="148"/>
      <c r="AB52" s="148"/>
      <c r="AC52" s="148"/>
      <c r="AD52" s="148"/>
      <c r="AE52" s="148"/>
      <c r="AF52" s="148"/>
      <c r="AG52" s="148"/>
      <c r="AH52" s="148"/>
      <c r="AI52" s="148"/>
      <c r="AJ52" s="148"/>
      <c r="AK52" s="148"/>
      <c r="AL52" s="148"/>
      <c r="AM52" s="148"/>
      <c r="AN52" s="148"/>
      <c r="AO52" s="148"/>
      <c r="AP52" s="148"/>
      <c r="AQ52" s="148"/>
      <c r="AR52" s="148"/>
      <c r="AS52" s="148"/>
      <c r="AT52" s="148"/>
      <c r="AU52" s="148"/>
    </row>
    <row r="53" spans="1:47">
      <c r="A53" s="148"/>
      <c r="B53" s="149"/>
      <c r="C53" s="149"/>
      <c r="D53" s="306"/>
      <c r="E53" s="306"/>
      <c r="F53" s="306" t="s">
        <v>75</v>
      </c>
      <c r="G53" s="306"/>
      <c r="H53" s="306"/>
      <c r="I53" s="306"/>
      <c r="J53" s="148"/>
      <c r="K53" s="148"/>
      <c r="L53" s="148"/>
      <c r="M53" s="148"/>
      <c r="N53" s="148"/>
      <c r="O53" s="148"/>
      <c r="P53" s="148"/>
      <c r="Q53" s="306" t="s">
        <v>75</v>
      </c>
      <c r="R53" s="306" t="s">
        <v>75</v>
      </c>
      <c r="S53" s="306" t="s">
        <v>75</v>
      </c>
      <c r="T53" s="306" t="s">
        <v>75</v>
      </c>
      <c r="U53" s="306" t="s">
        <v>75</v>
      </c>
      <c r="V53" s="306" t="s">
        <v>75</v>
      </c>
      <c r="W53" s="306" t="s">
        <v>75</v>
      </c>
      <c r="X53" s="306" t="s">
        <v>75</v>
      </c>
      <c r="Y53" s="148"/>
      <c r="Z53" s="148"/>
      <c r="AA53" s="148"/>
      <c r="AB53" s="148"/>
      <c r="AC53" s="148"/>
      <c r="AD53" s="148"/>
      <c r="AE53" s="148"/>
      <c r="AF53" s="148"/>
      <c r="AG53" s="148"/>
      <c r="AH53" s="148"/>
      <c r="AI53" s="148"/>
      <c r="AJ53" s="148"/>
      <c r="AK53" s="148"/>
      <c r="AL53" s="148"/>
      <c r="AM53" s="148"/>
      <c r="AN53" s="148"/>
      <c r="AO53" s="148"/>
      <c r="AP53" s="148"/>
      <c r="AQ53" s="148"/>
      <c r="AR53" s="148"/>
      <c r="AS53" s="148"/>
      <c r="AT53" s="148"/>
      <c r="AU53" s="148"/>
    </row>
    <row r="54" spans="1:47">
      <c r="A54" s="148"/>
      <c r="B54" s="149"/>
      <c r="C54" s="149"/>
      <c r="D54" s="306"/>
      <c r="E54" s="306"/>
      <c r="F54" s="306" t="s">
        <v>75</v>
      </c>
      <c r="G54" s="306"/>
      <c r="H54" s="306"/>
      <c r="I54" s="306"/>
      <c r="J54" s="148"/>
      <c r="K54" s="148"/>
      <c r="L54" s="148"/>
      <c r="M54" s="148"/>
      <c r="N54" s="148"/>
      <c r="O54" s="148"/>
      <c r="P54" s="148"/>
      <c r="Q54" s="306" t="s">
        <v>75</v>
      </c>
      <c r="R54" s="306" t="s">
        <v>75</v>
      </c>
      <c r="S54" s="306" t="s">
        <v>75</v>
      </c>
      <c r="T54" s="306" t="s">
        <v>75</v>
      </c>
      <c r="U54" s="306" t="s">
        <v>75</v>
      </c>
      <c r="V54" s="306" t="s">
        <v>75</v>
      </c>
      <c r="W54" s="306" t="s">
        <v>75</v>
      </c>
      <c r="X54" s="306" t="s">
        <v>75</v>
      </c>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row>
    <row r="55" spans="1:47">
      <c r="A55" s="148"/>
      <c r="B55" s="149"/>
      <c r="C55" s="149"/>
      <c r="D55" s="306"/>
      <c r="E55" s="306"/>
      <c r="F55" s="306" t="s">
        <v>75</v>
      </c>
      <c r="G55" s="306"/>
      <c r="H55" s="306"/>
      <c r="I55" s="306"/>
      <c r="J55" s="148"/>
      <c r="K55" s="148"/>
      <c r="L55" s="148"/>
      <c r="M55" s="148"/>
      <c r="N55" s="148"/>
      <c r="O55" s="148"/>
      <c r="P55" s="148"/>
      <c r="Q55" s="306" t="s">
        <v>75</v>
      </c>
      <c r="R55" s="306" t="s">
        <v>75</v>
      </c>
      <c r="S55" s="306" t="s">
        <v>75</v>
      </c>
      <c r="T55" s="306" t="s">
        <v>75</v>
      </c>
      <c r="U55" s="306" t="s">
        <v>75</v>
      </c>
      <c r="V55" s="306" t="s">
        <v>75</v>
      </c>
      <c r="W55" s="306" t="s">
        <v>75</v>
      </c>
      <c r="X55" s="306" t="s">
        <v>75</v>
      </c>
      <c r="Y55" s="148"/>
      <c r="Z55" s="148"/>
      <c r="AA55" s="148"/>
      <c r="AB55" s="148"/>
      <c r="AC55" s="148"/>
      <c r="AD55" s="148"/>
      <c r="AE55" s="148"/>
      <c r="AF55" s="148"/>
      <c r="AG55" s="148"/>
      <c r="AH55" s="148"/>
      <c r="AI55" s="148"/>
      <c r="AJ55" s="148"/>
      <c r="AK55" s="148"/>
      <c r="AL55" s="148"/>
      <c r="AM55" s="148"/>
      <c r="AN55" s="148"/>
      <c r="AO55" s="148"/>
      <c r="AP55" s="148"/>
      <c r="AQ55" s="148"/>
      <c r="AR55" s="148"/>
      <c r="AS55" s="148"/>
      <c r="AT55" s="148"/>
      <c r="AU55" s="148"/>
    </row>
    <row r="56" spans="1:47">
      <c r="A56" s="148"/>
      <c r="B56" s="149"/>
      <c r="C56" s="149"/>
      <c r="D56" s="306"/>
      <c r="E56" s="306"/>
      <c r="F56" s="306" t="s">
        <v>75</v>
      </c>
      <c r="G56" s="306"/>
      <c r="H56" s="306"/>
      <c r="I56" s="306"/>
      <c r="J56" s="148"/>
      <c r="K56" s="148"/>
      <c r="L56" s="148"/>
      <c r="M56" s="148"/>
      <c r="N56" s="148"/>
      <c r="O56" s="148"/>
      <c r="P56" s="148"/>
      <c r="Q56" s="306" t="s">
        <v>75</v>
      </c>
      <c r="R56" s="306" t="s">
        <v>75</v>
      </c>
      <c r="S56" s="306" t="s">
        <v>75</v>
      </c>
      <c r="T56" s="306" t="s">
        <v>75</v>
      </c>
      <c r="U56" s="306" t="s">
        <v>75</v>
      </c>
      <c r="V56" s="306" t="s">
        <v>75</v>
      </c>
      <c r="W56" s="306" t="s">
        <v>75</v>
      </c>
      <c r="X56" s="306" t="s">
        <v>75</v>
      </c>
      <c r="Y56" s="148"/>
      <c r="Z56" s="148"/>
      <c r="AA56" s="148"/>
      <c r="AB56" s="148"/>
      <c r="AC56" s="148"/>
      <c r="AD56" s="148"/>
      <c r="AE56" s="148"/>
      <c r="AF56" s="148"/>
      <c r="AG56" s="148"/>
      <c r="AH56" s="148"/>
      <c r="AI56" s="148"/>
      <c r="AJ56" s="148"/>
      <c r="AK56" s="148"/>
      <c r="AL56" s="148"/>
      <c r="AM56" s="148"/>
      <c r="AN56" s="148"/>
      <c r="AO56" s="148"/>
      <c r="AP56" s="148"/>
      <c r="AQ56" s="148"/>
      <c r="AR56" s="148"/>
      <c r="AS56" s="148"/>
      <c r="AT56" s="148"/>
      <c r="AU56" s="148"/>
    </row>
    <row r="57" spans="1:47">
      <c r="A57" s="148"/>
      <c r="B57" s="149"/>
      <c r="C57" s="149"/>
      <c r="D57" s="306"/>
      <c r="E57" s="306"/>
      <c r="F57" s="306" t="s">
        <v>75</v>
      </c>
      <c r="G57" s="306"/>
      <c r="H57" s="306"/>
      <c r="I57" s="306"/>
      <c r="J57" s="148"/>
      <c r="K57" s="148"/>
      <c r="L57" s="148"/>
      <c r="M57" s="148"/>
      <c r="N57" s="148"/>
      <c r="O57" s="148"/>
      <c r="P57" s="148"/>
      <c r="Q57" s="306" t="s">
        <v>75</v>
      </c>
      <c r="R57" s="306" t="s">
        <v>75</v>
      </c>
      <c r="S57" s="306" t="s">
        <v>75</v>
      </c>
      <c r="T57" s="306" t="s">
        <v>75</v>
      </c>
      <c r="U57" s="306" t="s">
        <v>75</v>
      </c>
      <c r="V57" s="306" t="s">
        <v>75</v>
      </c>
      <c r="W57" s="306" t="s">
        <v>75</v>
      </c>
      <c r="X57" s="306" t="s">
        <v>75</v>
      </c>
      <c r="Y57" s="148"/>
      <c r="Z57" s="148"/>
      <c r="AA57" s="148"/>
      <c r="AB57" s="148"/>
      <c r="AC57" s="148"/>
      <c r="AD57" s="148"/>
      <c r="AE57" s="148"/>
      <c r="AF57" s="148"/>
      <c r="AG57" s="148"/>
      <c r="AH57" s="148"/>
      <c r="AI57" s="148"/>
      <c r="AJ57" s="148"/>
      <c r="AK57" s="148"/>
      <c r="AL57" s="148"/>
      <c r="AM57" s="148"/>
      <c r="AN57" s="148"/>
      <c r="AO57" s="148"/>
      <c r="AP57" s="148"/>
      <c r="AQ57" s="148"/>
      <c r="AR57" s="148"/>
      <c r="AS57" s="148"/>
      <c r="AT57" s="148"/>
      <c r="AU57" s="148"/>
    </row>
    <row r="58" spans="1:47">
      <c r="A58" s="148"/>
      <c r="B58" s="149"/>
      <c r="C58" s="149"/>
      <c r="D58" s="306"/>
      <c r="E58" s="306"/>
      <c r="F58" s="306" t="s">
        <v>75</v>
      </c>
      <c r="G58" s="306"/>
      <c r="H58" s="306"/>
      <c r="I58" s="306"/>
      <c r="J58" s="148"/>
      <c r="K58" s="148"/>
      <c r="L58" s="148"/>
      <c r="M58" s="148"/>
      <c r="N58" s="148"/>
      <c r="O58" s="148"/>
      <c r="P58" s="148"/>
      <c r="Q58" s="306" t="s">
        <v>75</v>
      </c>
      <c r="R58" s="306" t="s">
        <v>75</v>
      </c>
      <c r="S58" s="306" t="s">
        <v>75</v>
      </c>
      <c r="T58" s="306" t="s">
        <v>75</v>
      </c>
      <c r="U58" s="306" t="s">
        <v>75</v>
      </c>
      <c r="V58" s="306" t="s">
        <v>75</v>
      </c>
      <c r="W58" s="306" t="s">
        <v>75</v>
      </c>
      <c r="X58" s="306" t="s">
        <v>75</v>
      </c>
      <c r="Y58" s="148"/>
      <c r="Z58" s="148"/>
      <c r="AA58" s="148"/>
      <c r="AB58" s="148"/>
      <c r="AC58" s="148"/>
      <c r="AD58" s="148"/>
      <c r="AE58" s="148"/>
      <c r="AF58" s="148"/>
      <c r="AG58" s="148"/>
      <c r="AH58" s="148"/>
      <c r="AI58" s="148"/>
      <c r="AJ58" s="148"/>
      <c r="AK58" s="148"/>
      <c r="AL58" s="148"/>
      <c r="AM58" s="148"/>
      <c r="AN58" s="148"/>
      <c r="AO58" s="148"/>
      <c r="AP58" s="148"/>
      <c r="AQ58" s="148"/>
      <c r="AR58" s="148"/>
      <c r="AS58" s="148"/>
      <c r="AT58" s="148"/>
      <c r="AU58" s="148"/>
    </row>
    <row r="59" spans="1:47">
      <c r="A59" s="148"/>
      <c r="B59" s="149"/>
      <c r="C59" s="149"/>
      <c r="D59" s="306"/>
      <c r="E59" s="306"/>
      <c r="F59" s="306" t="s">
        <v>75</v>
      </c>
      <c r="G59" s="306"/>
      <c r="H59" s="306"/>
      <c r="I59" s="306"/>
      <c r="J59" s="148"/>
      <c r="K59" s="148"/>
      <c r="L59" s="148"/>
      <c r="M59" s="148"/>
      <c r="N59" s="148"/>
      <c r="O59" s="148"/>
      <c r="P59" s="148"/>
      <c r="Q59" s="306" t="s">
        <v>75</v>
      </c>
      <c r="R59" s="306" t="s">
        <v>75</v>
      </c>
      <c r="S59" s="306" t="s">
        <v>75</v>
      </c>
      <c r="T59" s="306" t="s">
        <v>75</v>
      </c>
      <c r="U59" s="306" t="s">
        <v>75</v>
      </c>
      <c r="V59" s="306" t="s">
        <v>75</v>
      </c>
      <c r="W59" s="306" t="s">
        <v>75</v>
      </c>
      <c r="X59" s="306" t="s">
        <v>75</v>
      </c>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row>
    <row r="60" spans="1:47">
      <c r="A60" s="148"/>
      <c r="B60" s="149"/>
      <c r="C60" s="149"/>
      <c r="D60" s="306"/>
      <c r="E60" s="306"/>
      <c r="F60" s="306" t="s">
        <v>75</v>
      </c>
      <c r="G60" s="306"/>
      <c r="H60" s="306"/>
      <c r="I60" s="306"/>
      <c r="J60" s="148"/>
      <c r="K60" s="148"/>
      <c r="L60" s="148"/>
      <c r="M60" s="148"/>
      <c r="N60" s="148"/>
      <c r="O60" s="148"/>
      <c r="P60" s="148"/>
      <c r="Q60" s="306" t="s">
        <v>75</v>
      </c>
      <c r="R60" s="306" t="s">
        <v>75</v>
      </c>
      <c r="S60" s="306" t="s">
        <v>75</v>
      </c>
      <c r="T60" s="306" t="s">
        <v>75</v>
      </c>
      <c r="U60" s="306" t="s">
        <v>75</v>
      </c>
      <c r="V60" s="306" t="s">
        <v>75</v>
      </c>
      <c r="W60" s="306" t="s">
        <v>75</v>
      </c>
      <c r="X60" s="306" t="s">
        <v>75</v>
      </c>
      <c r="Y60" s="148"/>
      <c r="Z60" s="148"/>
      <c r="AA60" s="148"/>
      <c r="AB60" s="148"/>
      <c r="AC60" s="148"/>
      <c r="AD60" s="148"/>
      <c r="AE60" s="148"/>
      <c r="AF60" s="148"/>
      <c r="AG60" s="148"/>
      <c r="AH60" s="148"/>
      <c r="AI60" s="148"/>
      <c r="AJ60" s="148"/>
      <c r="AK60" s="148"/>
      <c r="AL60" s="148"/>
      <c r="AM60" s="148"/>
      <c r="AN60" s="148"/>
      <c r="AO60" s="148"/>
      <c r="AP60" s="148"/>
      <c r="AQ60" s="148"/>
      <c r="AR60" s="148"/>
      <c r="AS60" s="148"/>
      <c r="AT60" s="148"/>
      <c r="AU60" s="148"/>
    </row>
    <row r="61" spans="1:47">
      <c r="A61" s="148"/>
      <c r="B61" s="149"/>
      <c r="C61" s="149"/>
      <c r="D61" s="306"/>
      <c r="E61" s="306"/>
      <c r="F61" s="306" t="s">
        <v>75</v>
      </c>
      <c r="G61" s="306"/>
      <c r="H61" s="306"/>
      <c r="I61" s="306"/>
      <c r="J61" s="148"/>
      <c r="K61" s="148"/>
      <c r="L61" s="148"/>
      <c r="M61" s="148"/>
      <c r="N61" s="148"/>
      <c r="O61" s="148"/>
      <c r="P61" s="148"/>
      <c r="Q61" s="306" t="s">
        <v>75</v>
      </c>
      <c r="R61" s="306" t="s">
        <v>75</v>
      </c>
      <c r="S61" s="306" t="s">
        <v>75</v>
      </c>
      <c r="T61" s="306" t="s">
        <v>75</v>
      </c>
      <c r="U61" s="306" t="s">
        <v>75</v>
      </c>
      <c r="V61" s="306" t="s">
        <v>75</v>
      </c>
      <c r="W61" s="306" t="s">
        <v>75</v>
      </c>
      <c r="X61" s="306" t="s">
        <v>75</v>
      </c>
      <c r="Y61" s="148"/>
      <c r="Z61" s="148"/>
      <c r="AA61" s="148"/>
      <c r="AB61" s="148"/>
      <c r="AC61" s="148"/>
      <c r="AD61" s="148"/>
      <c r="AE61" s="148"/>
      <c r="AF61" s="148"/>
      <c r="AG61" s="148"/>
      <c r="AH61" s="148"/>
      <c r="AI61" s="148"/>
      <c r="AJ61" s="148"/>
      <c r="AK61" s="148"/>
      <c r="AL61" s="148"/>
      <c r="AM61" s="148"/>
      <c r="AN61" s="148"/>
      <c r="AO61" s="148"/>
      <c r="AP61" s="148"/>
      <c r="AQ61" s="148"/>
      <c r="AR61" s="148"/>
      <c r="AS61" s="148"/>
      <c r="AT61" s="148"/>
      <c r="AU61" s="148"/>
    </row>
    <row r="62" spans="1:47">
      <c r="A62" s="148"/>
      <c r="B62" s="149"/>
      <c r="C62" s="149"/>
      <c r="D62" s="306"/>
      <c r="E62" s="306"/>
      <c r="F62" s="306" t="s">
        <v>75</v>
      </c>
      <c r="G62" s="306"/>
      <c r="H62" s="306"/>
      <c r="I62" s="306"/>
      <c r="J62" s="148"/>
      <c r="K62" s="148"/>
      <c r="L62" s="148"/>
      <c r="M62" s="148"/>
      <c r="N62" s="148"/>
      <c r="O62" s="148"/>
      <c r="P62" s="148"/>
      <c r="Q62" s="306" t="s">
        <v>75</v>
      </c>
      <c r="R62" s="306" t="s">
        <v>75</v>
      </c>
      <c r="S62" s="306" t="s">
        <v>75</v>
      </c>
      <c r="T62" s="306" t="s">
        <v>75</v>
      </c>
      <c r="U62" s="306" t="s">
        <v>75</v>
      </c>
      <c r="V62" s="306" t="s">
        <v>75</v>
      </c>
      <c r="W62" s="306" t="s">
        <v>75</v>
      </c>
      <c r="X62" s="306" t="s">
        <v>75</v>
      </c>
      <c r="Y62" s="148"/>
      <c r="Z62" s="148"/>
      <c r="AA62" s="148"/>
      <c r="AB62" s="148"/>
      <c r="AC62" s="148"/>
      <c r="AD62" s="148"/>
      <c r="AE62" s="148"/>
      <c r="AF62" s="148"/>
      <c r="AG62" s="148"/>
      <c r="AH62" s="148"/>
      <c r="AI62" s="148"/>
      <c r="AJ62" s="148"/>
      <c r="AK62" s="148"/>
      <c r="AL62" s="148"/>
      <c r="AM62" s="148"/>
      <c r="AN62" s="148"/>
      <c r="AO62" s="148"/>
      <c r="AP62" s="148"/>
      <c r="AQ62" s="148"/>
      <c r="AR62" s="148"/>
      <c r="AS62" s="148"/>
      <c r="AT62" s="148"/>
      <c r="AU62" s="148"/>
    </row>
    <row r="63" spans="1:47">
      <c r="A63" s="148"/>
      <c r="B63" s="149"/>
      <c r="C63" s="149"/>
      <c r="D63" s="306"/>
      <c r="E63" s="306"/>
      <c r="F63" s="306" t="s">
        <v>75</v>
      </c>
      <c r="G63" s="306"/>
      <c r="H63" s="306"/>
      <c r="I63" s="306"/>
      <c r="J63" s="148"/>
      <c r="K63" s="148"/>
      <c r="L63" s="148"/>
      <c r="M63" s="148"/>
      <c r="N63" s="148"/>
      <c r="O63" s="148"/>
      <c r="P63" s="148"/>
      <c r="Q63" s="306" t="s">
        <v>75</v>
      </c>
      <c r="R63" s="306" t="s">
        <v>75</v>
      </c>
      <c r="S63" s="306" t="s">
        <v>75</v>
      </c>
      <c r="T63" s="306" t="s">
        <v>75</v>
      </c>
      <c r="U63" s="306" t="s">
        <v>75</v>
      </c>
      <c r="V63" s="306" t="s">
        <v>75</v>
      </c>
      <c r="W63" s="306" t="s">
        <v>75</v>
      </c>
      <c r="X63" s="306" t="s">
        <v>75</v>
      </c>
      <c r="Y63" s="148"/>
      <c r="Z63" s="148"/>
      <c r="AA63" s="148"/>
      <c r="AB63" s="148"/>
      <c r="AC63" s="148"/>
      <c r="AD63" s="148"/>
      <c r="AE63" s="148"/>
      <c r="AF63" s="148"/>
      <c r="AG63" s="148"/>
      <c r="AH63" s="148"/>
      <c r="AI63" s="148"/>
      <c r="AJ63" s="148"/>
      <c r="AK63" s="148"/>
      <c r="AL63" s="148"/>
      <c r="AM63" s="148"/>
      <c r="AN63" s="148"/>
      <c r="AO63" s="148"/>
      <c r="AP63" s="148"/>
      <c r="AQ63" s="148"/>
      <c r="AR63" s="148"/>
      <c r="AS63" s="148"/>
      <c r="AT63" s="148"/>
      <c r="AU63" s="148"/>
    </row>
    <row r="64" spans="1:47">
      <c r="A64" s="148"/>
      <c r="B64" s="149"/>
      <c r="C64" s="149"/>
      <c r="D64" s="306"/>
      <c r="E64" s="306"/>
      <c r="F64" s="306" t="s">
        <v>75</v>
      </c>
      <c r="G64" s="306"/>
      <c r="H64" s="306"/>
      <c r="I64" s="306"/>
      <c r="J64" s="148"/>
      <c r="K64" s="148"/>
      <c r="L64" s="148"/>
      <c r="M64" s="148"/>
      <c r="N64" s="148"/>
      <c r="O64" s="148"/>
      <c r="P64" s="148"/>
      <c r="Q64" s="306" t="s">
        <v>75</v>
      </c>
      <c r="R64" s="306" t="s">
        <v>75</v>
      </c>
      <c r="S64" s="306" t="s">
        <v>75</v>
      </c>
      <c r="T64" s="306" t="s">
        <v>75</v>
      </c>
      <c r="U64" s="306" t="s">
        <v>75</v>
      </c>
      <c r="V64" s="306" t="s">
        <v>75</v>
      </c>
      <c r="W64" s="306" t="s">
        <v>75</v>
      </c>
      <c r="X64" s="306" t="s">
        <v>75</v>
      </c>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8"/>
      <c r="AU64" s="148"/>
    </row>
    <row r="65" spans="1:47">
      <c r="A65" s="148"/>
      <c r="B65" s="149"/>
      <c r="C65" s="149"/>
      <c r="D65" s="306"/>
      <c r="E65" s="306"/>
      <c r="F65" s="306" t="s">
        <v>75</v>
      </c>
      <c r="G65" s="306"/>
      <c r="H65" s="306"/>
      <c r="I65" s="306"/>
      <c r="J65" s="148"/>
      <c r="K65" s="148"/>
      <c r="L65" s="148"/>
      <c r="M65" s="148"/>
      <c r="N65" s="148"/>
      <c r="O65" s="148"/>
      <c r="P65" s="148"/>
      <c r="Q65" s="306" t="s">
        <v>75</v>
      </c>
      <c r="R65" s="306" t="s">
        <v>75</v>
      </c>
      <c r="S65" s="306" t="s">
        <v>75</v>
      </c>
      <c r="T65" s="306" t="s">
        <v>75</v>
      </c>
      <c r="U65" s="306" t="s">
        <v>75</v>
      </c>
      <c r="V65" s="306" t="s">
        <v>75</v>
      </c>
      <c r="W65" s="306" t="s">
        <v>75</v>
      </c>
      <c r="X65" s="306" t="s">
        <v>75</v>
      </c>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8"/>
      <c r="AU65" s="148"/>
    </row>
    <row r="66" spans="1:47">
      <c r="A66" s="148"/>
      <c r="B66" s="149"/>
      <c r="C66" s="149"/>
      <c r="D66" s="306"/>
      <c r="E66" s="306"/>
      <c r="F66" s="306" t="s">
        <v>75</v>
      </c>
      <c r="G66" s="306"/>
      <c r="H66" s="306"/>
      <c r="I66" s="306"/>
      <c r="J66" s="148"/>
      <c r="K66" s="148"/>
      <c r="L66" s="148"/>
      <c r="M66" s="148"/>
      <c r="N66" s="148"/>
      <c r="O66" s="148"/>
      <c r="P66" s="148"/>
      <c r="Q66" s="306" t="s">
        <v>75</v>
      </c>
      <c r="R66" s="306" t="s">
        <v>75</v>
      </c>
      <c r="S66" s="306" t="s">
        <v>75</v>
      </c>
      <c r="T66" s="306" t="s">
        <v>75</v>
      </c>
      <c r="U66" s="306" t="s">
        <v>75</v>
      </c>
      <c r="V66" s="306" t="s">
        <v>75</v>
      </c>
      <c r="W66" s="306" t="s">
        <v>75</v>
      </c>
      <c r="X66" s="306" t="s">
        <v>75</v>
      </c>
      <c r="Y66" s="148"/>
      <c r="Z66" s="148"/>
      <c r="AA66" s="148"/>
      <c r="AB66" s="148"/>
      <c r="AC66" s="148"/>
      <c r="AD66" s="148"/>
      <c r="AE66" s="148"/>
      <c r="AF66" s="148"/>
      <c r="AG66" s="148"/>
      <c r="AH66" s="148"/>
      <c r="AI66" s="148"/>
      <c r="AJ66" s="148"/>
      <c r="AK66" s="148"/>
      <c r="AL66" s="148"/>
      <c r="AM66" s="148"/>
      <c r="AN66" s="148"/>
      <c r="AO66" s="148"/>
      <c r="AP66" s="148"/>
      <c r="AQ66" s="148"/>
      <c r="AR66" s="148"/>
      <c r="AS66" s="148"/>
      <c r="AT66" s="148"/>
      <c r="AU66" s="148"/>
    </row>
    <row r="67" spans="1:47">
      <c r="A67" s="148"/>
      <c r="B67" s="149"/>
      <c r="C67" s="149"/>
      <c r="D67" s="306"/>
      <c r="E67" s="306"/>
      <c r="F67" s="306" t="s">
        <v>75</v>
      </c>
      <c r="G67" s="306"/>
      <c r="H67" s="306"/>
      <c r="I67" s="306"/>
      <c r="J67" s="148"/>
      <c r="K67" s="148"/>
      <c r="L67" s="148"/>
      <c r="M67" s="148"/>
      <c r="N67" s="148"/>
      <c r="O67" s="148"/>
      <c r="P67" s="148"/>
      <c r="Q67" s="306" t="s">
        <v>75</v>
      </c>
      <c r="R67" s="306" t="s">
        <v>75</v>
      </c>
      <c r="S67" s="306" t="s">
        <v>75</v>
      </c>
      <c r="T67" s="306" t="s">
        <v>75</v>
      </c>
      <c r="U67" s="306" t="s">
        <v>75</v>
      </c>
      <c r="V67" s="306" t="s">
        <v>75</v>
      </c>
      <c r="W67" s="306" t="s">
        <v>75</v>
      </c>
      <c r="X67" s="306" t="s">
        <v>75</v>
      </c>
      <c r="Y67" s="148"/>
      <c r="Z67" s="148"/>
      <c r="AA67" s="148"/>
      <c r="AB67" s="148"/>
      <c r="AC67" s="148"/>
      <c r="AD67" s="148"/>
      <c r="AE67" s="148"/>
      <c r="AF67" s="148"/>
      <c r="AG67" s="148"/>
      <c r="AH67" s="148"/>
      <c r="AI67" s="148"/>
      <c r="AJ67" s="148"/>
      <c r="AK67" s="148"/>
      <c r="AL67" s="148"/>
      <c r="AM67" s="148"/>
      <c r="AN67" s="148"/>
      <c r="AO67" s="148"/>
      <c r="AP67" s="148"/>
      <c r="AQ67" s="148"/>
      <c r="AR67" s="148"/>
      <c r="AS67" s="148"/>
      <c r="AT67" s="148"/>
      <c r="AU67" s="148"/>
    </row>
    <row r="68" spans="1:47">
      <c r="A68" s="148"/>
      <c r="B68" s="149"/>
      <c r="C68" s="149"/>
      <c r="D68" s="306"/>
      <c r="E68" s="306"/>
      <c r="F68" s="306" t="s">
        <v>75</v>
      </c>
      <c r="G68" s="306"/>
      <c r="H68" s="306"/>
      <c r="I68" s="306"/>
      <c r="J68" s="148"/>
      <c r="K68" s="148"/>
      <c r="L68" s="148"/>
      <c r="M68" s="148"/>
      <c r="N68" s="148"/>
      <c r="O68" s="148"/>
      <c r="P68" s="148"/>
      <c r="Q68" s="306" t="s">
        <v>75</v>
      </c>
      <c r="R68" s="306" t="s">
        <v>75</v>
      </c>
      <c r="S68" s="306" t="s">
        <v>75</v>
      </c>
      <c r="T68" s="306" t="s">
        <v>75</v>
      </c>
      <c r="U68" s="306" t="s">
        <v>75</v>
      </c>
      <c r="V68" s="306" t="s">
        <v>75</v>
      </c>
      <c r="W68" s="306" t="s">
        <v>75</v>
      </c>
      <c r="X68" s="306" t="s">
        <v>75</v>
      </c>
      <c r="Y68" s="148"/>
      <c r="Z68" s="148"/>
      <c r="AA68" s="148"/>
      <c r="AB68" s="148"/>
      <c r="AC68" s="148"/>
      <c r="AD68" s="148"/>
      <c r="AE68" s="148"/>
      <c r="AF68" s="148"/>
      <c r="AG68" s="148"/>
      <c r="AH68" s="148"/>
      <c r="AI68" s="148"/>
      <c r="AJ68" s="148"/>
      <c r="AK68" s="148"/>
      <c r="AL68" s="148"/>
      <c r="AM68" s="148"/>
      <c r="AN68" s="148"/>
      <c r="AO68" s="148"/>
      <c r="AP68" s="148"/>
      <c r="AQ68" s="148"/>
      <c r="AR68" s="148"/>
      <c r="AS68" s="148"/>
      <c r="AT68" s="148"/>
      <c r="AU68" s="148"/>
    </row>
    <row r="69" spans="1:47">
      <c r="A69" s="148"/>
      <c r="B69" s="149"/>
      <c r="C69" s="149"/>
      <c r="D69" s="306"/>
      <c r="E69" s="306"/>
      <c r="F69" s="306" t="s">
        <v>75</v>
      </c>
      <c r="G69" s="306"/>
      <c r="H69" s="306"/>
      <c r="I69" s="306"/>
      <c r="J69" s="148"/>
      <c r="K69" s="148"/>
      <c r="L69" s="148"/>
      <c r="M69" s="148"/>
      <c r="N69" s="148"/>
      <c r="O69" s="148"/>
      <c r="P69" s="148"/>
      <c r="Q69" s="306" t="s">
        <v>75</v>
      </c>
      <c r="R69" s="306" t="s">
        <v>75</v>
      </c>
      <c r="S69" s="306" t="s">
        <v>75</v>
      </c>
      <c r="T69" s="306" t="s">
        <v>75</v>
      </c>
      <c r="U69" s="306" t="s">
        <v>75</v>
      </c>
      <c r="V69" s="306" t="s">
        <v>75</v>
      </c>
      <c r="W69" s="306" t="s">
        <v>75</v>
      </c>
      <c r="X69" s="306" t="s">
        <v>75</v>
      </c>
      <c r="Y69" s="148"/>
      <c r="Z69" s="148"/>
      <c r="AA69" s="148"/>
      <c r="AB69" s="148"/>
      <c r="AC69" s="148"/>
      <c r="AD69" s="148"/>
      <c r="AE69" s="148"/>
      <c r="AF69" s="148"/>
      <c r="AG69" s="148"/>
      <c r="AH69" s="148"/>
      <c r="AI69" s="148"/>
      <c r="AJ69" s="148"/>
      <c r="AK69" s="148"/>
      <c r="AL69" s="148"/>
      <c r="AM69" s="148"/>
      <c r="AN69" s="148"/>
      <c r="AO69" s="148"/>
      <c r="AP69" s="148"/>
      <c r="AQ69" s="148"/>
      <c r="AR69" s="148"/>
      <c r="AS69" s="148"/>
      <c r="AT69" s="148"/>
      <c r="AU69" s="148"/>
    </row>
    <row r="70" spans="1:47">
      <c r="A70" s="148"/>
      <c r="B70" s="149"/>
      <c r="C70" s="149"/>
      <c r="D70" s="306"/>
      <c r="E70" s="306"/>
      <c r="F70" s="306" t="s">
        <v>75</v>
      </c>
      <c r="G70" s="306"/>
      <c r="H70" s="306"/>
      <c r="I70" s="306"/>
      <c r="J70" s="148"/>
      <c r="K70" s="148"/>
      <c r="L70" s="148"/>
      <c r="M70" s="148"/>
      <c r="N70" s="148"/>
      <c r="O70" s="148"/>
      <c r="P70" s="148"/>
      <c r="Q70" s="306" t="s">
        <v>75</v>
      </c>
      <c r="R70" s="306" t="s">
        <v>75</v>
      </c>
      <c r="S70" s="306" t="s">
        <v>75</v>
      </c>
      <c r="T70" s="306" t="s">
        <v>75</v>
      </c>
      <c r="U70" s="306" t="s">
        <v>75</v>
      </c>
      <c r="V70" s="306" t="s">
        <v>75</v>
      </c>
      <c r="W70" s="306" t="s">
        <v>75</v>
      </c>
      <c r="X70" s="306" t="s">
        <v>75</v>
      </c>
      <c r="Y70" s="148"/>
      <c r="Z70" s="148"/>
      <c r="AA70" s="148"/>
      <c r="AB70" s="148"/>
      <c r="AC70" s="148"/>
      <c r="AD70" s="148"/>
      <c r="AE70" s="148"/>
      <c r="AF70" s="148"/>
      <c r="AG70" s="148"/>
      <c r="AH70" s="148"/>
      <c r="AI70" s="148"/>
      <c r="AJ70" s="148"/>
      <c r="AK70" s="148"/>
      <c r="AL70" s="148"/>
      <c r="AM70" s="148"/>
      <c r="AN70" s="148"/>
      <c r="AO70" s="148"/>
      <c r="AP70" s="148"/>
      <c r="AQ70" s="148"/>
      <c r="AR70" s="148"/>
      <c r="AS70" s="148"/>
      <c r="AT70" s="148"/>
      <c r="AU70" s="148"/>
    </row>
    <row r="71" spans="1:47">
      <c r="A71" s="148"/>
      <c r="B71" s="149"/>
      <c r="C71" s="149"/>
      <c r="D71" s="306"/>
      <c r="E71" s="306"/>
      <c r="F71" s="306" t="s">
        <v>75</v>
      </c>
      <c r="G71" s="306"/>
      <c r="H71" s="306"/>
      <c r="I71" s="306"/>
      <c r="J71" s="148"/>
      <c r="K71" s="148"/>
      <c r="L71" s="148"/>
      <c r="M71" s="148"/>
      <c r="N71" s="148"/>
      <c r="O71" s="148"/>
      <c r="P71" s="148"/>
      <c r="Q71" s="306" t="s">
        <v>75</v>
      </c>
      <c r="R71" s="306" t="s">
        <v>75</v>
      </c>
      <c r="S71" s="306" t="s">
        <v>75</v>
      </c>
      <c r="T71" s="306" t="s">
        <v>75</v>
      </c>
      <c r="U71" s="306" t="s">
        <v>75</v>
      </c>
      <c r="V71" s="306" t="s">
        <v>75</v>
      </c>
      <c r="W71" s="306" t="s">
        <v>75</v>
      </c>
      <c r="X71" s="306" t="s">
        <v>75</v>
      </c>
      <c r="Y71" s="148"/>
      <c r="Z71" s="148"/>
      <c r="AA71" s="148"/>
      <c r="AB71" s="148"/>
      <c r="AC71" s="148"/>
      <c r="AD71" s="148"/>
      <c r="AE71" s="148"/>
      <c r="AF71" s="148"/>
      <c r="AG71" s="148"/>
      <c r="AH71" s="148"/>
      <c r="AI71" s="148"/>
      <c r="AJ71" s="148"/>
      <c r="AK71" s="148"/>
      <c r="AL71" s="148"/>
      <c r="AM71" s="148"/>
      <c r="AN71" s="148"/>
      <c r="AO71" s="148"/>
      <c r="AP71" s="148"/>
      <c r="AQ71" s="148"/>
      <c r="AR71" s="148"/>
      <c r="AS71" s="148"/>
      <c r="AT71" s="148"/>
      <c r="AU71" s="148"/>
    </row>
    <row r="72" spans="1:47">
      <c r="A72" s="148"/>
      <c r="B72" s="149"/>
      <c r="C72" s="149"/>
      <c r="D72" s="306"/>
      <c r="E72" s="306"/>
      <c r="F72" s="306" t="s">
        <v>75</v>
      </c>
      <c r="G72" s="306"/>
      <c r="H72" s="306"/>
      <c r="I72" s="306"/>
      <c r="J72" s="148"/>
      <c r="K72" s="148"/>
      <c r="L72" s="148"/>
      <c r="M72" s="148"/>
      <c r="N72" s="148"/>
      <c r="O72" s="148"/>
      <c r="P72" s="148"/>
      <c r="Q72" s="306" t="s">
        <v>75</v>
      </c>
      <c r="R72" s="306" t="s">
        <v>75</v>
      </c>
      <c r="S72" s="306" t="s">
        <v>75</v>
      </c>
      <c r="T72" s="306" t="s">
        <v>75</v>
      </c>
      <c r="U72" s="306" t="s">
        <v>75</v>
      </c>
      <c r="V72" s="306" t="s">
        <v>75</v>
      </c>
      <c r="W72" s="306" t="s">
        <v>75</v>
      </c>
      <c r="X72" s="306" t="s">
        <v>75</v>
      </c>
      <c r="Y72" s="148"/>
      <c r="Z72" s="148"/>
      <c r="AA72" s="148"/>
      <c r="AB72" s="148"/>
      <c r="AC72" s="148"/>
      <c r="AD72" s="148"/>
      <c r="AE72" s="148"/>
      <c r="AF72" s="148"/>
      <c r="AG72" s="148"/>
      <c r="AH72" s="148"/>
      <c r="AI72" s="148"/>
      <c r="AJ72" s="148"/>
      <c r="AK72" s="148"/>
      <c r="AL72" s="148"/>
      <c r="AM72" s="148"/>
      <c r="AN72" s="148"/>
      <c r="AO72" s="148"/>
      <c r="AP72" s="148"/>
      <c r="AQ72" s="148"/>
      <c r="AR72" s="148"/>
      <c r="AS72" s="148"/>
      <c r="AT72" s="148"/>
      <c r="AU72" s="148"/>
    </row>
    <row r="73" spans="1:47">
      <c r="A73" s="148"/>
      <c r="B73" s="149"/>
      <c r="C73" s="149"/>
      <c r="D73" s="306"/>
      <c r="E73" s="306"/>
      <c r="F73" s="306" t="s">
        <v>75</v>
      </c>
      <c r="G73" s="306"/>
      <c r="H73" s="306"/>
      <c r="I73" s="306"/>
      <c r="J73" s="148"/>
      <c r="K73" s="148"/>
      <c r="L73" s="148"/>
      <c r="M73" s="148"/>
      <c r="N73" s="148"/>
      <c r="O73" s="148"/>
      <c r="P73" s="148"/>
      <c r="Q73" s="306" t="s">
        <v>75</v>
      </c>
      <c r="R73" s="306" t="s">
        <v>75</v>
      </c>
      <c r="S73" s="306" t="s">
        <v>75</v>
      </c>
      <c r="T73" s="306" t="s">
        <v>75</v>
      </c>
      <c r="U73" s="306" t="s">
        <v>75</v>
      </c>
      <c r="V73" s="306" t="s">
        <v>75</v>
      </c>
      <c r="W73" s="306" t="s">
        <v>75</v>
      </c>
      <c r="X73" s="306" t="s">
        <v>75</v>
      </c>
      <c r="Y73" s="148"/>
      <c r="Z73" s="148"/>
      <c r="AA73" s="148"/>
      <c r="AB73" s="148"/>
      <c r="AC73" s="148"/>
      <c r="AD73" s="148"/>
      <c r="AE73" s="148"/>
      <c r="AF73" s="148"/>
      <c r="AG73" s="148"/>
      <c r="AH73" s="148"/>
      <c r="AI73" s="148"/>
      <c r="AJ73" s="148"/>
      <c r="AK73" s="148"/>
      <c r="AL73" s="148"/>
      <c r="AM73" s="148"/>
      <c r="AN73" s="148"/>
      <c r="AO73" s="148"/>
      <c r="AP73" s="148"/>
      <c r="AQ73" s="148"/>
      <c r="AR73" s="148"/>
      <c r="AS73" s="148"/>
      <c r="AT73" s="148"/>
      <c r="AU73" s="148"/>
    </row>
    <row r="74" spans="1:47">
      <c r="A74" s="148"/>
      <c r="B74" s="149"/>
      <c r="C74" s="149"/>
      <c r="D74" s="306"/>
      <c r="E74" s="306"/>
      <c r="F74" s="306" t="s">
        <v>75</v>
      </c>
      <c r="G74" s="306"/>
      <c r="H74" s="306"/>
      <c r="I74" s="306"/>
      <c r="J74" s="148"/>
      <c r="K74" s="148"/>
      <c r="L74" s="148"/>
      <c r="M74" s="148"/>
      <c r="N74" s="148"/>
      <c r="O74" s="148"/>
      <c r="P74" s="148"/>
      <c r="Q74" s="306" t="s">
        <v>75</v>
      </c>
      <c r="R74" s="306" t="s">
        <v>75</v>
      </c>
      <c r="S74" s="306" t="s">
        <v>75</v>
      </c>
      <c r="T74" s="306" t="s">
        <v>75</v>
      </c>
      <c r="U74" s="306" t="s">
        <v>75</v>
      </c>
      <c r="V74" s="306" t="s">
        <v>75</v>
      </c>
      <c r="W74" s="306" t="s">
        <v>75</v>
      </c>
      <c r="X74" s="306" t="s">
        <v>75</v>
      </c>
      <c r="Y74" s="148"/>
      <c r="Z74" s="148"/>
      <c r="AA74" s="148"/>
      <c r="AB74" s="148"/>
      <c r="AC74" s="148"/>
      <c r="AD74" s="148"/>
      <c r="AE74" s="148"/>
      <c r="AF74" s="148"/>
      <c r="AG74" s="148"/>
      <c r="AH74" s="148"/>
      <c r="AI74" s="148"/>
      <c r="AJ74" s="148"/>
      <c r="AK74" s="148"/>
      <c r="AL74" s="148"/>
      <c r="AM74" s="148"/>
      <c r="AN74" s="148"/>
      <c r="AO74" s="148"/>
      <c r="AP74" s="148"/>
      <c r="AQ74" s="148"/>
      <c r="AR74" s="148"/>
      <c r="AS74" s="148"/>
      <c r="AT74" s="148"/>
      <c r="AU74" s="148"/>
    </row>
    <row r="75" spans="1:47">
      <c r="A75" s="148"/>
      <c r="B75" s="149"/>
      <c r="C75" s="149"/>
      <c r="D75" s="306"/>
      <c r="E75" s="306"/>
      <c r="F75" s="306" t="s">
        <v>75</v>
      </c>
      <c r="G75" s="306"/>
      <c r="H75" s="306"/>
      <c r="I75" s="306"/>
      <c r="J75" s="148"/>
      <c r="K75" s="148"/>
      <c r="L75" s="148"/>
      <c r="M75" s="148"/>
      <c r="N75" s="148"/>
      <c r="O75" s="148"/>
      <c r="P75" s="148"/>
      <c r="Q75" s="306" t="s">
        <v>75</v>
      </c>
      <c r="R75" s="306" t="s">
        <v>75</v>
      </c>
      <c r="S75" s="306" t="s">
        <v>75</v>
      </c>
      <c r="T75" s="306" t="s">
        <v>75</v>
      </c>
      <c r="U75" s="306" t="s">
        <v>75</v>
      </c>
      <c r="V75" s="306" t="s">
        <v>75</v>
      </c>
      <c r="W75" s="306" t="s">
        <v>75</v>
      </c>
      <c r="X75" s="306" t="s">
        <v>75</v>
      </c>
      <c r="Y75" s="148"/>
      <c r="Z75" s="148"/>
      <c r="AA75" s="148"/>
      <c r="AB75" s="148"/>
      <c r="AC75" s="148"/>
      <c r="AD75" s="148"/>
      <c r="AE75" s="148"/>
      <c r="AF75" s="148"/>
      <c r="AG75" s="148"/>
      <c r="AH75" s="148"/>
      <c r="AI75" s="148"/>
      <c r="AJ75" s="148"/>
      <c r="AK75" s="148"/>
      <c r="AL75" s="148"/>
      <c r="AM75" s="148"/>
      <c r="AN75" s="148"/>
      <c r="AO75" s="148"/>
      <c r="AP75" s="148"/>
      <c r="AQ75" s="148"/>
      <c r="AR75" s="148"/>
      <c r="AS75" s="148"/>
      <c r="AT75" s="148"/>
      <c r="AU75" s="148"/>
    </row>
    <row r="76" spans="1:47">
      <c r="A76" s="148"/>
      <c r="B76" s="149"/>
      <c r="C76" s="149"/>
      <c r="D76" s="306"/>
      <c r="E76" s="306"/>
      <c r="F76" s="306" t="s">
        <v>75</v>
      </c>
      <c r="G76" s="306"/>
      <c r="H76" s="306"/>
      <c r="I76" s="306"/>
      <c r="J76" s="148"/>
      <c r="K76" s="148"/>
      <c r="L76" s="148"/>
      <c r="M76" s="148"/>
      <c r="N76" s="148"/>
      <c r="O76" s="148"/>
      <c r="P76" s="148"/>
      <c r="Q76" s="306" t="s">
        <v>75</v>
      </c>
      <c r="R76" s="306" t="s">
        <v>75</v>
      </c>
      <c r="S76" s="306" t="s">
        <v>75</v>
      </c>
      <c r="T76" s="306" t="s">
        <v>75</v>
      </c>
      <c r="U76" s="306" t="s">
        <v>75</v>
      </c>
      <c r="V76" s="306" t="s">
        <v>75</v>
      </c>
      <c r="W76" s="306" t="s">
        <v>75</v>
      </c>
      <c r="X76" s="306" t="s">
        <v>75</v>
      </c>
      <c r="Y76" s="148"/>
      <c r="Z76" s="148"/>
      <c r="AA76" s="148"/>
      <c r="AB76" s="148"/>
      <c r="AC76" s="148"/>
      <c r="AD76" s="148"/>
      <c r="AE76" s="148"/>
      <c r="AF76" s="148"/>
      <c r="AG76" s="148"/>
      <c r="AH76" s="148"/>
      <c r="AI76" s="148"/>
      <c r="AJ76" s="148"/>
      <c r="AK76" s="148"/>
      <c r="AL76" s="148"/>
      <c r="AM76" s="148"/>
      <c r="AN76" s="148"/>
      <c r="AO76" s="148"/>
      <c r="AP76" s="148"/>
      <c r="AQ76" s="148"/>
      <c r="AR76" s="148"/>
      <c r="AS76" s="148"/>
      <c r="AT76" s="148"/>
      <c r="AU76" s="148"/>
    </row>
    <row r="77" spans="1:47">
      <c r="A77" s="148"/>
      <c r="B77" s="149"/>
      <c r="C77" s="149"/>
      <c r="D77" s="306"/>
      <c r="E77" s="306"/>
      <c r="F77" s="306" t="s">
        <v>75</v>
      </c>
      <c r="G77" s="306"/>
      <c r="H77" s="306"/>
      <c r="I77" s="306"/>
      <c r="J77" s="148"/>
      <c r="K77" s="148"/>
      <c r="L77" s="148"/>
      <c r="M77" s="148"/>
      <c r="N77" s="148"/>
      <c r="O77" s="148"/>
      <c r="P77" s="148"/>
      <c r="Q77" s="306" t="s">
        <v>75</v>
      </c>
      <c r="R77" s="306" t="s">
        <v>75</v>
      </c>
      <c r="S77" s="306" t="s">
        <v>75</v>
      </c>
      <c r="T77" s="306" t="s">
        <v>75</v>
      </c>
      <c r="U77" s="306" t="s">
        <v>75</v>
      </c>
      <c r="V77" s="306" t="s">
        <v>75</v>
      </c>
      <c r="W77" s="306" t="s">
        <v>75</v>
      </c>
      <c r="X77" s="306" t="s">
        <v>75</v>
      </c>
      <c r="Y77" s="148"/>
      <c r="Z77" s="148"/>
      <c r="AA77" s="148"/>
      <c r="AB77" s="148"/>
      <c r="AC77" s="148"/>
      <c r="AD77" s="148"/>
      <c r="AE77" s="148"/>
      <c r="AF77" s="148"/>
      <c r="AG77" s="148"/>
      <c r="AH77" s="148"/>
      <c r="AI77" s="148"/>
      <c r="AJ77" s="148"/>
      <c r="AK77" s="148"/>
      <c r="AL77" s="148"/>
      <c r="AM77" s="148"/>
      <c r="AN77" s="148"/>
      <c r="AO77" s="148"/>
      <c r="AP77" s="148"/>
      <c r="AQ77" s="148"/>
      <c r="AR77" s="148"/>
      <c r="AS77" s="148"/>
      <c r="AT77" s="148"/>
      <c r="AU77" s="148"/>
    </row>
    <row r="78" spans="1:47">
      <c r="A78" s="148"/>
      <c r="B78" s="149"/>
      <c r="C78" s="149"/>
      <c r="D78" s="306"/>
      <c r="E78" s="306"/>
      <c r="F78" s="306" t="s">
        <v>75</v>
      </c>
      <c r="G78" s="306"/>
      <c r="H78" s="306"/>
      <c r="I78" s="306"/>
      <c r="J78" s="148"/>
      <c r="K78" s="148"/>
      <c r="L78" s="148"/>
      <c r="M78" s="148"/>
      <c r="N78" s="148"/>
      <c r="O78" s="148"/>
      <c r="P78" s="148"/>
      <c r="Q78" s="306" t="s">
        <v>75</v>
      </c>
      <c r="R78" s="306" t="s">
        <v>75</v>
      </c>
      <c r="S78" s="306" t="s">
        <v>75</v>
      </c>
      <c r="T78" s="306" t="s">
        <v>75</v>
      </c>
      <c r="U78" s="306" t="s">
        <v>75</v>
      </c>
      <c r="V78" s="306" t="s">
        <v>75</v>
      </c>
      <c r="W78" s="306" t="s">
        <v>75</v>
      </c>
      <c r="X78" s="306" t="s">
        <v>75</v>
      </c>
      <c r="Y78" s="148"/>
      <c r="Z78" s="148"/>
      <c r="AA78" s="148"/>
      <c r="AB78" s="148"/>
      <c r="AC78" s="148"/>
      <c r="AD78" s="148"/>
      <c r="AE78" s="148"/>
      <c r="AF78" s="148"/>
      <c r="AG78" s="148"/>
      <c r="AH78" s="148"/>
      <c r="AI78" s="148"/>
      <c r="AJ78" s="148"/>
      <c r="AK78" s="148"/>
      <c r="AL78" s="148"/>
      <c r="AM78" s="148"/>
      <c r="AN78" s="148"/>
      <c r="AO78" s="148"/>
      <c r="AP78" s="148"/>
      <c r="AQ78" s="148"/>
      <c r="AR78" s="148"/>
      <c r="AS78" s="148"/>
      <c r="AT78" s="148"/>
      <c r="AU78" s="148"/>
    </row>
    <row r="79" spans="1:47">
      <c r="A79" s="148"/>
      <c r="B79" s="149"/>
      <c r="C79" s="149"/>
      <c r="D79" s="306"/>
      <c r="E79" s="306"/>
      <c r="F79" s="306" t="s">
        <v>75</v>
      </c>
      <c r="G79" s="306"/>
      <c r="H79" s="306"/>
      <c r="I79" s="306"/>
      <c r="J79" s="148"/>
      <c r="K79" s="148"/>
      <c r="L79" s="148"/>
      <c r="M79" s="148"/>
      <c r="N79" s="148"/>
      <c r="O79" s="148"/>
      <c r="P79" s="148"/>
      <c r="Q79" s="306" t="s">
        <v>75</v>
      </c>
      <c r="R79" s="306" t="s">
        <v>75</v>
      </c>
      <c r="S79" s="306" t="s">
        <v>75</v>
      </c>
      <c r="T79" s="306" t="s">
        <v>75</v>
      </c>
      <c r="U79" s="306" t="s">
        <v>75</v>
      </c>
      <c r="V79" s="306" t="s">
        <v>75</v>
      </c>
      <c r="W79" s="306" t="s">
        <v>75</v>
      </c>
      <c r="X79" s="306" t="s">
        <v>75</v>
      </c>
      <c r="Y79" s="148"/>
      <c r="Z79" s="148"/>
      <c r="AA79" s="148"/>
      <c r="AB79" s="148"/>
      <c r="AC79" s="148"/>
      <c r="AD79" s="148"/>
      <c r="AE79" s="148"/>
      <c r="AF79" s="148"/>
      <c r="AG79" s="148"/>
      <c r="AH79" s="148"/>
      <c r="AI79" s="148"/>
      <c r="AJ79" s="148"/>
      <c r="AK79" s="148"/>
      <c r="AL79" s="148"/>
      <c r="AM79" s="148"/>
      <c r="AN79" s="148"/>
      <c r="AO79" s="148"/>
      <c r="AP79" s="148"/>
      <c r="AQ79" s="148"/>
      <c r="AR79" s="148"/>
      <c r="AS79" s="148"/>
      <c r="AT79" s="148"/>
      <c r="AU79" s="148"/>
    </row>
    <row r="80" spans="1:47">
      <c r="A80" s="148"/>
      <c r="B80" s="149"/>
      <c r="C80" s="149"/>
      <c r="D80" s="306"/>
      <c r="E80" s="306"/>
      <c r="F80" s="306" t="s">
        <v>75</v>
      </c>
      <c r="G80" s="306"/>
      <c r="H80" s="306"/>
      <c r="I80" s="306"/>
      <c r="J80" s="148"/>
      <c r="K80" s="148"/>
      <c r="L80" s="148"/>
      <c r="M80" s="148"/>
      <c r="N80" s="148"/>
      <c r="O80" s="148"/>
      <c r="P80" s="148"/>
      <c r="Q80" s="306" t="s">
        <v>75</v>
      </c>
      <c r="R80" s="306" t="s">
        <v>75</v>
      </c>
      <c r="S80" s="306" t="s">
        <v>75</v>
      </c>
      <c r="T80" s="306" t="s">
        <v>75</v>
      </c>
      <c r="U80" s="306" t="s">
        <v>75</v>
      </c>
      <c r="V80" s="306" t="s">
        <v>75</v>
      </c>
      <c r="W80" s="306" t="s">
        <v>75</v>
      </c>
      <c r="X80" s="306" t="s">
        <v>75</v>
      </c>
      <c r="Y80" s="148"/>
      <c r="Z80" s="148"/>
      <c r="AA80" s="148"/>
      <c r="AB80" s="148"/>
      <c r="AC80" s="148"/>
      <c r="AD80" s="148"/>
      <c r="AE80" s="148"/>
      <c r="AF80" s="148"/>
      <c r="AG80" s="148"/>
      <c r="AH80" s="148"/>
      <c r="AI80" s="148"/>
      <c r="AJ80" s="148"/>
      <c r="AK80" s="148"/>
      <c r="AL80" s="148"/>
      <c r="AM80" s="148"/>
      <c r="AN80" s="148"/>
      <c r="AO80" s="148"/>
      <c r="AP80" s="148"/>
      <c r="AQ80" s="148"/>
      <c r="AR80" s="148"/>
      <c r="AS80" s="148"/>
      <c r="AT80" s="148"/>
      <c r="AU80" s="148"/>
    </row>
    <row r="81" spans="1:47">
      <c r="A81" s="148"/>
      <c r="B81" s="149"/>
      <c r="C81" s="149"/>
      <c r="D81" s="306"/>
      <c r="E81" s="306"/>
      <c r="F81" s="306" t="s">
        <v>75</v>
      </c>
      <c r="G81" s="306"/>
      <c r="H81" s="306"/>
      <c r="I81" s="306"/>
      <c r="J81" s="148"/>
      <c r="K81" s="148"/>
      <c r="L81" s="148"/>
      <c r="M81" s="148"/>
      <c r="N81" s="148"/>
      <c r="O81" s="148"/>
      <c r="P81" s="148"/>
      <c r="Q81" s="306" t="s">
        <v>75</v>
      </c>
      <c r="R81" s="306" t="s">
        <v>75</v>
      </c>
      <c r="S81" s="306" t="s">
        <v>75</v>
      </c>
      <c r="T81" s="306" t="s">
        <v>75</v>
      </c>
      <c r="U81" s="306" t="s">
        <v>75</v>
      </c>
      <c r="V81" s="306" t="s">
        <v>75</v>
      </c>
      <c r="W81" s="306" t="s">
        <v>75</v>
      </c>
      <c r="X81" s="306" t="s">
        <v>75</v>
      </c>
      <c r="Y81" s="148"/>
      <c r="Z81" s="148"/>
      <c r="AA81" s="148"/>
      <c r="AB81" s="148"/>
      <c r="AC81" s="148"/>
      <c r="AD81" s="148"/>
      <c r="AE81" s="148"/>
      <c r="AF81" s="148"/>
      <c r="AG81" s="148"/>
      <c r="AH81" s="148"/>
      <c r="AI81" s="148"/>
      <c r="AJ81" s="148"/>
      <c r="AK81" s="148"/>
      <c r="AL81" s="148"/>
      <c r="AM81" s="148"/>
      <c r="AN81" s="148"/>
      <c r="AO81" s="148"/>
      <c r="AP81" s="148"/>
      <c r="AQ81" s="148"/>
      <c r="AR81" s="148"/>
      <c r="AS81" s="148"/>
      <c r="AT81" s="148"/>
      <c r="AU81" s="148"/>
    </row>
    <row r="82" spans="1:47">
      <c r="Q82" s="306"/>
      <c r="R82" s="306"/>
      <c r="S82" s="306"/>
      <c r="T82" s="306"/>
      <c r="U82" s="306"/>
      <c r="V82" s="306"/>
      <c r="W82" s="306"/>
      <c r="X82" s="306"/>
    </row>
  </sheetData>
  <autoFilter ref="B2:C81"/>
  <mergeCells count="5">
    <mergeCell ref="AF1:AM1"/>
    <mergeCell ref="AN1:AU1"/>
    <mergeCell ref="N1:P1"/>
    <mergeCell ref="Q1:X1"/>
    <mergeCell ref="Y1:AE1"/>
  </mergeCells>
  <conditionalFormatting sqref="Q82:V82 X82">
    <cfRule type="cellIs" dxfId="226" priority="141" operator="equal">
      <formula>"Select Answer"</formula>
    </cfRule>
    <cfRule type="cellIs" dxfId="225" priority="142" operator="equal">
      <formula>"Insignificant"</formula>
    </cfRule>
    <cfRule type="cellIs" dxfId="224" priority="143" operator="equal">
      <formula>"Low"</formula>
    </cfRule>
    <cfRule type="cellIs" dxfId="223" priority="144" operator="equal">
      <formula>"Medium"</formula>
    </cfRule>
    <cfRule type="cellIs" dxfId="222" priority="145" operator="equal">
      <formula>"High"</formula>
    </cfRule>
    <cfRule type="cellIs" dxfId="221" priority="146" operator="equal">
      <formula>"Critical"</formula>
    </cfRule>
  </conditionalFormatting>
  <conditionalFormatting sqref="G3">
    <cfRule type="cellIs" dxfId="220" priority="137" operator="equal">
      <formula>4</formula>
    </cfRule>
    <cfRule type="cellIs" dxfId="219" priority="138" operator="equal">
      <formula>3</formula>
    </cfRule>
    <cfRule type="cellIs" dxfId="218" priority="139" operator="equal">
      <formula>2</formula>
    </cfRule>
    <cfRule type="cellIs" dxfId="217" priority="140" operator="equal">
      <formula>1</formula>
    </cfRule>
  </conditionalFormatting>
  <conditionalFormatting sqref="H3">
    <cfRule type="cellIs" dxfId="216" priority="131" operator="equal">
      <formula>"1 Month +"</formula>
    </cfRule>
    <cfRule type="cellIs" dxfId="215" priority="132" operator="equal">
      <formula>"2+ Weeks"</formula>
    </cfRule>
    <cfRule type="cellIs" dxfId="214" priority="133" operator="equal">
      <formula>"1 Week"</formula>
    </cfRule>
    <cfRule type="cellIs" dxfId="213" priority="134" operator="equal">
      <formula>"49-72 Hours"</formula>
    </cfRule>
    <cfRule type="cellIs" dxfId="212" priority="135" operator="equal">
      <formula>"25-48 Hours"</formula>
    </cfRule>
    <cfRule type="cellIs" dxfId="211" priority="136" operator="equal">
      <formula>"0-24 Hours"</formula>
    </cfRule>
  </conditionalFormatting>
  <conditionalFormatting sqref="I3">
    <cfRule type="cellIs" dxfId="210" priority="103" operator="equal">
      <formula>"1 Month +"</formula>
    </cfRule>
    <cfRule type="cellIs" dxfId="209" priority="104" operator="equal">
      <formula>"2+ Weeks"</formula>
    </cfRule>
    <cfRule type="cellIs" dxfId="208" priority="105" operator="equal">
      <formula>"1 Week"</formula>
    </cfRule>
    <cfRule type="cellIs" dxfId="207" priority="106" operator="equal">
      <formula>"49-72 Hours"</formula>
    </cfRule>
    <cfRule type="cellIs" dxfId="206" priority="107" operator="equal">
      <formula>"25-48 Hours"</formula>
    </cfRule>
    <cfRule type="cellIs" dxfId="205" priority="108" operator="equal">
      <formula>"0-24 Hours"</formula>
    </cfRule>
  </conditionalFormatting>
  <conditionalFormatting sqref="G4:G81">
    <cfRule type="cellIs" dxfId="204" priority="99" operator="equal">
      <formula>4</formula>
    </cfRule>
    <cfRule type="cellIs" dxfId="203" priority="100" operator="equal">
      <formula>3</formula>
    </cfRule>
    <cfRule type="cellIs" dxfId="202" priority="101" operator="equal">
      <formula>2</formula>
    </cfRule>
    <cfRule type="cellIs" dxfId="201" priority="102" operator="equal">
      <formula>1</formula>
    </cfRule>
  </conditionalFormatting>
  <conditionalFormatting sqref="H4:H81">
    <cfRule type="cellIs" dxfId="200" priority="93" operator="equal">
      <formula>"1 Month +"</formula>
    </cfRule>
    <cfRule type="cellIs" dxfId="199" priority="94" operator="equal">
      <formula>"2+ Weeks"</formula>
    </cfRule>
    <cfRule type="cellIs" dxfId="198" priority="95" operator="equal">
      <formula>"1 Week"</formula>
    </cfRule>
    <cfRule type="cellIs" dxfId="197" priority="96" operator="equal">
      <formula>"49-72 Hours"</formula>
    </cfRule>
    <cfRule type="cellIs" dxfId="196" priority="97" operator="equal">
      <formula>"25-48 Hours"</formula>
    </cfRule>
    <cfRule type="cellIs" dxfId="195" priority="98" operator="equal">
      <formula>"0-24 Hours"</formula>
    </cfRule>
  </conditionalFormatting>
  <conditionalFormatting sqref="I4:I81">
    <cfRule type="cellIs" dxfId="194" priority="87" operator="equal">
      <formula>"1 Month +"</formula>
    </cfRule>
    <cfRule type="cellIs" dxfId="193" priority="88" operator="equal">
      <formula>"2+ Weeks"</formula>
    </cfRule>
    <cfRule type="cellIs" dxfId="192" priority="89" operator="equal">
      <formula>"1 Week"</formula>
    </cfRule>
    <cfRule type="cellIs" dxfId="191" priority="90" operator="equal">
      <formula>"49-72 Hours"</formula>
    </cfRule>
    <cfRule type="cellIs" dxfId="190" priority="91" operator="equal">
      <formula>"25-48 Hours"</formula>
    </cfRule>
    <cfRule type="cellIs" dxfId="189" priority="92" operator="equal">
      <formula>"0-24 Hours"</formula>
    </cfRule>
  </conditionalFormatting>
  <conditionalFormatting sqref="W82">
    <cfRule type="cellIs" dxfId="188" priority="69" operator="equal">
      <formula>"Select Answer"</formula>
    </cfRule>
    <cfRule type="cellIs" dxfId="187" priority="70" operator="equal">
      <formula>"Insignificant"</formula>
    </cfRule>
    <cfRule type="cellIs" dxfId="186" priority="71" operator="equal">
      <formula>"Low"</formula>
    </cfRule>
    <cfRule type="cellIs" dxfId="185" priority="72" operator="equal">
      <formula>"Medium"</formula>
    </cfRule>
    <cfRule type="cellIs" dxfId="184" priority="73" operator="equal">
      <formula>"High"</formula>
    </cfRule>
    <cfRule type="cellIs" dxfId="183" priority="74" operator="equal">
      <formula>"Critical"</formula>
    </cfRule>
  </conditionalFormatting>
  <conditionalFormatting sqref="Q3">
    <cfRule type="cellIs" dxfId="182" priority="65" operator="equal">
      <formula>"N/A"</formula>
    </cfRule>
    <cfRule type="cellIs" dxfId="181" priority="66" operator="equal">
      <formula>"Unknown"</formula>
    </cfRule>
    <cfRule type="cellIs" dxfId="180" priority="67" operator="equal">
      <formula>"No"</formula>
    </cfRule>
    <cfRule type="cellIs" dxfId="179" priority="68" operator="equal">
      <formula>"Yes"</formula>
    </cfRule>
  </conditionalFormatting>
  <conditionalFormatting sqref="R3:U3 W3:X3">
    <cfRule type="cellIs" dxfId="178" priority="49" operator="equal">
      <formula>"N/A"</formula>
    </cfRule>
    <cfRule type="cellIs" dxfId="177" priority="50" operator="equal">
      <formula>"Unknown"</formula>
    </cfRule>
    <cfRule type="cellIs" dxfId="176" priority="51" operator="equal">
      <formula>"No"</formula>
    </cfRule>
    <cfRule type="cellIs" dxfId="175" priority="52" operator="equal">
      <formula>"Yes"</formula>
    </cfRule>
  </conditionalFormatting>
  <conditionalFormatting sqref="Q13:Q81">
    <cfRule type="cellIs" dxfId="174" priority="45" operator="equal">
      <formula>"N/A"</formula>
    </cfRule>
    <cfRule type="cellIs" dxfId="173" priority="46" operator="equal">
      <formula>"Unknown"</formula>
    </cfRule>
    <cfRule type="cellIs" dxfId="172" priority="47" operator="equal">
      <formula>"No"</formula>
    </cfRule>
    <cfRule type="cellIs" dxfId="171" priority="48" operator="equal">
      <formula>"Yes"</formula>
    </cfRule>
  </conditionalFormatting>
  <conditionalFormatting sqref="R4:U4 R6:U6 R10:U12 W10:X12 W6:X6 W4:X4 R13:X81">
    <cfRule type="cellIs" dxfId="170" priority="41" operator="equal">
      <formula>"N/A"</formula>
    </cfRule>
    <cfRule type="cellIs" dxfId="169" priority="42" operator="equal">
      <formula>"Unknown"</formula>
    </cfRule>
    <cfRule type="cellIs" dxfId="168" priority="43" operator="equal">
      <formula>"No"</formula>
    </cfRule>
    <cfRule type="cellIs" dxfId="167" priority="44" operator="equal">
      <formula>"Yes"</formula>
    </cfRule>
  </conditionalFormatting>
  <conditionalFormatting sqref="R5:U5 W5:X5">
    <cfRule type="cellIs" dxfId="166" priority="33" operator="equal">
      <formula>"N/A"</formula>
    </cfRule>
    <cfRule type="cellIs" dxfId="165" priority="34" operator="equal">
      <formula>"Unknown"</formula>
    </cfRule>
    <cfRule type="cellIs" dxfId="164" priority="35" operator="equal">
      <formula>"No"</formula>
    </cfRule>
    <cfRule type="cellIs" dxfId="163" priority="36" operator="equal">
      <formula>"Yes"</formula>
    </cfRule>
  </conditionalFormatting>
  <conditionalFormatting sqref="R7:U7 W7:X7">
    <cfRule type="cellIs" dxfId="162" priority="25" operator="equal">
      <formula>"N/A"</formula>
    </cfRule>
    <cfRule type="cellIs" dxfId="161" priority="26" operator="equal">
      <formula>"Unknown"</formula>
    </cfRule>
    <cfRule type="cellIs" dxfId="160" priority="27" operator="equal">
      <formula>"No"</formula>
    </cfRule>
    <cfRule type="cellIs" dxfId="159" priority="28" operator="equal">
      <formula>"Yes"</formula>
    </cfRule>
  </conditionalFormatting>
  <conditionalFormatting sqref="R8:U8 W8:X8">
    <cfRule type="cellIs" dxfId="158" priority="17" operator="equal">
      <formula>"N/A"</formula>
    </cfRule>
    <cfRule type="cellIs" dxfId="157" priority="18" operator="equal">
      <formula>"Unknown"</formula>
    </cfRule>
    <cfRule type="cellIs" dxfId="156" priority="19" operator="equal">
      <formula>"No"</formula>
    </cfRule>
    <cfRule type="cellIs" dxfId="155" priority="20" operator="equal">
      <formula>"Yes"</formula>
    </cfRule>
  </conditionalFormatting>
  <conditionalFormatting sqref="R9:U9 W9:X9">
    <cfRule type="cellIs" dxfId="154" priority="9" operator="equal">
      <formula>"N/A"</formula>
    </cfRule>
    <cfRule type="cellIs" dxfId="153" priority="10" operator="equal">
      <formula>"Unknown"</formula>
    </cfRule>
    <cfRule type="cellIs" dxfId="152" priority="11" operator="equal">
      <formula>"No"</formula>
    </cfRule>
    <cfRule type="cellIs" dxfId="151" priority="12" operator="equal">
      <formula>"Yes"</formula>
    </cfRule>
  </conditionalFormatting>
  <conditionalFormatting sqref="Q4:Q12">
    <cfRule type="cellIs" dxfId="150" priority="5" operator="equal">
      <formula>"N/A"</formula>
    </cfRule>
    <cfRule type="cellIs" dxfId="149" priority="6" operator="equal">
      <formula>"Unknown"</formula>
    </cfRule>
    <cfRule type="cellIs" dxfId="148" priority="7" operator="equal">
      <formula>"No"</formula>
    </cfRule>
    <cfRule type="cellIs" dxfId="147" priority="8" operator="equal">
      <formula>"Yes"</formula>
    </cfRule>
  </conditionalFormatting>
  <conditionalFormatting sqref="V3:V12">
    <cfRule type="cellIs" dxfId="146" priority="1" operator="equal">
      <formula>"N/A"</formula>
    </cfRule>
    <cfRule type="cellIs" dxfId="145" priority="2" operator="equal">
      <formula>"Unknown"</formula>
    </cfRule>
    <cfRule type="cellIs" dxfId="144" priority="3" operator="equal">
      <formula>"No"</formula>
    </cfRule>
    <cfRule type="cellIs" dxfId="143" priority="4" operator="equal">
      <formula>"Yes"</formula>
    </cfRule>
  </conditionalFormatting>
  <dataValidations count="1">
    <dataValidation type="list" allowBlank="1" showInputMessage="1" showErrorMessage="1" sqref="J3:J81">
      <formula1>$X$2:$X$8</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'ANSWER KEY'!$AB$2:$AB$8</xm:f>
          </x14:formula1>
          <xm:sqref>F3:F81</xm:sqref>
        </x14:dataValidation>
        <x14:dataValidation type="list" allowBlank="1" showInputMessage="1" showErrorMessage="1">
          <x14:formula1>
            <xm:f>'ANSWER KEY'!$AF$2:$AF$5</xm:f>
          </x14:formula1>
          <xm:sqref>G3:G81</xm:sqref>
        </x14:dataValidation>
        <x14:dataValidation type="list" allowBlank="1" showInputMessage="1" showErrorMessage="1">
          <x14:formula1>
            <xm:f>'ANSWER KEY'!$AH$2:$AH$7</xm:f>
          </x14:formula1>
          <xm:sqref>H3:H81</xm:sqref>
        </x14:dataValidation>
        <x14:dataValidation type="list" allowBlank="1" showInputMessage="1" showErrorMessage="1">
          <x14:formula1>
            <xm:f>'ANSWER KEY'!$AI$2:$AI$7</xm:f>
          </x14:formula1>
          <xm:sqref>I3:I81</xm:sqref>
        </x14:dataValidation>
        <x14:dataValidation type="list" allowBlank="1" showInputMessage="1" showErrorMessage="1">
          <x14:formula1>
            <xm:f>'ANSWER KEY'!$AK$2:$AK$6</xm:f>
          </x14:formula1>
          <xm:sqref>Q3:X81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pane ySplit="2" topLeftCell="A3" activePane="bottomLeft" state="frozen"/>
      <selection activeCell="F2" sqref="F2:H2"/>
      <selection pane="bottomLeft" activeCell="A2" sqref="A2:C2"/>
    </sheetView>
  </sheetViews>
  <sheetFormatPr defaultColWidth="56.33203125" defaultRowHeight="27.65" customHeight="1" outlineLevelRow="1"/>
  <cols>
    <col min="1" max="1" width="56.33203125" style="93"/>
    <col min="2" max="2" width="78.25" style="93" customWidth="1"/>
    <col min="3" max="3" width="72.08203125" style="93" customWidth="1"/>
    <col min="4" max="16384" width="56.33203125" style="93"/>
  </cols>
  <sheetData>
    <row r="1" spans="1:3" ht="27.65" customHeight="1">
      <c r="A1" s="90" t="s">
        <v>892</v>
      </c>
      <c r="B1" s="91" t="s">
        <v>893</v>
      </c>
      <c r="C1" s="92" t="s">
        <v>894</v>
      </c>
    </row>
    <row r="2" spans="1:3" ht="19" customHeight="1">
      <c r="A2" s="407" t="s">
        <v>895</v>
      </c>
      <c r="B2" s="408"/>
      <c r="C2" s="408"/>
    </row>
    <row r="3" spans="1:3" ht="27.65" hidden="1" customHeight="1" outlineLevel="1">
      <c r="A3" s="94" t="s">
        <v>896</v>
      </c>
      <c r="B3" s="244" t="s">
        <v>897</v>
      </c>
      <c r="C3" s="95" t="s">
        <v>898</v>
      </c>
    </row>
    <row r="4" spans="1:3" ht="27.65" hidden="1" customHeight="1" outlineLevel="1">
      <c r="A4" s="94" t="s">
        <v>896</v>
      </c>
      <c r="B4" s="245" t="s">
        <v>899</v>
      </c>
      <c r="C4" s="96" t="s">
        <v>900</v>
      </c>
    </row>
    <row r="5" spans="1:3" ht="27.65" hidden="1" customHeight="1" outlineLevel="1">
      <c r="A5" s="94" t="s">
        <v>896</v>
      </c>
      <c r="B5" s="245" t="s">
        <v>901</v>
      </c>
      <c r="C5" s="96" t="s">
        <v>902</v>
      </c>
    </row>
    <row r="6" spans="1:3" ht="27.65" hidden="1" customHeight="1" outlineLevel="1">
      <c r="A6" s="94" t="s">
        <v>896</v>
      </c>
      <c r="B6" s="245" t="s">
        <v>903</v>
      </c>
      <c r="C6" s="96" t="s">
        <v>904</v>
      </c>
    </row>
    <row r="7" spans="1:3" ht="27.65" hidden="1" customHeight="1" outlineLevel="1">
      <c r="A7" s="94" t="s">
        <v>896</v>
      </c>
      <c r="B7" s="243" t="s">
        <v>905</v>
      </c>
      <c r="C7" s="98" t="s">
        <v>906</v>
      </c>
    </row>
    <row r="8" spans="1:3" ht="27.65" hidden="1" customHeight="1" outlineLevel="1">
      <c r="A8" s="94" t="s">
        <v>896</v>
      </c>
      <c r="B8" s="246" t="s">
        <v>907</v>
      </c>
      <c r="C8" s="100" t="s">
        <v>908</v>
      </c>
    </row>
    <row r="9" spans="1:3" ht="27.65" hidden="1" customHeight="1" outlineLevel="1">
      <c r="A9" s="101" t="s">
        <v>909</v>
      </c>
      <c r="B9" s="99" t="s">
        <v>910</v>
      </c>
      <c r="C9" s="100" t="s">
        <v>911</v>
      </c>
    </row>
    <row r="10" spans="1:3" ht="27.65" hidden="1" customHeight="1" outlineLevel="1">
      <c r="A10" s="101" t="s">
        <v>909</v>
      </c>
      <c r="B10" s="99" t="s">
        <v>912</v>
      </c>
      <c r="C10" s="100" t="s">
        <v>913</v>
      </c>
    </row>
    <row r="11" spans="1:3" ht="27.65" hidden="1" customHeight="1" outlineLevel="1">
      <c r="A11" s="101" t="s">
        <v>909</v>
      </c>
      <c r="B11" s="97" t="s">
        <v>914</v>
      </c>
      <c r="C11" s="98" t="s">
        <v>915</v>
      </c>
    </row>
    <row r="12" spans="1:3" ht="27.65" hidden="1" customHeight="1" outlineLevel="1">
      <c r="A12" s="102" t="s">
        <v>916</v>
      </c>
      <c r="B12" s="99" t="s">
        <v>917</v>
      </c>
      <c r="C12" s="100" t="s">
        <v>918</v>
      </c>
    </row>
    <row r="13" spans="1:3" ht="27.65" hidden="1" customHeight="1" outlineLevel="1">
      <c r="A13" s="102" t="s">
        <v>916</v>
      </c>
      <c r="B13" s="99" t="s">
        <v>919</v>
      </c>
      <c r="C13" s="100" t="s">
        <v>920</v>
      </c>
    </row>
    <row r="14" spans="1:3" ht="27.65" hidden="1" customHeight="1" outlineLevel="1">
      <c r="A14" s="102" t="s">
        <v>916</v>
      </c>
      <c r="B14" s="99" t="s">
        <v>921</v>
      </c>
      <c r="C14" s="100" t="s">
        <v>922</v>
      </c>
    </row>
    <row r="15" spans="1:3" ht="27.65" hidden="1" customHeight="1" outlineLevel="1">
      <c r="A15" s="103" t="s">
        <v>923</v>
      </c>
      <c r="B15" s="99" t="s">
        <v>924</v>
      </c>
      <c r="C15" s="100" t="s">
        <v>925</v>
      </c>
    </row>
    <row r="16" spans="1:3" ht="27.65" hidden="1" customHeight="1" outlineLevel="1">
      <c r="A16" s="103" t="s">
        <v>923</v>
      </c>
      <c r="B16" s="104" t="s">
        <v>926</v>
      </c>
      <c r="C16" s="98" t="s">
        <v>927</v>
      </c>
    </row>
    <row r="17" spans="1:3" ht="27.65" hidden="1" customHeight="1" outlineLevel="1">
      <c r="A17" s="103" t="s">
        <v>923</v>
      </c>
      <c r="B17" s="99" t="s">
        <v>928</v>
      </c>
      <c r="C17" s="100" t="s">
        <v>929</v>
      </c>
    </row>
    <row r="18" spans="1:3" ht="27.65" hidden="1" customHeight="1" outlineLevel="1">
      <c r="A18" s="103" t="s">
        <v>923</v>
      </c>
      <c r="B18" s="99" t="s">
        <v>930</v>
      </c>
      <c r="C18" s="100" t="s">
        <v>931</v>
      </c>
    </row>
    <row r="19" spans="1:3" ht="27.65" hidden="1" customHeight="1" outlineLevel="1">
      <c r="A19" s="103" t="s">
        <v>932</v>
      </c>
      <c r="B19" s="99" t="s">
        <v>933</v>
      </c>
      <c r="C19" s="100" t="s">
        <v>934</v>
      </c>
    </row>
    <row r="20" spans="1:3" ht="27.65" hidden="1" customHeight="1" outlineLevel="1">
      <c r="A20" s="105" t="s">
        <v>935</v>
      </c>
      <c r="B20" s="106" t="s">
        <v>936</v>
      </c>
      <c r="C20" s="107" t="s">
        <v>937</v>
      </c>
    </row>
    <row r="21" spans="1:3" ht="16" customHeight="1" collapsed="1">
      <c r="A21" s="409" t="s">
        <v>938</v>
      </c>
      <c r="B21" s="410"/>
      <c r="C21" s="411"/>
    </row>
    <row r="22" spans="1:3" ht="27.65" hidden="1" customHeight="1" outlineLevel="1">
      <c r="A22" s="108" t="s">
        <v>939</v>
      </c>
      <c r="B22" s="97" t="s">
        <v>940</v>
      </c>
      <c r="C22" s="109" t="s">
        <v>941</v>
      </c>
    </row>
    <row r="23" spans="1:3" ht="27.65" hidden="1" customHeight="1" outlineLevel="1">
      <c r="A23" s="108" t="s">
        <v>939</v>
      </c>
      <c r="B23" s="99" t="s">
        <v>942</v>
      </c>
      <c r="C23" s="110" t="s">
        <v>943</v>
      </c>
    </row>
    <row r="24" spans="1:3" ht="27.65" hidden="1" customHeight="1" outlineLevel="1">
      <c r="A24" s="108" t="s">
        <v>939</v>
      </c>
      <c r="B24" s="99" t="s">
        <v>944</v>
      </c>
      <c r="C24" s="110" t="s">
        <v>945</v>
      </c>
    </row>
    <row r="25" spans="1:3" ht="27.65" hidden="1" customHeight="1" outlineLevel="1">
      <c r="A25" s="108" t="s">
        <v>939</v>
      </c>
      <c r="B25" s="99" t="s">
        <v>946</v>
      </c>
      <c r="C25" s="110" t="s">
        <v>947</v>
      </c>
    </row>
    <row r="26" spans="1:3" ht="27.65" hidden="1" customHeight="1" outlineLevel="1">
      <c r="A26" s="108" t="s">
        <v>939</v>
      </c>
      <c r="B26" s="99" t="s">
        <v>948</v>
      </c>
      <c r="C26" s="110" t="s">
        <v>949</v>
      </c>
    </row>
    <row r="27" spans="1:3" ht="27.65" hidden="1" customHeight="1" outlineLevel="1">
      <c r="A27" s="111" t="s">
        <v>950</v>
      </c>
      <c r="B27" s="99" t="s">
        <v>951</v>
      </c>
      <c r="C27" s="110" t="s">
        <v>952</v>
      </c>
    </row>
    <row r="28" spans="1:3" ht="27.65" hidden="1" customHeight="1" outlineLevel="1">
      <c r="A28" s="111" t="s">
        <v>953</v>
      </c>
      <c r="B28" s="99" t="s">
        <v>954</v>
      </c>
      <c r="C28" s="110" t="s">
        <v>955</v>
      </c>
    </row>
    <row r="29" spans="1:3" ht="27.65" hidden="1" customHeight="1" outlineLevel="1">
      <c r="A29" s="111" t="s">
        <v>953</v>
      </c>
      <c r="B29" s="112" t="s">
        <v>956</v>
      </c>
      <c r="C29" s="113" t="s">
        <v>957</v>
      </c>
    </row>
    <row r="30" spans="1:3" ht="27.65" hidden="1" customHeight="1" outlineLevel="1">
      <c r="A30" s="111" t="s">
        <v>953</v>
      </c>
      <c r="B30" s="99" t="s">
        <v>958</v>
      </c>
      <c r="C30" s="110" t="s">
        <v>959</v>
      </c>
    </row>
    <row r="31" spans="1:3" ht="27.65" hidden="1" customHeight="1" outlineLevel="1">
      <c r="A31" s="111" t="s">
        <v>953</v>
      </c>
      <c r="B31" s="99" t="s">
        <v>960</v>
      </c>
      <c r="C31" s="110" t="s">
        <v>961</v>
      </c>
    </row>
    <row r="32" spans="1:3" ht="27.65" hidden="1" customHeight="1" outlineLevel="1">
      <c r="A32" s="114" t="s">
        <v>962</v>
      </c>
      <c r="B32" s="99" t="s">
        <v>963</v>
      </c>
      <c r="C32" s="110" t="s">
        <v>964</v>
      </c>
    </row>
    <row r="33" spans="1:3" ht="27.65" hidden="1" customHeight="1" outlineLevel="1">
      <c r="A33" s="114" t="s">
        <v>962</v>
      </c>
      <c r="B33" s="99" t="s">
        <v>965</v>
      </c>
      <c r="C33" s="110" t="s">
        <v>966</v>
      </c>
    </row>
    <row r="34" spans="1:3" ht="27.65" hidden="1" customHeight="1" outlineLevel="1">
      <c r="A34" s="114" t="s">
        <v>962</v>
      </c>
      <c r="B34" s="99" t="s">
        <v>967</v>
      </c>
      <c r="C34" s="110" t="s">
        <v>968</v>
      </c>
    </row>
    <row r="35" spans="1:3" ht="27.65" hidden="1" customHeight="1" outlineLevel="1">
      <c r="A35" s="114" t="s">
        <v>962</v>
      </c>
      <c r="B35" s="99" t="s">
        <v>969</v>
      </c>
      <c r="C35" s="110" t="s">
        <v>970</v>
      </c>
    </row>
    <row r="36" spans="1:3" ht="27.65" hidden="1" customHeight="1" outlineLevel="1">
      <c r="A36" s="114" t="s">
        <v>962</v>
      </c>
      <c r="B36" s="99" t="s">
        <v>971</v>
      </c>
      <c r="C36" s="110" t="s">
        <v>972</v>
      </c>
    </row>
    <row r="37" spans="1:3" ht="27.65" hidden="1" customHeight="1" outlineLevel="1">
      <c r="A37" s="111" t="s">
        <v>973</v>
      </c>
      <c r="B37" s="99" t="s">
        <v>974</v>
      </c>
      <c r="C37" s="110" t="s">
        <v>975</v>
      </c>
    </row>
    <row r="38" spans="1:3" ht="27.65" hidden="1" customHeight="1" outlineLevel="1">
      <c r="A38" s="114" t="s">
        <v>976</v>
      </c>
      <c r="B38" s="99" t="s">
        <v>977</v>
      </c>
      <c r="C38" s="110" t="s">
        <v>978</v>
      </c>
    </row>
    <row r="39" spans="1:3" ht="77.5" hidden="1" outlineLevel="1">
      <c r="A39" s="114" t="s">
        <v>976</v>
      </c>
      <c r="B39" s="115" t="s">
        <v>979</v>
      </c>
      <c r="C39" s="116" t="s">
        <v>980</v>
      </c>
    </row>
    <row r="40" spans="1:3" ht="15.5" collapsed="1">
      <c r="A40" s="401" t="s">
        <v>981</v>
      </c>
      <c r="B40" s="402"/>
      <c r="C40" s="403"/>
    </row>
    <row r="41" spans="1:3" ht="27.65" hidden="1" customHeight="1" outlineLevel="1">
      <c r="A41" s="117" t="s">
        <v>982</v>
      </c>
      <c r="B41" s="104" t="s">
        <v>983</v>
      </c>
      <c r="C41" s="118" t="s">
        <v>984</v>
      </c>
    </row>
    <row r="42" spans="1:3" ht="27.65" hidden="1" customHeight="1" outlineLevel="1">
      <c r="A42" s="117" t="s">
        <v>982</v>
      </c>
      <c r="B42" s="99" t="s">
        <v>985</v>
      </c>
      <c r="C42" s="119" t="s">
        <v>986</v>
      </c>
    </row>
    <row r="43" spans="1:3" ht="27.65" hidden="1" customHeight="1" outlineLevel="1">
      <c r="A43" s="120" t="s">
        <v>987</v>
      </c>
      <c r="B43" s="99" t="s">
        <v>988</v>
      </c>
      <c r="C43" s="119" t="s">
        <v>989</v>
      </c>
    </row>
    <row r="44" spans="1:3" ht="27.65" hidden="1" customHeight="1" outlineLevel="1">
      <c r="A44" s="120" t="s">
        <v>987</v>
      </c>
      <c r="B44" s="99" t="s">
        <v>990</v>
      </c>
      <c r="C44" s="119" t="s">
        <v>991</v>
      </c>
    </row>
    <row r="45" spans="1:3" ht="27.65" hidden="1" customHeight="1" outlineLevel="1">
      <c r="A45" s="120" t="s">
        <v>987</v>
      </c>
      <c r="B45" s="99" t="s">
        <v>992</v>
      </c>
      <c r="C45" s="119" t="s">
        <v>993</v>
      </c>
    </row>
    <row r="46" spans="1:3" ht="27.65" hidden="1" customHeight="1" outlineLevel="1">
      <c r="A46" s="120" t="s">
        <v>987</v>
      </c>
      <c r="B46" s="99" t="s">
        <v>994</v>
      </c>
      <c r="C46" s="119" t="s">
        <v>995</v>
      </c>
    </row>
    <row r="47" spans="1:3" ht="27.65" hidden="1" customHeight="1" outlineLevel="1">
      <c r="A47" s="120" t="s">
        <v>987</v>
      </c>
      <c r="B47" s="99" t="s">
        <v>996</v>
      </c>
      <c r="C47" s="119" t="s">
        <v>997</v>
      </c>
    </row>
    <row r="48" spans="1:3" ht="27.65" hidden="1" customHeight="1" outlineLevel="1">
      <c r="A48" s="121" t="s">
        <v>998</v>
      </c>
      <c r="B48" s="99" t="s">
        <v>999</v>
      </c>
      <c r="C48" s="119" t="s">
        <v>1000</v>
      </c>
    </row>
    <row r="49" spans="1:3" ht="27.65" hidden="1" customHeight="1" outlineLevel="1">
      <c r="A49" s="121" t="s">
        <v>998</v>
      </c>
      <c r="B49" s="99" t="s">
        <v>1001</v>
      </c>
      <c r="C49" s="119" t="s">
        <v>1002</v>
      </c>
    </row>
    <row r="50" spans="1:3" ht="27.65" hidden="1" customHeight="1" outlineLevel="1">
      <c r="A50" s="121" t="s">
        <v>998</v>
      </c>
      <c r="B50" s="99" t="s">
        <v>1003</v>
      </c>
      <c r="C50" s="122" t="s">
        <v>1004</v>
      </c>
    </row>
    <row r="51" spans="1:3" ht="27.65" hidden="1" customHeight="1" outlineLevel="1">
      <c r="A51" s="121" t="s">
        <v>998</v>
      </c>
      <c r="B51" s="99" t="s">
        <v>1005</v>
      </c>
      <c r="C51" s="119" t="s">
        <v>1006</v>
      </c>
    </row>
    <row r="52" spans="1:3" ht="27.65" hidden="1" customHeight="1" outlineLevel="1">
      <c r="A52" s="121" t="s">
        <v>998</v>
      </c>
      <c r="B52" s="123" t="s">
        <v>1007</v>
      </c>
      <c r="C52" s="124" t="s">
        <v>1008</v>
      </c>
    </row>
    <row r="53" spans="1:3" ht="15.5" collapsed="1">
      <c r="A53" s="404" t="s">
        <v>1009</v>
      </c>
      <c r="B53" s="405"/>
      <c r="C53" s="406"/>
    </row>
    <row r="54" spans="1:3" ht="27.65" hidden="1" customHeight="1" outlineLevel="1">
      <c r="A54" s="125" t="s">
        <v>1010</v>
      </c>
      <c r="B54" s="97" t="s">
        <v>1011</v>
      </c>
      <c r="C54" s="126" t="s">
        <v>1012</v>
      </c>
    </row>
    <row r="55" spans="1:3" ht="27.65" hidden="1" customHeight="1" outlineLevel="1">
      <c r="A55" s="127" t="s">
        <v>1013</v>
      </c>
      <c r="B55" s="99" t="s">
        <v>1014</v>
      </c>
      <c r="C55" s="128" t="s">
        <v>1015</v>
      </c>
    </row>
    <row r="56" spans="1:3" ht="27.65" hidden="1" customHeight="1" outlineLevel="1">
      <c r="A56" s="127" t="s">
        <v>1013</v>
      </c>
      <c r="B56" s="99" t="s">
        <v>1016</v>
      </c>
      <c r="C56" s="128" t="s">
        <v>1017</v>
      </c>
    </row>
    <row r="57" spans="1:3" ht="27.65" hidden="1" customHeight="1" outlineLevel="1">
      <c r="A57" s="127" t="s">
        <v>1013</v>
      </c>
      <c r="B57" s="99" t="s">
        <v>1018</v>
      </c>
      <c r="C57" s="128" t="s">
        <v>1019</v>
      </c>
    </row>
    <row r="58" spans="1:3" ht="27.65" hidden="1" customHeight="1" outlineLevel="1">
      <c r="A58" s="127" t="s">
        <v>1013</v>
      </c>
      <c r="B58" s="99" t="s">
        <v>1020</v>
      </c>
      <c r="C58" s="128" t="s">
        <v>1021</v>
      </c>
    </row>
    <row r="59" spans="1:3" ht="27.65" hidden="1" customHeight="1" outlineLevel="1">
      <c r="A59" s="127" t="s">
        <v>1013</v>
      </c>
      <c r="B59" s="99" t="s">
        <v>1022</v>
      </c>
      <c r="C59" s="128" t="s">
        <v>1023</v>
      </c>
    </row>
    <row r="60" spans="1:3" ht="27.65" hidden="1" customHeight="1" outlineLevel="1">
      <c r="A60" s="129" t="s">
        <v>1024</v>
      </c>
      <c r="B60" s="99" t="s">
        <v>1025</v>
      </c>
      <c r="C60" s="128" t="s">
        <v>1026</v>
      </c>
    </row>
    <row r="61" spans="1:3" ht="27.65" hidden="1" customHeight="1" outlineLevel="1">
      <c r="A61" s="129" t="s">
        <v>1024</v>
      </c>
      <c r="B61" s="99" t="s">
        <v>1027</v>
      </c>
      <c r="C61" s="128" t="s">
        <v>1028</v>
      </c>
    </row>
    <row r="62" spans="1:3" ht="27.65" hidden="1" customHeight="1" outlineLevel="1">
      <c r="A62" s="129" t="s">
        <v>1024</v>
      </c>
      <c r="B62" s="99" t="s">
        <v>1029</v>
      </c>
      <c r="C62" s="130" t="s">
        <v>1030</v>
      </c>
    </row>
    <row r="63" spans="1:3" ht="27.65" hidden="1" customHeight="1" outlineLevel="1">
      <c r="A63" s="129" t="s">
        <v>1024</v>
      </c>
      <c r="B63" s="99" t="s">
        <v>1031</v>
      </c>
      <c r="C63" s="128" t="s">
        <v>1032</v>
      </c>
    </row>
    <row r="64" spans="1:3" ht="27.65" hidden="1" customHeight="1" outlineLevel="1">
      <c r="A64" s="127" t="s">
        <v>1033</v>
      </c>
      <c r="B64" s="99" t="s">
        <v>1034</v>
      </c>
      <c r="C64" s="128" t="s">
        <v>1035</v>
      </c>
    </row>
    <row r="65" spans="1:3" ht="27.65" hidden="1" customHeight="1" outlineLevel="1">
      <c r="A65" s="127" t="s">
        <v>1033</v>
      </c>
      <c r="B65" s="99" t="s">
        <v>1036</v>
      </c>
      <c r="C65" s="128" t="s">
        <v>1037</v>
      </c>
    </row>
    <row r="66" spans="1:3" ht="27.65" hidden="1" customHeight="1" outlineLevel="1">
      <c r="A66" s="127" t="s">
        <v>1033</v>
      </c>
      <c r="B66" s="99" t="s">
        <v>1038</v>
      </c>
      <c r="C66" s="128" t="s">
        <v>1039</v>
      </c>
    </row>
    <row r="67" spans="1:3" ht="27.65" hidden="1" customHeight="1" outlineLevel="1">
      <c r="A67" s="127" t="s">
        <v>1040</v>
      </c>
      <c r="B67" s="99" t="s">
        <v>1041</v>
      </c>
      <c r="C67" s="128" t="s">
        <v>1042</v>
      </c>
    </row>
    <row r="68" spans="1:3" ht="27.65" hidden="1" customHeight="1" outlineLevel="1">
      <c r="A68" s="127" t="s">
        <v>1040</v>
      </c>
      <c r="B68" s="131" t="s">
        <v>1043</v>
      </c>
      <c r="C68" s="132" t="s">
        <v>1042</v>
      </c>
    </row>
    <row r="69" spans="1:3" ht="16" customHeight="1" collapsed="1">
      <c r="A69" s="398" t="s">
        <v>1044</v>
      </c>
      <c r="B69" s="399"/>
      <c r="C69" s="400"/>
    </row>
    <row r="70" spans="1:3" ht="27.65" hidden="1" customHeight="1" outlineLevel="1">
      <c r="A70" s="133" t="s">
        <v>1045</v>
      </c>
      <c r="B70" s="97" t="s">
        <v>1046</v>
      </c>
      <c r="C70" s="134" t="s">
        <v>1047</v>
      </c>
    </row>
    <row r="71" spans="1:3" ht="27.65" hidden="1" customHeight="1" outlineLevel="1">
      <c r="A71" s="135" t="s">
        <v>1048</v>
      </c>
      <c r="B71" s="99" t="s">
        <v>1049</v>
      </c>
      <c r="C71" s="136" t="s">
        <v>1042</v>
      </c>
    </row>
    <row r="72" spans="1:3" ht="27.65" hidden="1" customHeight="1" outlineLevel="1">
      <c r="A72" s="135" t="s">
        <v>1048</v>
      </c>
      <c r="B72" s="99" t="s">
        <v>1050</v>
      </c>
      <c r="C72" s="136" t="s">
        <v>1051</v>
      </c>
    </row>
    <row r="73" spans="1:3" ht="27.65" hidden="1" customHeight="1" outlineLevel="1">
      <c r="A73" s="135" t="s">
        <v>1052</v>
      </c>
      <c r="B73" s="99" t="s">
        <v>1053</v>
      </c>
      <c r="C73" s="136" t="s">
        <v>1054</v>
      </c>
    </row>
    <row r="74" spans="1:3" ht="27.65" hidden="1" customHeight="1" outlineLevel="1">
      <c r="A74" s="135" t="s">
        <v>1052</v>
      </c>
      <c r="B74" s="99" t="s">
        <v>1055</v>
      </c>
      <c r="C74" s="136" t="s">
        <v>1056</v>
      </c>
    </row>
    <row r="75" spans="1:3" ht="77.5" hidden="1" outlineLevel="1">
      <c r="A75" s="135" t="s">
        <v>1052</v>
      </c>
      <c r="B75" s="137" t="s">
        <v>1057</v>
      </c>
      <c r="C75" s="138" t="s">
        <v>1058</v>
      </c>
    </row>
    <row r="76" spans="1:3" ht="27.65" customHeight="1" collapsed="1"/>
  </sheetData>
  <mergeCells count="5">
    <mergeCell ref="A69:C69"/>
    <mergeCell ref="A40:C40"/>
    <mergeCell ref="A53:C53"/>
    <mergeCell ref="A2:C2"/>
    <mergeCell ref="A21:C21"/>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90" zoomScaleNormal="90" workbookViewId="0">
      <pane xSplit="1" ySplit="1" topLeftCell="B2" activePane="bottomRight" state="frozen"/>
      <selection pane="topRight" activeCell="B1" sqref="B1"/>
      <selection pane="bottomLeft" activeCell="A2" sqref="A2"/>
      <selection pane="bottomRight" activeCell="B2" sqref="B2"/>
    </sheetView>
  </sheetViews>
  <sheetFormatPr defaultColWidth="8.75" defaultRowHeight="15.5"/>
  <cols>
    <col min="1" max="1" width="55.75" style="228" customWidth="1"/>
    <col min="2" max="7" width="37.83203125" style="228" customWidth="1"/>
    <col min="8" max="16384" width="8.75" style="228"/>
  </cols>
  <sheetData>
    <row r="1" spans="1:7" ht="202" thickBot="1">
      <c r="A1" s="229" t="s">
        <v>1059</v>
      </c>
      <c r="B1" s="233" t="s">
        <v>1060</v>
      </c>
      <c r="C1" s="234" t="s">
        <v>1061</v>
      </c>
      <c r="D1" s="234" t="s">
        <v>1062</v>
      </c>
      <c r="E1" s="234" t="s">
        <v>1063</v>
      </c>
      <c r="F1" s="234" t="s">
        <v>1064</v>
      </c>
      <c r="G1" s="235" t="s">
        <v>1065</v>
      </c>
    </row>
    <row r="2" spans="1:7" ht="310.5" thickBot="1">
      <c r="A2" s="230" t="s">
        <v>1066</v>
      </c>
      <c r="B2" s="236" t="s">
        <v>1067</v>
      </c>
      <c r="C2" s="236" t="s">
        <v>1068</v>
      </c>
      <c r="D2" s="236"/>
      <c r="E2" s="236"/>
      <c r="F2" s="236" t="s">
        <v>1069</v>
      </c>
      <c r="G2" s="237"/>
    </row>
    <row r="3" spans="1:7" ht="140" thickBot="1">
      <c r="A3" s="231" t="s">
        <v>1070</v>
      </c>
      <c r="B3" s="238"/>
      <c r="C3" s="238" t="s">
        <v>1071</v>
      </c>
      <c r="D3" s="238"/>
      <c r="E3" s="238"/>
      <c r="F3" s="238"/>
      <c r="G3" s="239"/>
    </row>
    <row r="4" spans="1:7" ht="109" thickBot="1">
      <c r="A4" s="231" t="s">
        <v>1072</v>
      </c>
      <c r="B4" s="238"/>
      <c r="C4" s="238"/>
      <c r="D4" s="238" t="s">
        <v>1073</v>
      </c>
      <c r="E4" s="238" t="s">
        <v>1074</v>
      </c>
      <c r="F4" s="238"/>
      <c r="G4" s="239"/>
    </row>
    <row r="5" spans="1:7" ht="140" thickBot="1">
      <c r="A5" s="231" t="s">
        <v>1075</v>
      </c>
      <c r="B5" s="238" t="s">
        <v>1076</v>
      </c>
      <c r="C5" s="238" t="s">
        <v>1077</v>
      </c>
      <c r="D5" s="238"/>
      <c r="E5" s="238"/>
      <c r="F5" s="238"/>
      <c r="G5" s="239"/>
    </row>
    <row r="6" spans="1:7" ht="124.5" thickBot="1">
      <c r="A6" s="231" t="s">
        <v>1078</v>
      </c>
      <c r="B6" s="238"/>
      <c r="C6" s="238"/>
      <c r="D6" s="238"/>
      <c r="E6" s="238"/>
      <c r="F6" s="238" t="s">
        <v>1079</v>
      </c>
      <c r="G6" s="239"/>
    </row>
    <row r="7" spans="1:7" ht="140" thickBot="1">
      <c r="A7" s="231" t="s">
        <v>1080</v>
      </c>
      <c r="B7" s="236"/>
      <c r="C7" s="238" t="s">
        <v>1081</v>
      </c>
      <c r="D7" s="238" t="s">
        <v>1082</v>
      </c>
      <c r="E7" s="238"/>
      <c r="F7" s="238"/>
      <c r="G7" s="239"/>
    </row>
    <row r="8" spans="1:7" ht="217.5" thickBot="1">
      <c r="A8" s="232" t="s">
        <v>1083</v>
      </c>
      <c r="B8" s="240" t="s">
        <v>1084</v>
      </c>
      <c r="C8" s="240"/>
      <c r="D8" s="240"/>
      <c r="E8" s="240"/>
      <c r="F8" s="240"/>
      <c r="G8" s="241" t="s">
        <v>1085</v>
      </c>
    </row>
    <row r="9" spans="1:7">
      <c r="B9" s="242"/>
      <c r="C9" s="242"/>
      <c r="D9" s="242"/>
      <c r="E9" s="242"/>
      <c r="F9" s="242"/>
      <c r="G9" s="242"/>
    </row>
  </sheetData>
  <pageMargins left="0.7" right="0.7" top="0.75" bottom="0.75" header="0.3" footer="0.3"/>
  <pageSetup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7"/>
  <sheetViews>
    <sheetView workbookViewId="0">
      <pane xSplit="2" ySplit="2" topLeftCell="D3" activePane="bottomRight" state="frozen"/>
      <selection pane="topRight" activeCell="C1" sqref="C1"/>
      <selection pane="bottomLeft" activeCell="A3" sqref="A3"/>
      <selection pane="bottomRight" activeCell="D3" sqref="D3"/>
    </sheetView>
  </sheetViews>
  <sheetFormatPr defaultColWidth="10.83203125" defaultRowHeight="15.5" outlineLevelRow="1"/>
  <cols>
    <col min="1" max="1" width="4.75" style="177" bestFit="1" customWidth="1"/>
    <col min="2" max="2" width="77.08203125" style="177" customWidth="1"/>
    <col min="3" max="28" width="13.75" style="177" customWidth="1"/>
    <col min="29" max="29" width="43" style="177" customWidth="1"/>
    <col min="30" max="30" width="10.83203125" style="177"/>
    <col min="31" max="31" width="9.08203125" style="214" bestFit="1" customWidth="1"/>
    <col min="32" max="32" width="6.75" style="214" bestFit="1" customWidth="1"/>
    <col min="33" max="33" width="4.83203125" style="214" bestFit="1" customWidth="1"/>
    <col min="34" max="34" width="12.75" style="214" bestFit="1" customWidth="1"/>
    <col min="35" max="35" width="4.25" style="214" bestFit="1" customWidth="1"/>
    <col min="36" max="36" width="7.33203125" style="214" bestFit="1" customWidth="1"/>
    <col min="37" max="37" width="10.83203125" style="177"/>
    <col min="38" max="38" width="6.08203125" style="177" bestFit="1" customWidth="1"/>
    <col min="39" max="39" width="8.25" style="177" bestFit="1" customWidth="1"/>
    <col min="40" max="40" width="5.08203125" style="177" bestFit="1" customWidth="1"/>
    <col min="41" max="41" width="12.75" style="177" bestFit="1" customWidth="1"/>
    <col min="42" max="42" width="5.83203125" style="177" bestFit="1" customWidth="1"/>
    <col min="43" max="43" width="9.25" style="177" bestFit="1" customWidth="1"/>
    <col min="44" max="16384" width="10.83203125" style="177"/>
  </cols>
  <sheetData>
    <row r="1" spans="1:43" ht="30">
      <c r="A1" s="212" t="s">
        <v>1086</v>
      </c>
      <c r="B1" s="212"/>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row>
    <row r="2" spans="1:43" ht="93">
      <c r="A2" s="204">
        <v>1</v>
      </c>
      <c r="B2" s="205" t="s">
        <v>1087</v>
      </c>
      <c r="C2" s="206" t="s">
        <v>1088</v>
      </c>
      <c r="D2" s="206" t="s">
        <v>1089</v>
      </c>
      <c r="E2" s="206" t="s">
        <v>1090</v>
      </c>
      <c r="F2" s="206" t="s">
        <v>1091</v>
      </c>
      <c r="G2" s="206" t="s">
        <v>1092</v>
      </c>
      <c r="H2" s="206" t="s">
        <v>1093</v>
      </c>
      <c r="I2" s="206" t="s">
        <v>1094</v>
      </c>
      <c r="J2" s="206" t="s">
        <v>1095</v>
      </c>
      <c r="K2" s="206" t="s">
        <v>1096</v>
      </c>
      <c r="L2" s="206" t="s">
        <v>1097</v>
      </c>
      <c r="M2" s="206" t="s">
        <v>1098</v>
      </c>
      <c r="N2" s="206" t="s">
        <v>1099</v>
      </c>
      <c r="O2" s="206" t="s">
        <v>1100</v>
      </c>
      <c r="P2" s="206" t="s">
        <v>1101</v>
      </c>
      <c r="Q2" s="206" t="s">
        <v>1102</v>
      </c>
      <c r="R2" s="206" t="s">
        <v>1103</v>
      </c>
      <c r="S2" s="206" t="s">
        <v>1104</v>
      </c>
      <c r="T2" s="206" t="s">
        <v>1105</v>
      </c>
      <c r="U2" s="206" t="s">
        <v>1106</v>
      </c>
      <c r="V2" s="206" t="s">
        <v>1107</v>
      </c>
      <c r="W2" s="206" t="s">
        <v>1108</v>
      </c>
      <c r="X2" s="206" t="s">
        <v>1109</v>
      </c>
      <c r="Y2" s="206" t="s">
        <v>1110</v>
      </c>
      <c r="Z2" s="206" t="s">
        <v>1557</v>
      </c>
      <c r="AA2" s="206" t="s">
        <v>1558</v>
      </c>
      <c r="AB2" s="206" t="s">
        <v>102</v>
      </c>
      <c r="AC2" s="207" t="s">
        <v>669</v>
      </c>
      <c r="AE2" s="215" t="s">
        <v>107</v>
      </c>
      <c r="AF2" s="215" t="s">
        <v>536</v>
      </c>
      <c r="AG2" s="215" t="s">
        <v>108</v>
      </c>
      <c r="AH2" s="215" t="s">
        <v>540</v>
      </c>
      <c r="AI2" s="215" t="s">
        <v>111</v>
      </c>
      <c r="AJ2" s="215" t="s">
        <v>75</v>
      </c>
      <c r="AL2" s="215" t="s">
        <v>1111</v>
      </c>
      <c r="AM2" s="215" t="s">
        <v>1112</v>
      </c>
      <c r="AN2" s="215" t="s">
        <v>1113</v>
      </c>
      <c r="AO2" s="215" t="s">
        <v>1114</v>
      </c>
      <c r="AP2" s="215" t="s">
        <v>1115</v>
      </c>
      <c r="AQ2" s="215" t="s">
        <v>1116</v>
      </c>
    </row>
    <row r="3" spans="1:43" ht="31" hidden="1" outlineLevel="1">
      <c r="A3" s="208">
        <v>1.1000000000000001</v>
      </c>
      <c r="B3" s="209" t="s">
        <v>1117</v>
      </c>
      <c r="C3" s="210" t="s">
        <v>75</v>
      </c>
      <c r="D3" s="210" t="s">
        <v>75</v>
      </c>
      <c r="E3" s="210" t="s">
        <v>75</v>
      </c>
      <c r="F3" s="210" t="s">
        <v>75</v>
      </c>
      <c r="G3" s="210" t="s">
        <v>75</v>
      </c>
      <c r="H3" s="210" t="s">
        <v>75</v>
      </c>
      <c r="I3" s="210" t="s">
        <v>75</v>
      </c>
      <c r="J3" s="210" t="s">
        <v>75</v>
      </c>
      <c r="K3" s="210" t="s">
        <v>75</v>
      </c>
      <c r="L3" s="210" t="s">
        <v>75</v>
      </c>
      <c r="M3" s="210" t="s">
        <v>75</v>
      </c>
      <c r="N3" s="210" t="s">
        <v>75</v>
      </c>
      <c r="O3" s="210" t="s">
        <v>75</v>
      </c>
      <c r="P3" s="210" t="s">
        <v>75</v>
      </c>
      <c r="Q3" s="210" t="s">
        <v>75</v>
      </c>
      <c r="R3" s="210" t="s">
        <v>75</v>
      </c>
      <c r="S3" s="210" t="s">
        <v>75</v>
      </c>
      <c r="T3" s="210" t="s">
        <v>75</v>
      </c>
      <c r="U3" s="210" t="s">
        <v>75</v>
      </c>
      <c r="V3" s="210" t="s">
        <v>75</v>
      </c>
      <c r="W3" s="210" t="s">
        <v>75</v>
      </c>
      <c r="X3" s="210" t="s">
        <v>75</v>
      </c>
      <c r="Y3" s="210" t="s">
        <v>75</v>
      </c>
      <c r="Z3" s="264" t="s">
        <v>75</v>
      </c>
      <c r="AA3" s="264" t="s">
        <v>75</v>
      </c>
      <c r="AB3" s="210" t="s">
        <v>75</v>
      </c>
      <c r="AC3" s="210" t="s">
        <v>1118</v>
      </c>
      <c r="AE3" s="214">
        <f>COUNTIF(C3:AB3,$AE$2)</f>
        <v>0</v>
      </c>
      <c r="AF3" s="214">
        <f>COUNTIF($C$3:$AB$3,AF2)</f>
        <v>0</v>
      </c>
      <c r="AG3" s="214">
        <f>COUNTIF($C$3:$AB$3,AG2)</f>
        <v>0</v>
      </c>
      <c r="AH3" s="214">
        <f>COUNTIF($C$3:$AB$3,AH2)</f>
        <v>0</v>
      </c>
      <c r="AI3" s="214">
        <f>COUNTIF($C$3:$AB$3,AI2)</f>
        <v>0</v>
      </c>
      <c r="AJ3" s="214">
        <f>COUNTIF($C$3:$AB$3,AJ2)</f>
        <v>26</v>
      </c>
      <c r="AL3" s="216">
        <f>SUM(AE3/23)</f>
        <v>0</v>
      </c>
      <c r="AM3" s="216">
        <f>SUM(AF3/23)</f>
        <v>0</v>
      </c>
      <c r="AN3" s="216">
        <f>SUM(AG3/23)</f>
        <v>0</v>
      </c>
      <c r="AO3" s="216">
        <f>SUM(AH3/23)</f>
        <v>0</v>
      </c>
      <c r="AP3" s="216">
        <f>SUM(AI3/23)</f>
        <v>0</v>
      </c>
      <c r="AQ3" s="216">
        <f>SUM(AJ3/26)</f>
        <v>1</v>
      </c>
    </row>
    <row r="4" spans="1:43" ht="31" hidden="1" outlineLevel="1">
      <c r="A4" s="208">
        <v>1.2</v>
      </c>
      <c r="B4" s="209" t="s">
        <v>1119</v>
      </c>
      <c r="C4" s="210" t="s">
        <v>75</v>
      </c>
      <c r="D4" s="210" t="s">
        <v>75</v>
      </c>
      <c r="E4" s="210" t="s">
        <v>75</v>
      </c>
      <c r="F4" s="210" t="s">
        <v>75</v>
      </c>
      <c r="G4" s="210" t="s">
        <v>75</v>
      </c>
      <c r="H4" s="210" t="s">
        <v>75</v>
      </c>
      <c r="I4" s="210" t="s">
        <v>75</v>
      </c>
      <c r="J4" s="210" t="s">
        <v>75</v>
      </c>
      <c r="K4" s="210" t="s">
        <v>75</v>
      </c>
      <c r="L4" s="210" t="s">
        <v>75</v>
      </c>
      <c r="M4" s="210" t="s">
        <v>75</v>
      </c>
      <c r="N4" s="210" t="s">
        <v>75</v>
      </c>
      <c r="O4" s="210" t="s">
        <v>75</v>
      </c>
      <c r="P4" s="210" t="s">
        <v>75</v>
      </c>
      <c r="Q4" s="210" t="s">
        <v>75</v>
      </c>
      <c r="R4" s="210" t="s">
        <v>75</v>
      </c>
      <c r="S4" s="210" t="s">
        <v>75</v>
      </c>
      <c r="T4" s="210" t="s">
        <v>75</v>
      </c>
      <c r="U4" s="210" t="s">
        <v>75</v>
      </c>
      <c r="V4" s="210" t="s">
        <v>75</v>
      </c>
      <c r="W4" s="210" t="s">
        <v>75</v>
      </c>
      <c r="X4" s="210" t="s">
        <v>75</v>
      </c>
      <c r="Y4" s="210" t="s">
        <v>75</v>
      </c>
      <c r="Z4" s="264" t="s">
        <v>75</v>
      </c>
      <c r="AA4" s="264" t="s">
        <v>75</v>
      </c>
      <c r="AB4" s="210" t="s">
        <v>75</v>
      </c>
      <c r="AC4" s="210" t="s">
        <v>1118</v>
      </c>
      <c r="AE4" s="214">
        <f t="shared" ref="AE4:AJ4" si="0">COUNTIF($C$4:$AB$4,AE2)</f>
        <v>0</v>
      </c>
      <c r="AF4" s="214">
        <f t="shared" si="0"/>
        <v>0</v>
      </c>
      <c r="AG4" s="214">
        <f t="shared" si="0"/>
        <v>0</v>
      </c>
      <c r="AH4" s="214">
        <f t="shared" si="0"/>
        <v>0</v>
      </c>
      <c r="AI4" s="214">
        <f t="shared" si="0"/>
        <v>0</v>
      </c>
      <c r="AJ4" s="214">
        <f t="shared" si="0"/>
        <v>26</v>
      </c>
      <c r="AL4" s="216">
        <f t="shared" ref="AL4:AL18" si="1">SUM(AE4/23)</f>
        <v>0</v>
      </c>
      <c r="AM4" s="216">
        <f t="shared" ref="AM4:AM18" si="2">SUM(AF4/23)</f>
        <v>0</v>
      </c>
      <c r="AN4" s="216">
        <f t="shared" ref="AN4:AN18" si="3">SUM(AG4/23)</f>
        <v>0</v>
      </c>
      <c r="AO4" s="216">
        <f t="shared" ref="AO4:AO18" si="4">SUM(AH4/23)</f>
        <v>0</v>
      </c>
      <c r="AP4" s="216">
        <f t="shared" ref="AP4:AP18" si="5">SUM(AI4/23)</f>
        <v>0</v>
      </c>
      <c r="AQ4" s="216">
        <f t="shared" ref="AQ4:AQ61" si="6">SUM(AJ4/26)</f>
        <v>1</v>
      </c>
    </row>
    <row r="5" spans="1:43" ht="31" hidden="1" outlineLevel="1">
      <c r="A5" s="208">
        <v>1.3</v>
      </c>
      <c r="B5" s="209" t="s">
        <v>1120</v>
      </c>
      <c r="C5" s="210" t="s">
        <v>75</v>
      </c>
      <c r="D5" s="210" t="s">
        <v>75</v>
      </c>
      <c r="E5" s="210" t="s">
        <v>75</v>
      </c>
      <c r="F5" s="210" t="s">
        <v>75</v>
      </c>
      <c r="G5" s="210" t="s">
        <v>75</v>
      </c>
      <c r="H5" s="210" t="s">
        <v>75</v>
      </c>
      <c r="I5" s="210" t="s">
        <v>75</v>
      </c>
      <c r="J5" s="210" t="s">
        <v>75</v>
      </c>
      <c r="K5" s="210" t="s">
        <v>75</v>
      </c>
      <c r="L5" s="210" t="s">
        <v>75</v>
      </c>
      <c r="M5" s="210" t="s">
        <v>75</v>
      </c>
      <c r="N5" s="210" t="s">
        <v>75</v>
      </c>
      <c r="O5" s="210" t="s">
        <v>75</v>
      </c>
      <c r="P5" s="210" t="s">
        <v>75</v>
      </c>
      <c r="Q5" s="210" t="s">
        <v>75</v>
      </c>
      <c r="R5" s="210" t="s">
        <v>75</v>
      </c>
      <c r="S5" s="210" t="s">
        <v>75</v>
      </c>
      <c r="T5" s="210" t="s">
        <v>75</v>
      </c>
      <c r="U5" s="210" t="s">
        <v>75</v>
      </c>
      <c r="V5" s="210" t="s">
        <v>75</v>
      </c>
      <c r="W5" s="210" t="s">
        <v>75</v>
      </c>
      <c r="X5" s="210" t="s">
        <v>75</v>
      </c>
      <c r="Y5" s="210" t="s">
        <v>75</v>
      </c>
      <c r="Z5" s="264" t="s">
        <v>75</v>
      </c>
      <c r="AA5" s="264" t="s">
        <v>75</v>
      </c>
      <c r="AB5" s="210" t="s">
        <v>75</v>
      </c>
      <c r="AC5" s="210" t="s">
        <v>1118</v>
      </c>
      <c r="AE5" s="214">
        <f>COUNTIF($C$5:AB$5,AE2)</f>
        <v>0</v>
      </c>
      <c r="AF5" s="214">
        <f>COUNTIF($C$5:AC$5,AF2)</f>
        <v>0</v>
      </c>
      <c r="AG5" s="214">
        <f>COUNTIF($C$5:AD$5,AG2)</f>
        <v>0</v>
      </c>
      <c r="AH5" s="214">
        <f>COUNTIF($C$5:AE$5,AH2)</f>
        <v>0</v>
      </c>
      <c r="AI5" s="214">
        <f>COUNTIF($C$5:AF$5,AI2)</f>
        <v>0</v>
      </c>
      <c r="AJ5" s="214">
        <f>COUNTIF($C$5:AG$5,AJ2)</f>
        <v>26</v>
      </c>
      <c r="AL5" s="216">
        <f t="shared" si="1"/>
        <v>0</v>
      </c>
      <c r="AM5" s="216">
        <f t="shared" si="2"/>
        <v>0</v>
      </c>
      <c r="AN5" s="216">
        <f t="shared" si="3"/>
        <v>0</v>
      </c>
      <c r="AO5" s="216">
        <f t="shared" si="4"/>
        <v>0</v>
      </c>
      <c r="AP5" s="216">
        <f t="shared" si="5"/>
        <v>0</v>
      </c>
      <c r="AQ5" s="216">
        <f t="shared" si="6"/>
        <v>1</v>
      </c>
    </row>
    <row r="6" spans="1:43" hidden="1" outlineLevel="1">
      <c r="A6" s="208">
        <v>1.4</v>
      </c>
      <c r="B6" s="209" t="s">
        <v>1121</v>
      </c>
      <c r="C6" s="210" t="s">
        <v>75</v>
      </c>
      <c r="D6" s="210" t="s">
        <v>75</v>
      </c>
      <c r="E6" s="210" t="s">
        <v>75</v>
      </c>
      <c r="F6" s="210" t="s">
        <v>75</v>
      </c>
      <c r="G6" s="210" t="s">
        <v>75</v>
      </c>
      <c r="H6" s="210" t="s">
        <v>75</v>
      </c>
      <c r="I6" s="210" t="s">
        <v>75</v>
      </c>
      <c r="J6" s="210" t="s">
        <v>75</v>
      </c>
      <c r="K6" s="210" t="s">
        <v>75</v>
      </c>
      <c r="L6" s="210" t="s">
        <v>75</v>
      </c>
      <c r="M6" s="210" t="s">
        <v>75</v>
      </c>
      <c r="N6" s="210" t="s">
        <v>75</v>
      </c>
      <c r="O6" s="210" t="s">
        <v>75</v>
      </c>
      <c r="P6" s="210" t="s">
        <v>75</v>
      </c>
      <c r="Q6" s="210" t="s">
        <v>75</v>
      </c>
      <c r="R6" s="210" t="s">
        <v>75</v>
      </c>
      <c r="S6" s="210" t="s">
        <v>75</v>
      </c>
      <c r="T6" s="210" t="s">
        <v>75</v>
      </c>
      <c r="U6" s="210" t="s">
        <v>75</v>
      </c>
      <c r="V6" s="210" t="s">
        <v>75</v>
      </c>
      <c r="W6" s="210" t="s">
        <v>75</v>
      </c>
      <c r="X6" s="210" t="s">
        <v>75</v>
      </c>
      <c r="Y6" s="210" t="s">
        <v>75</v>
      </c>
      <c r="Z6" s="264" t="s">
        <v>75</v>
      </c>
      <c r="AA6" s="264" t="s">
        <v>75</v>
      </c>
      <c r="AB6" s="210" t="s">
        <v>75</v>
      </c>
      <c r="AC6" s="210" t="s">
        <v>1118</v>
      </c>
      <c r="AE6" s="214">
        <f t="shared" ref="AE6:AJ6" si="7">COUNTIF($C$6:$AB$6,AE2)</f>
        <v>0</v>
      </c>
      <c r="AF6" s="214">
        <f t="shared" si="7"/>
        <v>0</v>
      </c>
      <c r="AG6" s="214">
        <f t="shared" si="7"/>
        <v>0</v>
      </c>
      <c r="AH6" s="214">
        <f t="shared" si="7"/>
        <v>0</v>
      </c>
      <c r="AI6" s="214">
        <f t="shared" si="7"/>
        <v>0</v>
      </c>
      <c r="AJ6" s="214">
        <f t="shared" si="7"/>
        <v>26</v>
      </c>
      <c r="AL6" s="216">
        <f t="shared" si="1"/>
        <v>0</v>
      </c>
      <c r="AM6" s="216">
        <f t="shared" si="2"/>
        <v>0</v>
      </c>
      <c r="AN6" s="216">
        <f t="shared" si="3"/>
        <v>0</v>
      </c>
      <c r="AO6" s="216">
        <f t="shared" si="4"/>
        <v>0</v>
      </c>
      <c r="AP6" s="216">
        <f t="shared" si="5"/>
        <v>0</v>
      </c>
      <c r="AQ6" s="216">
        <f t="shared" si="6"/>
        <v>1</v>
      </c>
    </row>
    <row r="7" spans="1:43" ht="46.5" hidden="1" outlineLevel="1">
      <c r="A7" s="208">
        <v>1.5</v>
      </c>
      <c r="B7" s="209" t="s">
        <v>1122</v>
      </c>
      <c r="C7" s="210" t="s">
        <v>75</v>
      </c>
      <c r="D7" s="210" t="s">
        <v>75</v>
      </c>
      <c r="E7" s="210" t="s">
        <v>75</v>
      </c>
      <c r="F7" s="210" t="s">
        <v>75</v>
      </c>
      <c r="G7" s="210" t="s">
        <v>75</v>
      </c>
      <c r="H7" s="210" t="s">
        <v>75</v>
      </c>
      <c r="I7" s="210" t="s">
        <v>75</v>
      </c>
      <c r="J7" s="210" t="s">
        <v>75</v>
      </c>
      <c r="K7" s="210" t="s">
        <v>75</v>
      </c>
      <c r="L7" s="210" t="s">
        <v>75</v>
      </c>
      <c r="M7" s="210" t="s">
        <v>75</v>
      </c>
      <c r="N7" s="210" t="s">
        <v>75</v>
      </c>
      <c r="O7" s="210" t="s">
        <v>75</v>
      </c>
      <c r="P7" s="210" t="s">
        <v>75</v>
      </c>
      <c r="Q7" s="210" t="s">
        <v>75</v>
      </c>
      <c r="R7" s="210" t="s">
        <v>75</v>
      </c>
      <c r="S7" s="210" t="s">
        <v>75</v>
      </c>
      <c r="T7" s="210" t="s">
        <v>75</v>
      </c>
      <c r="U7" s="210" t="s">
        <v>75</v>
      </c>
      <c r="V7" s="210" t="s">
        <v>75</v>
      </c>
      <c r="W7" s="210" t="s">
        <v>75</v>
      </c>
      <c r="X7" s="210" t="s">
        <v>75</v>
      </c>
      <c r="Y7" s="210" t="s">
        <v>75</v>
      </c>
      <c r="Z7" s="264" t="s">
        <v>75</v>
      </c>
      <c r="AA7" s="264" t="s">
        <v>75</v>
      </c>
      <c r="AB7" s="210" t="s">
        <v>75</v>
      </c>
      <c r="AC7" s="210" t="s">
        <v>1118</v>
      </c>
      <c r="AE7" s="214">
        <f t="shared" ref="AE7:AJ7" si="8">COUNTIF($C$7:$AB$7,AE2)</f>
        <v>0</v>
      </c>
      <c r="AF7" s="214">
        <f t="shared" si="8"/>
        <v>0</v>
      </c>
      <c r="AG7" s="214">
        <f t="shared" si="8"/>
        <v>0</v>
      </c>
      <c r="AH7" s="214">
        <f t="shared" si="8"/>
        <v>0</v>
      </c>
      <c r="AI7" s="214">
        <f t="shared" si="8"/>
        <v>0</v>
      </c>
      <c r="AJ7" s="214">
        <f t="shared" si="8"/>
        <v>26</v>
      </c>
      <c r="AL7" s="216">
        <f t="shared" si="1"/>
        <v>0</v>
      </c>
      <c r="AM7" s="216">
        <f t="shared" si="2"/>
        <v>0</v>
      </c>
      <c r="AN7" s="216">
        <f t="shared" si="3"/>
        <v>0</v>
      </c>
      <c r="AO7" s="216">
        <f t="shared" si="4"/>
        <v>0</v>
      </c>
      <c r="AP7" s="216">
        <f t="shared" si="5"/>
        <v>0</v>
      </c>
      <c r="AQ7" s="216">
        <f t="shared" si="6"/>
        <v>1</v>
      </c>
    </row>
    <row r="8" spans="1:43" ht="31" hidden="1" outlineLevel="1">
      <c r="A8" s="208">
        <v>1.6</v>
      </c>
      <c r="B8" s="209" t="s">
        <v>1123</v>
      </c>
      <c r="C8" s="210" t="s">
        <v>75</v>
      </c>
      <c r="D8" s="210" t="s">
        <v>75</v>
      </c>
      <c r="E8" s="210" t="s">
        <v>75</v>
      </c>
      <c r="F8" s="210" t="s">
        <v>75</v>
      </c>
      <c r="G8" s="210" t="s">
        <v>75</v>
      </c>
      <c r="H8" s="210" t="s">
        <v>75</v>
      </c>
      <c r="I8" s="210" t="s">
        <v>75</v>
      </c>
      <c r="J8" s="210" t="s">
        <v>75</v>
      </c>
      <c r="K8" s="210" t="s">
        <v>75</v>
      </c>
      <c r="L8" s="210" t="s">
        <v>75</v>
      </c>
      <c r="M8" s="210" t="s">
        <v>75</v>
      </c>
      <c r="N8" s="210" t="s">
        <v>75</v>
      </c>
      <c r="O8" s="210" t="s">
        <v>75</v>
      </c>
      <c r="P8" s="210" t="s">
        <v>75</v>
      </c>
      <c r="Q8" s="210" t="s">
        <v>75</v>
      </c>
      <c r="R8" s="210" t="s">
        <v>75</v>
      </c>
      <c r="S8" s="210" t="s">
        <v>75</v>
      </c>
      <c r="T8" s="210" t="s">
        <v>75</v>
      </c>
      <c r="U8" s="210" t="s">
        <v>75</v>
      </c>
      <c r="V8" s="210" t="s">
        <v>75</v>
      </c>
      <c r="W8" s="210" t="s">
        <v>75</v>
      </c>
      <c r="X8" s="210" t="s">
        <v>75</v>
      </c>
      <c r="Y8" s="210" t="s">
        <v>75</v>
      </c>
      <c r="Z8" s="264" t="s">
        <v>75</v>
      </c>
      <c r="AA8" s="264" t="s">
        <v>75</v>
      </c>
      <c r="AB8" s="210" t="s">
        <v>75</v>
      </c>
      <c r="AC8" s="210" t="s">
        <v>1118</v>
      </c>
      <c r="AE8" s="214">
        <f t="shared" ref="AE8:AJ8" si="9">COUNTIF($C$8:$AB$8,AE2)</f>
        <v>0</v>
      </c>
      <c r="AF8" s="214">
        <f t="shared" si="9"/>
        <v>0</v>
      </c>
      <c r="AG8" s="214">
        <f t="shared" si="9"/>
        <v>0</v>
      </c>
      <c r="AH8" s="214">
        <f t="shared" si="9"/>
        <v>0</v>
      </c>
      <c r="AI8" s="214">
        <f t="shared" si="9"/>
        <v>0</v>
      </c>
      <c r="AJ8" s="214">
        <f t="shared" si="9"/>
        <v>26</v>
      </c>
      <c r="AL8" s="216">
        <f t="shared" si="1"/>
        <v>0</v>
      </c>
      <c r="AM8" s="216">
        <f t="shared" si="2"/>
        <v>0</v>
      </c>
      <c r="AN8" s="216">
        <f t="shared" si="3"/>
        <v>0</v>
      </c>
      <c r="AO8" s="216">
        <f t="shared" si="4"/>
        <v>0</v>
      </c>
      <c r="AP8" s="216">
        <f t="shared" si="5"/>
        <v>0</v>
      </c>
      <c r="AQ8" s="216">
        <f t="shared" si="6"/>
        <v>1</v>
      </c>
    </row>
    <row r="9" spans="1:43" ht="31" hidden="1" outlineLevel="1">
      <c r="A9" s="208">
        <v>1.7</v>
      </c>
      <c r="B9" s="209" t="s">
        <v>1124</v>
      </c>
      <c r="C9" s="210" t="s">
        <v>75</v>
      </c>
      <c r="D9" s="210" t="s">
        <v>75</v>
      </c>
      <c r="E9" s="210" t="s">
        <v>75</v>
      </c>
      <c r="F9" s="210" t="s">
        <v>75</v>
      </c>
      <c r="G9" s="210" t="s">
        <v>75</v>
      </c>
      <c r="H9" s="210" t="s">
        <v>75</v>
      </c>
      <c r="I9" s="210" t="s">
        <v>75</v>
      </c>
      <c r="J9" s="210" t="s">
        <v>75</v>
      </c>
      <c r="K9" s="210" t="s">
        <v>75</v>
      </c>
      <c r="L9" s="210" t="s">
        <v>75</v>
      </c>
      <c r="M9" s="210" t="s">
        <v>75</v>
      </c>
      <c r="N9" s="210" t="s">
        <v>75</v>
      </c>
      <c r="O9" s="210" t="s">
        <v>75</v>
      </c>
      <c r="P9" s="210" t="s">
        <v>75</v>
      </c>
      <c r="Q9" s="210" t="s">
        <v>75</v>
      </c>
      <c r="R9" s="210" t="s">
        <v>75</v>
      </c>
      <c r="S9" s="210" t="s">
        <v>75</v>
      </c>
      <c r="T9" s="210" t="s">
        <v>75</v>
      </c>
      <c r="U9" s="210" t="s">
        <v>75</v>
      </c>
      <c r="V9" s="210" t="s">
        <v>75</v>
      </c>
      <c r="W9" s="210" t="s">
        <v>75</v>
      </c>
      <c r="X9" s="210" t="s">
        <v>75</v>
      </c>
      <c r="Y9" s="210" t="s">
        <v>75</v>
      </c>
      <c r="Z9" s="264" t="s">
        <v>75</v>
      </c>
      <c r="AA9" s="264" t="s">
        <v>75</v>
      </c>
      <c r="AB9" s="210" t="s">
        <v>75</v>
      </c>
      <c r="AC9" s="210" t="s">
        <v>1118</v>
      </c>
      <c r="AE9" s="214">
        <f t="shared" ref="AE9:AJ9" si="10">COUNTIF($C$9:$AB$9,AE2)</f>
        <v>0</v>
      </c>
      <c r="AF9" s="214">
        <f t="shared" si="10"/>
        <v>0</v>
      </c>
      <c r="AG9" s="214">
        <f t="shared" si="10"/>
        <v>0</v>
      </c>
      <c r="AH9" s="214">
        <f t="shared" si="10"/>
        <v>0</v>
      </c>
      <c r="AI9" s="214">
        <f t="shared" si="10"/>
        <v>0</v>
      </c>
      <c r="AJ9" s="214">
        <f t="shared" si="10"/>
        <v>26</v>
      </c>
      <c r="AL9" s="216">
        <f t="shared" si="1"/>
        <v>0</v>
      </c>
      <c r="AM9" s="216">
        <f t="shared" si="2"/>
        <v>0</v>
      </c>
      <c r="AN9" s="216">
        <f t="shared" si="3"/>
        <v>0</v>
      </c>
      <c r="AO9" s="216">
        <f t="shared" si="4"/>
        <v>0</v>
      </c>
      <c r="AP9" s="216">
        <f t="shared" si="5"/>
        <v>0</v>
      </c>
      <c r="AQ9" s="216">
        <f t="shared" si="6"/>
        <v>1</v>
      </c>
    </row>
    <row r="10" spans="1:43" ht="31" hidden="1" outlineLevel="1">
      <c r="A10" s="208">
        <v>1.8</v>
      </c>
      <c r="B10" s="209" t="s">
        <v>1125</v>
      </c>
      <c r="C10" s="210" t="s">
        <v>75</v>
      </c>
      <c r="D10" s="210" t="s">
        <v>75</v>
      </c>
      <c r="E10" s="210" t="s">
        <v>75</v>
      </c>
      <c r="F10" s="210" t="s">
        <v>75</v>
      </c>
      <c r="G10" s="210" t="s">
        <v>75</v>
      </c>
      <c r="H10" s="210" t="s">
        <v>75</v>
      </c>
      <c r="I10" s="210" t="s">
        <v>75</v>
      </c>
      <c r="J10" s="210" t="s">
        <v>75</v>
      </c>
      <c r="K10" s="210" t="s">
        <v>75</v>
      </c>
      <c r="L10" s="210" t="s">
        <v>75</v>
      </c>
      <c r="M10" s="210" t="s">
        <v>75</v>
      </c>
      <c r="N10" s="210" t="s">
        <v>75</v>
      </c>
      <c r="O10" s="210" t="s">
        <v>75</v>
      </c>
      <c r="P10" s="210" t="s">
        <v>75</v>
      </c>
      <c r="Q10" s="210" t="s">
        <v>75</v>
      </c>
      <c r="R10" s="210" t="s">
        <v>75</v>
      </c>
      <c r="S10" s="210" t="s">
        <v>75</v>
      </c>
      <c r="T10" s="210" t="s">
        <v>75</v>
      </c>
      <c r="U10" s="210" t="s">
        <v>75</v>
      </c>
      <c r="V10" s="210" t="s">
        <v>75</v>
      </c>
      <c r="W10" s="210" t="s">
        <v>75</v>
      </c>
      <c r="X10" s="210" t="s">
        <v>75</v>
      </c>
      <c r="Y10" s="210" t="s">
        <v>75</v>
      </c>
      <c r="Z10" s="264" t="s">
        <v>75</v>
      </c>
      <c r="AA10" s="264" t="s">
        <v>75</v>
      </c>
      <c r="AB10" s="210" t="s">
        <v>75</v>
      </c>
      <c r="AC10" s="210" t="s">
        <v>1118</v>
      </c>
      <c r="AE10" s="214">
        <f t="shared" ref="AE10:AJ10" si="11">COUNTIF($C$10:$AB$10,AE2)</f>
        <v>0</v>
      </c>
      <c r="AF10" s="214">
        <f t="shared" si="11"/>
        <v>0</v>
      </c>
      <c r="AG10" s="214">
        <f t="shared" si="11"/>
        <v>0</v>
      </c>
      <c r="AH10" s="214">
        <f t="shared" si="11"/>
        <v>0</v>
      </c>
      <c r="AI10" s="214">
        <f t="shared" si="11"/>
        <v>0</v>
      </c>
      <c r="AJ10" s="214">
        <f t="shared" si="11"/>
        <v>26</v>
      </c>
      <c r="AL10" s="216">
        <f t="shared" si="1"/>
        <v>0</v>
      </c>
      <c r="AM10" s="216">
        <f t="shared" si="2"/>
        <v>0</v>
      </c>
      <c r="AN10" s="216">
        <f t="shared" si="3"/>
        <v>0</v>
      </c>
      <c r="AO10" s="216">
        <f t="shared" si="4"/>
        <v>0</v>
      </c>
      <c r="AP10" s="216">
        <f t="shared" si="5"/>
        <v>0</v>
      </c>
      <c r="AQ10" s="216">
        <f t="shared" si="6"/>
        <v>1</v>
      </c>
    </row>
    <row r="11" spans="1:43" ht="31" hidden="1" outlineLevel="1">
      <c r="A11" s="208">
        <v>1.9</v>
      </c>
      <c r="B11" s="209" t="s">
        <v>1126</v>
      </c>
      <c r="C11" s="210" t="s">
        <v>75</v>
      </c>
      <c r="D11" s="210" t="s">
        <v>75</v>
      </c>
      <c r="E11" s="210" t="s">
        <v>75</v>
      </c>
      <c r="F11" s="210" t="s">
        <v>75</v>
      </c>
      <c r="G11" s="210" t="s">
        <v>75</v>
      </c>
      <c r="H11" s="210" t="s">
        <v>75</v>
      </c>
      <c r="I11" s="210" t="s">
        <v>75</v>
      </c>
      <c r="J11" s="210" t="s">
        <v>75</v>
      </c>
      <c r="K11" s="210" t="s">
        <v>75</v>
      </c>
      <c r="L11" s="210" t="s">
        <v>75</v>
      </c>
      <c r="M11" s="210" t="s">
        <v>75</v>
      </c>
      <c r="N11" s="210" t="s">
        <v>75</v>
      </c>
      <c r="O11" s="210" t="s">
        <v>75</v>
      </c>
      <c r="P11" s="210" t="s">
        <v>75</v>
      </c>
      <c r="Q11" s="210" t="s">
        <v>75</v>
      </c>
      <c r="R11" s="210" t="s">
        <v>75</v>
      </c>
      <c r="S11" s="210" t="s">
        <v>75</v>
      </c>
      <c r="T11" s="210" t="s">
        <v>75</v>
      </c>
      <c r="U11" s="210" t="s">
        <v>75</v>
      </c>
      <c r="V11" s="210" t="s">
        <v>75</v>
      </c>
      <c r="W11" s="210" t="s">
        <v>75</v>
      </c>
      <c r="X11" s="210" t="s">
        <v>75</v>
      </c>
      <c r="Y11" s="210" t="s">
        <v>75</v>
      </c>
      <c r="Z11" s="264" t="s">
        <v>75</v>
      </c>
      <c r="AA11" s="264" t="s">
        <v>75</v>
      </c>
      <c r="AB11" s="210" t="s">
        <v>75</v>
      </c>
      <c r="AC11" s="210" t="s">
        <v>1118</v>
      </c>
      <c r="AE11" s="214">
        <f t="shared" ref="AE11:AJ11" si="12">COUNTIF($C$11:$AB$11,AE2)</f>
        <v>0</v>
      </c>
      <c r="AF11" s="214">
        <f t="shared" si="12"/>
        <v>0</v>
      </c>
      <c r="AG11" s="214">
        <f t="shared" si="12"/>
        <v>0</v>
      </c>
      <c r="AH11" s="214">
        <f t="shared" si="12"/>
        <v>0</v>
      </c>
      <c r="AI11" s="214">
        <f t="shared" si="12"/>
        <v>0</v>
      </c>
      <c r="AJ11" s="214">
        <f t="shared" si="12"/>
        <v>26</v>
      </c>
      <c r="AL11" s="216">
        <f t="shared" si="1"/>
        <v>0</v>
      </c>
      <c r="AM11" s="216">
        <f t="shared" si="2"/>
        <v>0</v>
      </c>
      <c r="AN11" s="216">
        <f t="shared" si="3"/>
        <v>0</v>
      </c>
      <c r="AO11" s="216">
        <f t="shared" si="4"/>
        <v>0</v>
      </c>
      <c r="AP11" s="216">
        <f t="shared" si="5"/>
        <v>0</v>
      </c>
      <c r="AQ11" s="216">
        <f t="shared" si="6"/>
        <v>1</v>
      </c>
    </row>
    <row r="12" spans="1:43" ht="31" hidden="1" outlineLevel="1">
      <c r="A12" s="209">
        <v>1.1000000000000001</v>
      </c>
      <c r="B12" s="209" t="s">
        <v>1127</v>
      </c>
      <c r="C12" s="210" t="s">
        <v>75</v>
      </c>
      <c r="D12" s="210" t="s">
        <v>75</v>
      </c>
      <c r="E12" s="210" t="s">
        <v>75</v>
      </c>
      <c r="F12" s="210" t="s">
        <v>75</v>
      </c>
      <c r="G12" s="210" t="s">
        <v>75</v>
      </c>
      <c r="H12" s="210" t="s">
        <v>75</v>
      </c>
      <c r="I12" s="210" t="s">
        <v>75</v>
      </c>
      <c r="J12" s="210" t="s">
        <v>75</v>
      </c>
      <c r="K12" s="210" t="s">
        <v>75</v>
      </c>
      <c r="L12" s="210" t="s">
        <v>75</v>
      </c>
      <c r="M12" s="210" t="s">
        <v>75</v>
      </c>
      <c r="N12" s="210" t="s">
        <v>75</v>
      </c>
      <c r="O12" s="210" t="s">
        <v>75</v>
      </c>
      <c r="P12" s="210" t="s">
        <v>75</v>
      </c>
      <c r="Q12" s="210" t="s">
        <v>75</v>
      </c>
      <c r="R12" s="210" t="s">
        <v>75</v>
      </c>
      <c r="S12" s="210" t="s">
        <v>75</v>
      </c>
      <c r="T12" s="210" t="s">
        <v>75</v>
      </c>
      <c r="U12" s="210" t="s">
        <v>75</v>
      </c>
      <c r="V12" s="210" t="s">
        <v>75</v>
      </c>
      <c r="W12" s="210" t="s">
        <v>75</v>
      </c>
      <c r="X12" s="210" t="s">
        <v>75</v>
      </c>
      <c r="Y12" s="210" t="s">
        <v>75</v>
      </c>
      <c r="Z12" s="264" t="s">
        <v>75</v>
      </c>
      <c r="AA12" s="264" t="s">
        <v>75</v>
      </c>
      <c r="AB12" s="210" t="s">
        <v>75</v>
      </c>
      <c r="AC12" s="210" t="s">
        <v>1118</v>
      </c>
      <c r="AE12" s="214">
        <f>COUNTIF($C$12:AB$12,AE2)</f>
        <v>0</v>
      </c>
      <c r="AF12" s="214">
        <f>COUNTIF($C$12:AC$12,AF2)</f>
        <v>0</v>
      </c>
      <c r="AG12" s="214">
        <f>COUNTIF($C$12:AD$12,AG2)</f>
        <v>0</v>
      </c>
      <c r="AH12" s="214">
        <f>COUNTIF($C$12:AE$12,AH2)</f>
        <v>0</v>
      </c>
      <c r="AI12" s="214">
        <f>COUNTIF($C$12:AF$12,AI2)</f>
        <v>0</v>
      </c>
      <c r="AJ12" s="214">
        <f>COUNTIF($C$12:AG$12,AJ2)</f>
        <v>26</v>
      </c>
      <c r="AL12" s="216">
        <f t="shared" si="1"/>
        <v>0</v>
      </c>
      <c r="AM12" s="216">
        <f t="shared" si="2"/>
        <v>0</v>
      </c>
      <c r="AN12" s="216">
        <f t="shared" si="3"/>
        <v>0</v>
      </c>
      <c r="AO12" s="216">
        <f t="shared" si="4"/>
        <v>0</v>
      </c>
      <c r="AP12" s="216">
        <f t="shared" si="5"/>
        <v>0</v>
      </c>
      <c r="AQ12" s="216">
        <f t="shared" si="6"/>
        <v>1</v>
      </c>
    </row>
    <row r="13" spans="1:43" ht="31" hidden="1" outlineLevel="1">
      <c r="A13" s="209">
        <v>1.1100000000000001</v>
      </c>
      <c r="B13" s="209" t="s">
        <v>1128</v>
      </c>
      <c r="C13" s="210" t="s">
        <v>75</v>
      </c>
      <c r="D13" s="210" t="s">
        <v>75</v>
      </c>
      <c r="E13" s="210" t="s">
        <v>75</v>
      </c>
      <c r="F13" s="210" t="s">
        <v>75</v>
      </c>
      <c r="G13" s="210" t="s">
        <v>75</v>
      </c>
      <c r="H13" s="210" t="s">
        <v>75</v>
      </c>
      <c r="I13" s="210" t="s">
        <v>75</v>
      </c>
      <c r="J13" s="210" t="s">
        <v>75</v>
      </c>
      <c r="K13" s="210" t="s">
        <v>75</v>
      </c>
      <c r="L13" s="210" t="s">
        <v>75</v>
      </c>
      <c r="M13" s="210" t="s">
        <v>75</v>
      </c>
      <c r="N13" s="210" t="s">
        <v>75</v>
      </c>
      <c r="O13" s="210" t="s">
        <v>75</v>
      </c>
      <c r="P13" s="210" t="s">
        <v>75</v>
      </c>
      <c r="Q13" s="210" t="s">
        <v>75</v>
      </c>
      <c r="R13" s="210" t="s">
        <v>75</v>
      </c>
      <c r="S13" s="210" t="s">
        <v>75</v>
      </c>
      <c r="T13" s="210" t="s">
        <v>75</v>
      </c>
      <c r="U13" s="210" t="s">
        <v>75</v>
      </c>
      <c r="V13" s="210" t="s">
        <v>75</v>
      </c>
      <c r="W13" s="210" t="s">
        <v>75</v>
      </c>
      <c r="X13" s="210" t="s">
        <v>75</v>
      </c>
      <c r="Y13" s="210" t="s">
        <v>75</v>
      </c>
      <c r="Z13" s="264" t="s">
        <v>75</v>
      </c>
      <c r="AA13" s="264" t="s">
        <v>75</v>
      </c>
      <c r="AB13" s="210" t="s">
        <v>75</v>
      </c>
      <c r="AC13" s="210"/>
      <c r="AE13" s="214">
        <f t="shared" ref="AE13:AJ13" si="13">COUNTIF($C$13:$AB$13,AE2)</f>
        <v>0</v>
      </c>
      <c r="AF13" s="214">
        <f t="shared" si="13"/>
        <v>0</v>
      </c>
      <c r="AG13" s="214">
        <f t="shared" si="13"/>
        <v>0</v>
      </c>
      <c r="AH13" s="214">
        <f t="shared" si="13"/>
        <v>0</v>
      </c>
      <c r="AI13" s="214">
        <f t="shared" si="13"/>
        <v>0</v>
      </c>
      <c r="AJ13" s="214">
        <f t="shared" si="13"/>
        <v>26</v>
      </c>
      <c r="AL13" s="216">
        <f t="shared" si="1"/>
        <v>0</v>
      </c>
      <c r="AM13" s="216">
        <f t="shared" si="2"/>
        <v>0</v>
      </c>
      <c r="AN13" s="216">
        <f t="shared" si="3"/>
        <v>0</v>
      </c>
      <c r="AO13" s="216">
        <f t="shared" si="4"/>
        <v>0</v>
      </c>
      <c r="AP13" s="216">
        <f t="shared" si="5"/>
        <v>0</v>
      </c>
      <c r="AQ13" s="216">
        <f t="shared" si="6"/>
        <v>1</v>
      </c>
    </row>
    <row r="14" spans="1:43" ht="31" hidden="1" outlineLevel="1">
      <c r="A14" s="209">
        <v>1.1200000000000001</v>
      </c>
      <c r="B14" s="209" t="s">
        <v>1129</v>
      </c>
      <c r="C14" s="210" t="s">
        <v>75</v>
      </c>
      <c r="D14" s="210" t="s">
        <v>75</v>
      </c>
      <c r="E14" s="210" t="s">
        <v>75</v>
      </c>
      <c r="F14" s="210" t="s">
        <v>75</v>
      </c>
      <c r="G14" s="210" t="s">
        <v>75</v>
      </c>
      <c r="H14" s="210" t="s">
        <v>75</v>
      </c>
      <c r="I14" s="210" t="s">
        <v>75</v>
      </c>
      <c r="J14" s="210" t="s">
        <v>75</v>
      </c>
      <c r="K14" s="210" t="s">
        <v>75</v>
      </c>
      <c r="L14" s="210" t="s">
        <v>75</v>
      </c>
      <c r="M14" s="210" t="s">
        <v>75</v>
      </c>
      <c r="N14" s="210" t="s">
        <v>75</v>
      </c>
      <c r="O14" s="210" t="s">
        <v>75</v>
      </c>
      <c r="P14" s="210" t="s">
        <v>75</v>
      </c>
      <c r="Q14" s="210" t="s">
        <v>75</v>
      </c>
      <c r="R14" s="210" t="s">
        <v>75</v>
      </c>
      <c r="S14" s="210" t="s">
        <v>75</v>
      </c>
      <c r="T14" s="210" t="s">
        <v>75</v>
      </c>
      <c r="U14" s="210" t="s">
        <v>75</v>
      </c>
      <c r="V14" s="210" t="s">
        <v>75</v>
      </c>
      <c r="W14" s="210" t="s">
        <v>75</v>
      </c>
      <c r="X14" s="210" t="s">
        <v>75</v>
      </c>
      <c r="Y14" s="210" t="s">
        <v>75</v>
      </c>
      <c r="Z14" s="264" t="s">
        <v>75</v>
      </c>
      <c r="AA14" s="264" t="s">
        <v>75</v>
      </c>
      <c r="AB14" s="210" t="s">
        <v>75</v>
      </c>
      <c r="AC14" s="210"/>
      <c r="AE14" s="214">
        <f t="shared" ref="AE14:AJ14" si="14">COUNTIF($C$14:$AB$14,AE2)</f>
        <v>0</v>
      </c>
      <c r="AF14" s="214">
        <f t="shared" si="14"/>
        <v>0</v>
      </c>
      <c r="AG14" s="214">
        <f t="shared" si="14"/>
        <v>0</v>
      </c>
      <c r="AH14" s="214">
        <f t="shared" si="14"/>
        <v>0</v>
      </c>
      <c r="AI14" s="214">
        <f t="shared" si="14"/>
        <v>0</v>
      </c>
      <c r="AJ14" s="214">
        <f t="shared" si="14"/>
        <v>26</v>
      </c>
      <c r="AL14" s="216">
        <f t="shared" si="1"/>
        <v>0</v>
      </c>
      <c r="AM14" s="216">
        <f t="shared" si="2"/>
        <v>0</v>
      </c>
      <c r="AN14" s="216">
        <f t="shared" si="3"/>
        <v>0</v>
      </c>
      <c r="AO14" s="216">
        <f t="shared" si="4"/>
        <v>0</v>
      </c>
      <c r="AP14" s="216">
        <f t="shared" si="5"/>
        <v>0</v>
      </c>
      <c r="AQ14" s="216">
        <f t="shared" si="6"/>
        <v>1</v>
      </c>
    </row>
    <row r="15" spans="1:43" ht="46.5" hidden="1" outlineLevel="1">
      <c r="A15" s="209">
        <v>1.1299999999999999</v>
      </c>
      <c r="B15" s="209" t="s">
        <v>1130</v>
      </c>
      <c r="C15" s="210" t="s">
        <v>75</v>
      </c>
      <c r="D15" s="210" t="s">
        <v>75</v>
      </c>
      <c r="E15" s="210" t="s">
        <v>75</v>
      </c>
      <c r="F15" s="210" t="s">
        <v>75</v>
      </c>
      <c r="G15" s="210" t="s">
        <v>75</v>
      </c>
      <c r="H15" s="210" t="s">
        <v>75</v>
      </c>
      <c r="I15" s="210" t="s">
        <v>75</v>
      </c>
      <c r="J15" s="210" t="s">
        <v>75</v>
      </c>
      <c r="K15" s="210" t="s">
        <v>75</v>
      </c>
      <c r="L15" s="210" t="s">
        <v>75</v>
      </c>
      <c r="M15" s="210" t="s">
        <v>75</v>
      </c>
      <c r="N15" s="210" t="s">
        <v>75</v>
      </c>
      <c r="O15" s="210" t="s">
        <v>75</v>
      </c>
      <c r="P15" s="210" t="s">
        <v>75</v>
      </c>
      <c r="Q15" s="210" t="s">
        <v>75</v>
      </c>
      <c r="R15" s="210" t="s">
        <v>75</v>
      </c>
      <c r="S15" s="210" t="s">
        <v>75</v>
      </c>
      <c r="T15" s="210" t="s">
        <v>75</v>
      </c>
      <c r="U15" s="210" t="s">
        <v>75</v>
      </c>
      <c r="V15" s="210" t="s">
        <v>75</v>
      </c>
      <c r="W15" s="210" t="s">
        <v>75</v>
      </c>
      <c r="X15" s="210" t="s">
        <v>75</v>
      </c>
      <c r="Y15" s="210" t="s">
        <v>75</v>
      </c>
      <c r="Z15" s="264" t="s">
        <v>75</v>
      </c>
      <c r="AA15" s="264" t="s">
        <v>75</v>
      </c>
      <c r="AB15" s="210" t="s">
        <v>75</v>
      </c>
      <c r="AC15" s="209"/>
      <c r="AE15" s="214">
        <f t="shared" ref="AE15:AJ15" si="15">COUNTIF($C$15:$AB$15,AE2)</f>
        <v>0</v>
      </c>
      <c r="AF15" s="214">
        <f t="shared" si="15"/>
        <v>0</v>
      </c>
      <c r="AG15" s="214">
        <f t="shared" si="15"/>
        <v>0</v>
      </c>
      <c r="AH15" s="214">
        <f t="shared" si="15"/>
        <v>0</v>
      </c>
      <c r="AI15" s="214">
        <f t="shared" si="15"/>
        <v>0</v>
      </c>
      <c r="AJ15" s="214">
        <f t="shared" si="15"/>
        <v>26</v>
      </c>
      <c r="AL15" s="216">
        <f t="shared" si="1"/>
        <v>0</v>
      </c>
      <c r="AM15" s="216">
        <f t="shared" si="2"/>
        <v>0</v>
      </c>
      <c r="AN15" s="216">
        <f t="shared" si="3"/>
        <v>0</v>
      </c>
      <c r="AO15" s="216">
        <f t="shared" si="4"/>
        <v>0</v>
      </c>
      <c r="AP15" s="216">
        <f t="shared" si="5"/>
        <v>0</v>
      </c>
      <c r="AQ15" s="216">
        <f t="shared" si="6"/>
        <v>1</v>
      </c>
    </row>
    <row r="16" spans="1:43" ht="31" hidden="1" outlineLevel="1">
      <c r="A16" s="209">
        <v>1.1399999999999999</v>
      </c>
      <c r="B16" s="209" t="s">
        <v>1131</v>
      </c>
      <c r="C16" s="210" t="s">
        <v>75</v>
      </c>
      <c r="D16" s="210" t="s">
        <v>75</v>
      </c>
      <c r="E16" s="210" t="s">
        <v>75</v>
      </c>
      <c r="F16" s="210" t="s">
        <v>75</v>
      </c>
      <c r="G16" s="210" t="s">
        <v>75</v>
      </c>
      <c r="H16" s="210" t="s">
        <v>75</v>
      </c>
      <c r="I16" s="210" t="s">
        <v>75</v>
      </c>
      <c r="J16" s="210" t="s">
        <v>75</v>
      </c>
      <c r="K16" s="210" t="s">
        <v>75</v>
      </c>
      <c r="L16" s="210" t="s">
        <v>75</v>
      </c>
      <c r="M16" s="210" t="s">
        <v>75</v>
      </c>
      <c r="N16" s="210" t="s">
        <v>75</v>
      </c>
      <c r="O16" s="210" t="s">
        <v>75</v>
      </c>
      <c r="P16" s="210" t="s">
        <v>75</v>
      </c>
      <c r="Q16" s="210" t="s">
        <v>75</v>
      </c>
      <c r="R16" s="210" t="s">
        <v>75</v>
      </c>
      <c r="S16" s="210" t="s">
        <v>75</v>
      </c>
      <c r="T16" s="210" t="s">
        <v>75</v>
      </c>
      <c r="U16" s="210" t="s">
        <v>75</v>
      </c>
      <c r="V16" s="210" t="s">
        <v>75</v>
      </c>
      <c r="W16" s="210" t="s">
        <v>75</v>
      </c>
      <c r="X16" s="210" t="s">
        <v>75</v>
      </c>
      <c r="Y16" s="210" t="s">
        <v>75</v>
      </c>
      <c r="Z16" s="264" t="s">
        <v>75</v>
      </c>
      <c r="AA16" s="264" t="s">
        <v>75</v>
      </c>
      <c r="AB16" s="210" t="s">
        <v>75</v>
      </c>
      <c r="AC16" s="209" t="s">
        <v>1118</v>
      </c>
      <c r="AE16" s="214">
        <f t="shared" ref="AE16:AJ16" si="16">COUNTIF($C$16:$AB$16,AE2)</f>
        <v>0</v>
      </c>
      <c r="AF16" s="214">
        <f t="shared" si="16"/>
        <v>0</v>
      </c>
      <c r="AG16" s="214">
        <f t="shared" si="16"/>
        <v>0</v>
      </c>
      <c r="AH16" s="214">
        <f t="shared" si="16"/>
        <v>0</v>
      </c>
      <c r="AI16" s="214">
        <f t="shared" si="16"/>
        <v>0</v>
      </c>
      <c r="AJ16" s="214">
        <f t="shared" si="16"/>
        <v>26</v>
      </c>
      <c r="AL16" s="216">
        <f t="shared" si="1"/>
        <v>0</v>
      </c>
      <c r="AM16" s="216">
        <f t="shared" si="2"/>
        <v>0</v>
      </c>
      <c r="AN16" s="216">
        <f t="shared" si="3"/>
        <v>0</v>
      </c>
      <c r="AO16" s="216">
        <f t="shared" si="4"/>
        <v>0</v>
      </c>
      <c r="AP16" s="216">
        <f t="shared" si="5"/>
        <v>0</v>
      </c>
      <c r="AQ16" s="216">
        <f t="shared" si="6"/>
        <v>1</v>
      </c>
    </row>
    <row r="17" spans="1:43" ht="31" hidden="1" outlineLevel="1">
      <c r="A17" s="209">
        <v>1.1499999999999999</v>
      </c>
      <c r="B17" s="209" t="s">
        <v>1132</v>
      </c>
      <c r="C17" s="210" t="s">
        <v>75</v>
      </c>
      <c r="D17" s="210" t="s">
        <v>75</v>
      </c>
      <c r="E17" s="210" t="s">
        <v>75</v>
      </c>
      <c r="F17" s="210" t="s">
        <v>75</v>
      </c>
      <c r="G17" s="210" t="s">
        <v>75</v>
      </c>
      <c r="H17" s="210" t="s">
        <v>75</v>
      </c>
      <c r="I17" s="210" t="s">
        <v>75</v>
      </c>
      <c r="J17" s="210" t="s">
        <v>75</v>
      </c>
      <c r="K17" s="210" t="s">
        <v>75</v>
      </c>
      <c r="L17" s="210" t="s">
        <v>75</v>
      </c>
      <c r="M17" s="210" t="s">
        <v>75</v>
      </c>
      <c r="N17" s="210" t="s">
        <v>75</v>
      </c>
      <c r="O17" s="210" t="s">
        <v>75</v>
      </c>
      <c r="P17" s="210" t="s">
        <v>75</v>
      </c>
      <c r="Q17" s="210" t="s">
        <v>75</v>
      </c>
      <c r="R17" s="210" t="s">
        <v>75</v>
      </c>
      <c r="S17" s="210" t="s">
        <v>75</v>
      </c>
      <c r="T17" s="210" t="s">
        <v>75</v>
      </c>
      <c r="U17" s="210" t="s">
        <v>75</v>
      </c>
      <c r="V17" s="210" t="s">
        <v>75</v>
      </c>
      <c r="W17" s="210" t="s">
        <v>75</v>
      </c>
      <c r="X17" s="210" t="s">
        <v>75</v>
      </c>
      <c r="Y17" s="210" t="s">
        <v>75</v>
      </c>
      <c r="Z17" s="264" t="s">
        <v>75</v>
      </c>
      <c r="AA17" s="264" t="s">
        <v>75</v>
      </c>
      <c r="AB17" s="210" t="s">
        <v>75</v>
      </c>
      <c r="AC17" s="210" t="s">
        <v>1118</v>
      </c>
      <c r="AE17" s="214">
        <f t="shared" ref="AE17:AJ17" si="17">COUNTIF($C$17:$AB$17,AE2)</f>
        <v>0</v>
      </c>
      <c r="AF17" s="214">
        <f t="shared" si="17"/>
        <v>0</v>
      </c>
      <c r="AG17" s="214">
        <f t="shared" si="17"/>
        <v>0</v>
      </c>
      <c r="AH17" s="214">
        <f t="shared" si="17"/>
        <v>0</v>
      </c>
      <c r="AI17" s="214">
        <f t="shared" si="17"/>
        <v>0</v>
      </c>
      <c r="AJ17" s="214">
        <f t="shared" si="17"/>
        <v>26</v>
      </c>
      <c r="AL17" s="216">
        <f t="shared" si="1"/>
        <v>0</v>
      </c>
      <c r="AM17" s="216">
        <f t="shared" si="2"/>
        <v>0</v>
      </c>
      <c r="AN17" s="216">
        <f t="shared" si="3"/>
        <v>0</v>
      </c>
      <c r="AO17" s="216">
        <f t="shared" si="4"/>
        <v>0</v>
      </c>
      <c r="AP17" s="216">
        <f t="shared" si="5"/>
        <v>0</v>
      </c>
      <c r="AQ17" s="216">
        <f t="shared" si="6"/>
        <v>1</v>
      </c>
    </row>
    <row r="18" spans="1:43" ht="77.5" hidden="1" outlineLevel="1">
      <c r="A18" s="209">
        <v>1.1599999999999999</v>
      </c>
      <c r="B18" s="209" t="s">
        <v>1133</v>
      </c>
      <c r="C18" s="210" t="s">
        <v>75</v>
      </c>
      <c r="D18" s="210" t="s">
        <v>75</v>
      </c>
      <c r="E18" s="210" t="s">
        <v>75</v>
      </c>
      <c r="F18" s="210" t="s">
        <v>75</v>
      </c>
      <c r="G18" s="210" t="s">
        <v>75</v>
      </c>
      <c r="H18" s="210" t="s">
        <v>75</v>
      </c>
      <c r="I18" s="210" t="s">
        <v>75</v>
      </c>
      <c r="J18" s="210" t="s">
        <v>75</v>
      </c>
      <c r="K18" s="210" t="s">
        <v>75</v>
      </c>
      <c r="L18" s="210" t="s">
        <v>75</v>
      </c>
      <c r="M18" s="210" t="s">
        <v>75</v>
      </c>
      <c r="N18" s="210" t="s">
        <v>75</v>
      </c>
      <c r="O18" s="210" t="s">
        <v>75</v>
      </c>
      <c r="P18" s="210" t="s">
        <v>75</v>
      </c>
      <c r="Q18" s="210" t="s">
        <v>75</v>
      </c>
      <c r="R18" s="210" t="s">
        <v>75</v>
      </c>
      <c r="S18" s="210" t="s">
        <v>75</v>
      </c>
      <c r="T18" s="210" t="s">
        <v>75</v>
      </c>
      <c r="U18" s="210" t="s">
        <v>75</v>
      </c>
      <c r="V18" s="210" t="s">
        <v>75</v>
      </c>
      <c r="W18" s="210" t="s">
        <v>75</v>
      </c>
      <c r="X18" s="210" t="s">
        <v>75</v>
      </c>
      <c r="Y18" s="210" t="s">
        <v>75</v>
      </c>
      <c r="Z18" s="264" t="s">
        <v>75</v>
      </c>
      <c r="AA18" s="264" t="s">
        <v>75</v>
      </c>
      <c r="AB18" s="210" t="s">
        <v>75</v>
      </c>
      <c r="AC18" s="210" t="s">
        <v>1118</v>
      </c>
      <c r="AE18" s="214">
        <f>COUNTIF(C18:AB18,$AE$2)</f>
        <v>0</v>
      </c>
      <c r="AF18" s="214">
        <f>COUNTIF($C$18:$AB$18,AF2)</f>
        <v>0</v>
      </c>
      <c r="AG18" s="214">
        <f>COUNTIF($C$18:$AB$18,AG2)</f>
        <v>0</v>
      </c>
      <c r="AH18" s="214">
        <f>COUNTIF($C$18:$AB$18,AH2)</f>
        <v>0</v>
      </c>
      <c r="AI18" s="214">
        <f>COUNTIF($C$18:$AB$18,AI2)</f>
        <v>0</v>
      </c>
      <c r="AJ18" s="214">
        <f>COUNTIF($C$18:$AB$18,AJ2)</f>
        <v>26</v>
      </c>
      <c r="AL18" s="216">
        <f t="shared" si="1"/>
        <v>0</v>
      </c>
      <c r="AM18" s="216">
        <f t="shared" si="2"/>
        <v>0</v>
      </c>
      <c r="AN18" s="216">
        <f t="shared" si="3"/>
        <v>0</v>
      </c>
      <c r="AO18" s="216">
        <f t="shared" si="4"/>
        <v>0</v>
      </c>
      <c r="AP18" s="216">
        <f t="shared" si="5"/>
        <v>0</v>
      </c>
      <c r="AQ18" s="216">
        <f t="shared" si="6"/>
        <v>1</v>
      </c>
    </row>
    <row r="19" spans="1:43" hidden="1" outlineLevel="1">
      <c r="A19" s="209"/>
      <c r="B19" s="209"/>
      <c r="C19" s="210"/>
      <c r="D19" s="210"/>
      <c r="E19" s="210"/>
      <c r="F19" s="210"/>
      <c r="G19" s="210"/>
      <c r="H19" s="210"/>
      <c r="I19" s="210"/>
      <c r="J19" s="210"/>
      <c r="K19" s="210"/>
      <c r="L19" s="210"/>
      <c r="M19" s="210"/>
      <c r="N19" s="210"/>
      <c r="O19" s="210"/>
      <c r="P19" s="210"/>
      <c r="Q19" s="210"/>
      <c r="R19" s="210"/>
      <c r="S19" s="210"/>
      <c r="T19" s="210"/>
      <c r="U19" s="210"/>
      <c r="V19" s="210"/>
      <c r="W19" s="210"/>
      <c r="X19" s="210"/>
      <c r="Y19" s="210"/>
      <c r="Z19" s="264"/>
      <c r="AA19" s="264"/>
      <c r="AB19" s="210"/>
      <c r="AC19" s="210"/>
      <c r="AE19" s="216">
        <f>SUM(AE3:AE18)/16</f>
        <v>0</v>
      </c>
      <c r="AF19" s="216">
        <f t="shared" ref="AF19:AL19" si="18">SUM(AF3:AF18)/16</f>
        <v>0</v>
      </c>
      <c r="AG19" s="216">
        <f t="shared" si="18"/>
        <v>0</v>
      </c>
      <c r="AH19" s="216">
        <f t="shared" si="18"/>
        <v>0</v>
      </c>
      <c r="AI19" s="216">
        <f t="shared" si="18"/>
        <v>0</v>
      </c>
      <c r="AJ19" s="214">
        <f t="shared" si="18"/>
        <v>26</v>
      </c>
      <c r="AL19" s="216">
        <f t="shared" si="18"/>
        <v>0</v>
      </c>
      <c r="AM19" s="216">
        <f>SUM(AM3:AM18)/16</f>
        <v>0</v>
      </c>
      <c r="AN19" s="216">
        <f>SUM(AN3:AN18)/16</f>
        <v>0</v>
      </c>
      <c r="AO19" s="216">
        <f>SUM(AO3:AO18)/16</f>
        <v>0</v>
      </c>
      <c r="AP19" s="216">
        <f>SUM(AP3:AP18)/16</f>
        <v>0</v>
      </c>
      <c r="AQ19" s="216">
        <f t="shared" si="6"/>
        <v>1</v>
      </c>
    </row>
    <row r="20" spans="1:43" collapsed="1">
      <c r="A20" s="204">
        <v>2</v>
      </c>
      <c r="B20" s="205" t="s">
        <v>117</v>
      </c>
      <c r="C20" s="205"/>
      <c r="D20" s="205"/>
      <c r="E20" s="205"/>
      <c r="F20" s="205"/>
      <c r="G20" s="205"/>
      <c r="H20" s="205"/>
      <c r="I20" s="205"/>
      <c r="J20" s="205"/>
      <c r="K20" s="205"/>
      <c r="L20" s="205"/>
      <c r="M20" s="205"/>
      <c r="N20" s="205"/>
      <c r="O20" s="205"/>
      <c r="P20" s="205"/>
      <c r="Q20" s="205"/>
      <c r="R20" s="205"/>
      <c r="S20" s="205"/>
      <c r="T20" s="205"/>
      <c r="U20" s="205"/>
      <c r="V20" s="205"/>
      <c r="W20" s="205"/>
      <c r="X20" s="205"/>
      <c r="Y20" s="205"/>
      <c r="Z20" s="205"/>
      <c r="AA20" s="205"/>
      <c r="AB20" s="205"/>
      <c r="AC20" s="207" t="s">
        <v>1134</v>
      </c>
      <c r="AD20" s="217"/>
      <c r="AE20" s="218"/>
      <c r="AF20" s="218"/>
      <c r="AG20" s="218"/>
      <c r="AH20" s="218"/>
      <c r="AI20" s="218"/>
      <c r="AJ20" s="218"/>
      <c r="AK20" s="217"/>
      <c r="AL20" s="218"/>
      <c r="AM20" s="218"/>
      <c r="AN20" s="218"/>
      <c r="AO20" s="218"/>
      <c r="AP20" s="218"/>
      <c r="AQ20" s="218"/>
    </row>
    <row r="21" spans="1:43" ht="31" hidden="1" outlineLevel="1">
      <c r="A21" s="208">
        <v>2.1</v>
      </c>
      <c r="B21" s="209" t="s">
        <v>1135</v>
      </c>
      <c r="C21" s="210" t="s">
        <v>75</v>
      </c>
      <c r="D21" s="210" t="s">
        <v>75</v>
      </c>
      <c r="E21" s="210" t="s">
        <v>75</v>
      </c>
      <c r="F21" s="210" t="s">
        <v>75</v>
      </c>
      <c r="G21" s="210" t="s">
        <v>75</v>
      </c>
      <c r="H21" s="210" t="s">
        <v>75</v>
      </c>
      <c r="I21" s="210" t="s">
        <v>75</v>
      </c>
      <c r="J21" s="210" t="s">
        <v>75</v>
      </c>
      <c r="K21" s="210" t="s">
        <v>75</v>
      </c>
      <c r="L21" s="210" t="s">
        <v>75</v>
      </c>
      <c r="M21" s="210" t="s">
        <v>75</v>
      </c>
      <c r="N21" s="210" t="s">
        <v>75</v>
      </c>
      <c r="O21" s="210" t="s">
        <v>75</v>
      </c>
      <c r="P21" s="210" t="s">
        <v>75</v>
      </c>
      <c r="Q21" s="210" t="s">
        <v>75</v>
      </c>
      <c r="R21" s="210" t="s">
        <v>75</v>
      </c>
      <c r="S21" s="210" t="s">
        <v>75</v>
      </c>
      <c r="T21" s="210" t="s">
        <v>75</v>
      </c>
      <c r="U21" s="210" t="s">
        <v>75</v>
      </c>
      <c r="V21" s="210" t="s">
        <v>75</v>
      </c>
      <c r="W21" s="210" t="s">
        <v>75</v>
      </c>
      <c r="X21" s="210" t="s">
        <v>75</v>
      </c>
      <c r="Y21" s="210" t="s">
        <v>75</v>
      </c>
      <c r="Z21" s="264" t="s">
        <v>75</v>
      </c>
      <c r="AA21" s="264" t="s">
        <v>75</v>
      </c>
      <c r="AB21" s="210" t="s">
        <v>75</v>
      </c>
      <c r="AC21" s="210" t="s">
        <v>1118</v>
      </c>
      <c r="AE21" s="214">
        <f t="shared" ref="AE21:AJ21" si="19">COUNTIF($C$21:$AB$21,AE2)</f>
        <v>0</v>
      </c>
      <c r="AF21" s="214">
        <f t="shared" si="19"/>
        <v>0</v>
      </c>
      <c r="AG21" s="214">
        <f t="shared" si="19"/>
        <v>0</v>
      </c>
      <c r="AH21" s="214">
        <f t="shared" si="19"/>
        <v>0</v>
      </c>
      <c r="AI21" s="214">
        <f t="shared" si="19"/>
        <v>0</v>
      </c>
      <c r="AJ21" s="214">
        <f t="shared" si="19"/>
        <v>26</v>
      </c>
      <c r="AL21" s="216">
        <f>SUM(AE21/23)</f>
        <v>0</v>
      </c>
      <c r="AM21" s="216">
        <f>SUM(AF21/23)</f>
        <v>0</v>
      </c>
      <c r="AN21" s="216">
        <f>SUM(AG21/23)</f>
        <v>0</v>
      </c>
      <c r="AO21" s="216">
        <f>SUM(AH21/23)</f>
        <v>0</v>
      </c>
      <c r="AP21" s="216">
        <f>SUM(AI21/23)</f>
        <v>0</v>
      </c>
      <c r="AQ21" s="216">
        <f t="shared" si="6"/>
        <v>1</v>
      </c>
    </row>
    <row r="22" spans="1:43" ht="31" hidden="1" outlineLevel="1">
      <c r="A22" s="208">
        <v>2.2000000000000002</v>
      </c>
      <c r="B22" s="209" t="s">
        <v>1136</v>
      </c>
      <c r="C22" s="210" t="s">
        <v>75</v>
      </c>
      <c r="D22" s="210" t="s">
        <v>75</v>
      </c>
      <c r="E22" s="210" t="s">
        <v>75</v>
      </c>
      <c r="F22" s="210" t="s">
        <v>75</v>
      </c>
      <c r="G22" s="210" t="s">
        <v>75</v>
      </c>
      <c r="H22" s="210" t="s">
        <v>75</v>
      </c>
      <c r="I22" s="210" t="s">
        <v>75</v>
      </c>
      <c r="J22" s="210" t="s">
        <v>75</v>
      </c>
      <c r="K22" s="210" t="s">
        <v>75</v>
      </c>
      <c r="L22" s="210" t="s">
        <v>75</v>
      </c>
      <c r="M22" s="210" t="s">
        <v>75</v>
      </c>
      <c r="N22" s="210" t="s">
        <v>75</v>
      </c>
      <c r="O22" s="210" t="s">
        <v>75</v>
      </c>
      <c r="P22" s="210" t="s">
        <v>75</v>
      </c>
      <c r="Q22" s="210" t="s">
        <v>75</v>
      </c>
      <c r="R22" s="210" t="s">
        <v>75</v>
      </c>
      <c r="S22" s="210" t="s">
        <v>75</v>
      </c>
      <c r="T22" s="210" t="s">
        <v>75</v>
      </c>
      <c r="U22" s="210" t="s">
        <v>75</v>
      </c>
      <c r="V22" s="210" t="s">
        <v>75</v>
      </c>
      <c r="W22" s="210" t="s">
        <v>75</v>
      </c>
      <c r="X22" s="210" t="s">
        <v>75</v>
      </c>
      <c r="Y22" s="210" t="s">
        <v>75</v>
      </c>
      <c r="Z22" s="264" t="s">
        <v>75</v>
      </c>
      <c r="AA22" s="264" t="s">
        <v>75</v>
      </c>
      <c r="AB22" s="210" t="s">
        <v>75</v>
      </c>
      <c r="AC22" s="210" t="s">
        <v>1118</v>
      </c>
      <c r="AE22" s="214">
        <f t="shared" ref="AE22:AJ22" si="20">COUNTIF($C$22:$AB$22,AE2)</f>
        <v>0</v>
      </c>
      <c r="AF22" s="214">
        <f t="shared" si="20"/>
        <v>0</v>
      </c>
      <c r="AG22" s="214">
        <f t="shared" si="20"/>
        <v>0</v>
      </c>
      <c r="AH22" s="214">
        <f t="shared" si="20"/>
        <v>0</v>
      </c>
      <c r="AI22" s="214">
        <f t="shared" si="20"/>
        <v>0</v>
      </c>
      <c r="AJ22" s="214">
        <f t="shared" si="20"/>
        <v>26</v>
      </c>
      <c r="AL22" s="216">
        <f t="shared" ref="AL22:AL30" si="21">SUM(AE22/23)</f>
        <v>0</v>
      </c>
      <c r="AM22" s="216">
        <f t="shared" ref="AM22:AM30" si="22">SUM(AF22/23)</f>
        <v>0</v>
      </c>
      <c r="AN22" s="216">
        <f t="shared" ref="AN22:AN30" si="23">SUM(AG22/23)</f>
        <v>0</v>
      </c>
      <c r="AO22" s="216">
        <f t="shared" ref="AO22:AO30" si="24">SUM(AH22/23)</f>
        <v>0</v>
      </c>
      <c r="AP22" s="216">
        <f t="shared" ref="AP22:AP30" si="25">SUM(AI22/23)</f>
        <v>0</v>
      </c>
      <c r="AQ22" s="216">
        <f t="shared" si="6"/>
        <v>1</v>
      </c>
    </row>
    <row r="23" spans="1:43" ht="31" hidden="1" outlineLevel="1">
      <c r="A23" s="208">
        <v>2.2999999999999998</v>
      </c>
      <c r="B23" s="209" t="s">
        <v>1137</v>
      </c>
      <c r="C23" s="210" t="s">
        <v>75</v>
      </c>
      <c r="D23" s="210" t="s">
        <v>75</v>
      </c>
      <c r="E23" s="210" t="s">
        <v>75</v>
      </c>
      <c r="F23" s="210" t="s">
        <v>75</v>
      </c>
      <c r="G23" s="210" t="s">
        <v>75</v>
      </c>
      <c r="H23" s="210" t="s">
        <v>75</v>
      </c>
      <c r="I23" s="210" t="s">
        <v>75</v>
      </c>
      <c r="J23" s="210" t="s">
        <v>75</v>
      </c>
      <c r="K23" s="210" t="s">
        <v>75</v>
      </c>
      <c r="L23" s="210" t="s">
        <v>75</v>
      </c>
      <c r="M23" s="210" t="s">
        <v>75</v>
      </c>
      <c r="N23" s="210" t="s">
        <v>75</v>
      </c>
      <c r="O23" s="210" t="s">
        <v>75</v>
      </c>
      <c r="P23" s="210" t="s">
        <v>75</v>
      </c>
      <c r="Q23" s="210" t="s">
        <v>75</v>
      </c>
      <c r="R23" s="210" t="s">
        <v>75</v>
      </c>
      <c r="S23" s="210" t="s">
        <v>75</v>
      </c>
      <c r="T23" s="210" t="s">
        <v>75</v>
      </c>
      <c r="U23" s="210" t="s">
        <v>75</v>
      </c>
      <c r="V23" s="210" t="s">
        <v>75</v>
      </c>
      <c r="W23" s="210" t="s">
        <v>75</v>
      </c>
      <c r="X23" s="210" t="s">
        <v>75</v>
      </c>
      <c r="Y23" s="210" t="s">
        <v>75</v>
      </c>
      <c r="Z23" s="264" t="s">
        <v>75</v>
      </c>
      <c r="AA23" s="264" t="s">
        <v>75</v>
      </c>
      <c r="AB23" s="210" t="s">
        <v>75</v>
      </c>
      <c r="AC23" s="210" t="s">
        <v>1118</v>
      </c>
      <c r="AE23" s="214">
        <f t="shared" ref="AE23:AJ23" si="26">COUNTIF($C$23:$AB$23,AE2)</f>
        <v>0</v>
      </c>
      <c r="AF23" s="214">
        <f t="shared" si="26"/>
        <v>0</v>
      </c>
      <c r="AG23" s="214">
        <f t="shared" si="26"/>
        <v>0</v>
      </c>
      <c r="AH23" s="214">
        <f t="shared" si="26"/>
        <v>0</v>
      </c>
      <c r="AI23" s="214">
        <f t="shared" si="26"/>
        <v>0</v>
      </c>
      <c r="AJ23" s="214">
        <f t="shared" si="26"/>
        <v>26</v>
      </c>
      <c r="AL23" s="216">
        <f t="shared" si="21"/>
        <v>0</v>
      </c>
      <c r="AM23" s="216">
        <f t="shared" si="22"/>
        <v>0</v>
      </c>
      <c r="AN23" s="216">
        <f t="shared" si="23"/>
        <v>0</v>
      </c>
      <c r="AO23" s="216">
        <f t="shared" si="24"/>
        <v>0</v>
      </c>
      <c r="AP23" s="216">
        <f t="shared" si="25"/>
        <v>0</v>
      </c>
      <c r="AQ23" s="216">
        <f t="shared" si="6"/>
        <v>1</v>
      </c>
    </row>
    <row r="24" spans="1:43" ht="31" hidden="1" outlineLevel="1">
      <c r="A24" s="208">
        <v>2.4</v>
      </c>
      <c r="B24" s="209" t="s">
        <v>1138</v>
      </c>
      <c r="C24" s="210" t="s">
        <v>75</v>
      </c>
      <c r="D24" s="210" t="s">
        <v>75</v>
      </c>
      <c r="E24" s="210" t="s">
        <v>75</v>
      </c>
      <c r="F24" s="210" t="s">
        <v>75</v>
      </c>
      <c r="G24" s="210" t="s">
        <v>75</v>
      </c>
      <c r="H24" s="210" t="s">
        <v>75</v>
      </c>
      <c r="I24" s="210" t="s">
        <v>75</v>
      </c>
      <c r="J24" s="210" t="s">
        <v>75</v>
      </c>
      <c r="K24" s="210" t="s">
        <v>75</v>
      </c>
      <c r="L24" s="210" t="s">
        <v>75</v>
      </c>
      <c r="M24" s="210" t="s">
        <v>75</v>
      </c>
      <c r="N24" s="210" t="s">
        <v>75</v>
      </c>
      <c r="O24" s="210" t="s">
        <v>75</v>
      </c>
      <c r="P24" s="210" t="s">
        <v>75</v>
      </c>
      <c r="Q24" s="210" t="s">
        <v>75</v>
      </c>
      <c r="R24" s="210" t="s">
        <v>75</v>
      </c>
      <c r="S24" s="210" t="s">
        <v>75</v>
      </c>
      <c r="T24" s="210" t="s">
        <v>75</v>
      </c>
      <c r="U24" s="210" t="s">
        <v>75</v>
      </c>
      <c r="V24" s="210" t="s">
        <v>75</v>
      </c>
      <c r="W24" s="210" t="s">
        <v>75</v>
      </c>
      <c r="X24" s="210" t="s">
        <v>75</v>
      </c>
      <c r="Y24" s="210" t="s">
        <v>75</v>
      </c>
      <c r="Z24" s="264" t="s">
        <v>75</v>
      </c>
      <c r="AA24" s="264" t="s">
        <v>75</v>
      </c>
      <c r="AB24" s="210" t="s">
        <v>75</v>
      </c>
      <c r="AC24" s="210" t="s">
        <v>1118</v>
      </c>
      <c r="AE24" s="214">
        <f t="shared" ref="AE24:AJ24" si="27">COUNTIF($C$24:$AB$24,AE2)</f>
        <v>0</v>
      </c>
      <c r="AF24" s="214">
        <f t="shared" si="27"/>
        <v>0</v>
      </c>
      <c r="AG24" s="214">
        <f t="shared" si="27"/>
        <v>0</v>
      </c>
      <c r="AH24" s="214">
        <f t="shared" si="27"/>
        <v>0</v>
      </c>
      <c r="AI24" s="214">
        <f t="shared" si="27"/>
        <v>0</v>
      </c>
      <c r="AJ24" s="214">
        <f t="shared" si="27"/>
        <v>26</v>
      </c>
      <c r="AL24" s="216">
        <f t="shared" si="21"/>
        <v>0</v>
      </c>
      <c r="AM24" s="216">
        <f t="shared" si="22"/>
        <v>0</v>
      </c>
      <c r="AN24" s="216">
        <f t="shared" si="23"/>
        <v>0</v>
      </c>
      <c r="AO24" s="216">
        <f t="shared" si="24"/>
        <v>0</v>
      </c>
      <c r="AP24" s="216">
        <f t="shared" si="25"/>
        <v>0</v>
      </c>
      <c r="AQ24" s="216">
        <f t="shared" si="6"/>
        <v>1</v>
      </c>
    </row>
    <row r="25" spans="1:43" ht="31" hidden="1" outlineLevel="1">
      <c r="A25" s="208">
        <v>2.5</v>
      </c>
      <c r="B25" s="209" t="s">
        <v>1139</v>
      </c>
      <c r="C25" s="210" t="s">
        <v>75</v>
      </c>
      <c r="D25" s="210" t="s">
        <v>75</v>
      </c>
      <c r="E25" s="210" t="s">
        <v>75</v>
      </c>
      <c r="F25" s="210" t="s">
        <v>75</v>
      </c>
      <c r="G25" s="210" t="s">
        <v>75</v>
      </c>
      <c r="H25" s="210" t="s">
        <v>75</v>
      </c>
      <c r="I25" s="210" t="s">
        <v>75</v>
      </c>
      <c r="J25" s="210" t="s">
        <v>75</v>
      </c>
      <c r="K25" s="210" t="s">
        <v>75</v>
      </c>
      <c r="L25" s="210" t="s">
        <v>75</v>
      </c>
      <c r="M25" s="210" t="s">
        <v>75</v>
      </c>
      <c r="N25" s="210" t="s">
        <v>75</v>
      </c>
      <c r="O25" s="210" t="s">
        <v>75</v>
      </c>
      <c r="P25" s="210" t="s">
        <v>75</v>
      </c>
      <c r="Q25" s="210" t="s">
        <v>75</v>
      </c>
      <c r="R25" s="210" t="s">
        <v>75</v>
      </c>
      <c r="S25" s="210" t="s">
        <v>75</v>
      </c>
      <c r="T25" s="210" t="s">
        <v>75</v>
      </c>
      <c r="U25" s="210" t="s">
        <v>75</v>
      </c>
      <c r="V25" s="210" t="s">
        <v>75</v>
      </c>
      <c r="W25" s="210" t="s">
        <v>75</v>
      </c>
      <c r="X25" s="210" t="s">
        <v>75</v>
      </c>
      <c r="Y25" s="210" t="s">
        <v>75</v>
      </c>
      <c r="Z25" s="264" t="s">
        <v>75</v>
      </c>
      <c r="AA25" s="264" t="s">
        <v>75</v>
      </c>
      <c r="AB25" s="210" t="s">
        <v>75</v>
      </c>
      <c r="AC25" s="210" t="s">
        <v>1118</v>
      </c>
      <c r="AE25" s="214">
        <f t="shared" ref="AE25:AJ25" si="28">COUNTIF($C$25:$AB$25,AE2)</f>
        <v>0</v>
      </c>
      <c r="AF25" s="214">
        <f t="shared" si="28"/>
        <v>0</v>
      </c>
      <c r="AG25" s="214">
        <f t="shared" si="28"/>
        <v>0</v>
      </c>
      <c r="AH25" s="214">
        <f t="shared" si="28"/>
        <v>0</v>
      </c>
      <c r="AI25" s="214">
        <f t="shared" si="28"/>
        <v>0</v>
      </c>
      <c r="AJ25" s="214">
        <f t="shared" si="28"/>
        <v>26</v>
      </c>
      <c r="AL25" s="216">
        <f t="shared" si="21"/>
        <v>0</v>
      </c>
      <c r="AM25" s="216">
        <f t="shared" si="22"/>
        <v>0</v>
      </c>
      <c r="AN25" s="216">
        <f t="shared" si="23"/>
        <v>0</v>
      </c>
      <c r="AO25" s="216">
        <f t="shared" si="24"/>
        <v>0</v>
      </c>
      <c r="AP25" s="216">
        <f t="shared" si="25"/>
        <v>0</v>
      </c>
      <c r="AQ25" s="216">
        <f t="shared" si="6"/>
        <v>1</v>
      </c>
    </row>
    <row r="26" spans="1:43" ht="62" hidden="1" outlineLevel="1">
      <c r="A26" s="208">
        <v>2.6</v>
      </c>
      <c r="B26" s="209" t="s">
        <v>1140</v>
      </c>
      <c r="C26" s="210" t="s">
        <v>75</v>
      </c>
      <c r="D26" s="210" t="s">
        <v>75</v>
      </c>
      <c r="E26" s="210" t="s">
        <v>75</v>
      </c>
      <c r="F26" s="210" t="s">
        <v>75</v>
      </c>
      <c r="G26" s="210" t="s">
        <v>75</v>
      </c>
      <c r="H26" s="210" t="s">
        <v>75</v>
      </c>
      <c r="I26" s="210" t="s">
        <v>75</v>
      </c>
      <c r="J26" s="210" t="s">
        <v>75</v>
      </c>
      <c r="K26" s="210" t="s">
        <v>75</v>
      </c>
      <c r="L26" s="210" t="s">
        <v>75</v>
      </c>
      <c r="M26" s="210" t="s">
        <v>75</v>
      </c>
      <c r="N26" s="210" t="s">
        <v>75</v>
      </c>
      <c r="O26" s="210" t="s">
        <v>75</v>
      </c>
      <c r="P26" s="210" t="s">
        <v>75</v>
      </c>
      <c r="Q26" s="210" t="s">
        <v>75</v>
      </c>
      <c r="R26" s="210" t="s">
        <v>75</v>
      </c>
      <c r="S26" s="210" t="s">
        <v>75</v>
      </c>
      <c r="T26" s="210" t="s">
        <v>75</v>
      </c>
      <c r="U26" s="210" t="s">
        <v>75</v>
      </c>
      <c r="V26" s="210" t="s">
        <v>75</v>
      </c>
      <c r="W26" s="210" t="s">
        <v>75</v>
      </c>
      <c r="X26" s="210" t="s">
        <v>75</v>
      </c>
      <c r="Y26" s="210" t="s">
        <v>75</v>
      </c>
      <c r="Z26" s="264" t="s">
        <v>75</v>
      </c>
      <c r="AA26" s="264" t="s">
        <v>75</v>
      </c>
      <c r="AB26" s="210" t="s">
        <v>75</v>
      </c>
      <c r="AC26" s="210" t="s">
        <v>1118</v>
      </c>
      <c r="AE26" s="214">
        <f t="shared" ref="AE26:AJ26" si="29">COUNTIF($C$26:$AB$26,AE2)</f>
        <v>0</v>
      </c>
      <c r="AF26" s="214">
        <f t="shared" si="29"/>
        <v>0</v>
      </c>
      <c r="AG26" s="214">
        <f t="shared" si="29"/>
        <v>0</v>
      </c>
      <c r="AH26" s="214">
        <f t="shared" si="29"/>
        <v>0</v>
      </c>
      <c r="AI26" s="214">
        <f t="shared" si="29"/>
        <v>0</v>
      </c>
      <c r="AJ26" s="214">
        <f t="shared" si="29"/>
        <v>26</v>
      </c>
      <c r="AL26" s="216">
        <f t="shared" si="21"/>
        <v>0</v>
      </c>
      <c r="AM26" s="216">
        <f t="shared" si="22"/>
        <v>0</v>
      </c>
      <c r="AN26" s="216">
        <f t="shared" si="23"/>
        <v>0</v>
      </c>
      <c r="AO26" s="216">
        <f t="shared" si="24"/>
        <v>0</v>
      </c>
      <c r="AP26" s="216">
        <f t="shared" si="25"/>
        <v>0</v>
      </c>
      <c r="AQ26" s="216">
        <f t="shared" si="6"/>
        <v>1</v>
      </c>
    </row>
    <row r="27" spans="1:43" ht="31" hidden="1" outlineLevel="1">
      <c r="A27" s="208">
        <v>2.7</v>
      </c>
      <c r="B27" s="209" t="s">
        <v>1141</v>
      </c>
      <c r="C27" s="210" t="s">
        <v>75</v>
      </c>
      <c r="D27" s="210" t="s">
        <v>75</v>
      </c>
      <c r="E27" s="210" t="s">
        <v>75</v>
      </c>
      <c r="F27" s="210" t="s">
        <v>75</v>
      </c>
      <c r="G27" s="210" t="s">
        <v>75</v>
      </c>
      <c r="H27" s="210" t="s">
        <v>75</v>
      </c>
      <c r="I27" s="210" t="s">
        <v>75</v>
      </c>
      <c r="J27" s="210" t="s">
        <v>75</v>
      </c>
      <c r="K27" s="210" t="s">
        <v>75</v>
      </c>
      <c r="L27" s="210" t="s">
        <v>75</v>
      </c>
      <c r="M27" s="210" t="s">
        <v>75</v>
      </c>
      <c r="N27" s="210" t="s">
        <v>75</v>
      </c>
      <c r="O27" s="210" t="s">
        <v>75</v>
      </c>
      <c r="P27" s="210" t="s">
        <v>75</v>
      </c>
      <c r="Q27" s="210" t="s">
        <v>75</v>
      </c>
      <c r="R27" s="210" t="s">
        <v>75</v>
      </c>
      <c r="S27" s="210" t="s">
        <v>75</v>
      </c>
      <c r="T27" s="210" t="s">
        <v>75</v>
      </c>
      <c r="U27" s="210" t="s">
        <v>75</v>
      </c>
      <c r="V27" s="210" t="s">
        <v>75</v>
      </c>
      <c r="W27" s="210" t="s">
        <v>75</v>
      </c>
      <c r="X27" s="210" t="s">
        <v>75</v>
      </c>
      <c r="Y27" s="210" t="s">
        <v>75</v>
      </c>
      <c r="Z27" s="264" t="s">
        <v>75</v>
      </c>
      <c r="AA27" s="264" t="s">
        <v>75</v>
      </c>
      <c r="AB27" s="210" t="s">
        <v>75</v>
      </c>
      <c r="AC27" s="210" t="s">
        <v>1118</v>
      </c>
      <c r="AE27" s="214">
        <f t="shared" ref="AE27:AJ27" si="30">COUNTIF($C$27:$AB$27,AE2)</f>
        <v>0</v>
      </c>
      <c r="AF27" s="214">
        <f t="shared" si="30"/>
        <v>0</v>
      </c>
      <c r="AG27" s="214">
        <f t="shared" si="30"/>
        <v>0</v>
      </c>
      <c r="AH27" s="214">
        <f t="shared" si="30"/>
        <v>0</v>
      </c>
      <c r="AI27" s="214">
        <f t="shared" si="30"/>
        <v>0</v>
      </c>
      <c r="AJ27" s="214">
        <f t="shared" si="30"/>
        <v>26</v>
      </c>
      <c r="AL27" s="216">
        <f t="shared" si="21"/>
        <v>0</v>
      </c>
      <c r="AM27" s="216">
        <f t="shared" si="22"/>
        <v>0</v>
      </c>
      <c r="AN27" s="216">
        <f t="shared" si="23"/>
        <v>0</v>
      </c>
      <c r="AO27" s="216">
        <f t="shared" si="24"/>
        <v>0</v>
      </c>
      <c r="AP27" s="216">
        <f t="shared" si="25"/>
        <v>0</v>
      </c>
      <c r="AQ27" s="216">
        <f t="shared" si="6"/>
        <v>1</v>
      </c>
    </row>
    <row r="28" spans="1:43" hidden="1" outlineLevel="1">
      <c r="A28" s="208">
        <v>2.8</v>
      </c>
      <c r="B28" s="209" t="s">
        <v>1142</v>
      </c>
      <c r="C28" s="210" t="s">
        <v>75</v>
      </c>
      <c r="D28" s="210" t="s">
        <v>75</v>
      </c>
      <c r="E28" s="210" t="s">
        <v>75</v>
      </c>
      <c r="F28" s="210" t="s">
        <v>75</v>
      </c>
      <c r="G28" s="210" t="s">
        <v>75</v>
      </c>
      <c r="H28" s="210" t="s">
        <v>75</v>
      </c>
      <c r="I28" s="210" t="s">
        <v>75</v>
      </c>
      <c r="J28" s="210" t="s">
        <v>75</v>
      </c>
      <c r="K28" s="210" t="s">
        <v>75</v>
      </c>
      <c r="L28" s="210" t="s">
        <v>75</v>
      </c>
      <c r="M28" s="210" t="s">
        <v>75</v>
      </c>
      <c r="N28" s="210" t="s">
        <v>75</v>
      </c>
      <c r="O28" s="210" t="s">
        <v>75</v>
      </c>
      <c r="P28" s="210" t="s">
        <v>75</v>
      </c>
      <c r="Q28" s="210" t="s">
        <v>75</v>
      </c>
      <c r="R28" s="210" t="s">
        <v>75</v>
      </c>
      <c r="S28" s="210" t="s">
        <v>75</v>
      </c>
      <c r="T28" s="210" t="s">
        <v>75</v>
      </c>
      <c r="U28" s="210" t="s">
        <v>75</v>
      </c>
      <c r="V28" s="210" t="s">
        <v>75</v>
      </c>
      <c r="W28" s="210" t="s">
        <v>75</v>
      </c>
      <c r="X28" s="210" t="s">
        <v>75</v>
      </c>
      <c r="Y28" s="210" t="s">
        <v>75</v>
      </c>
      <c r="Z28" s="264" t="s">
        <v>75</v>
      </c>
      <c r="AA28" s="264" t="s">
        <v>75</v>
      </c>
      <c r="AB28" s="210" t="s">
        <v>75</v>
      </c>
      <c r="AC28" s="210" t="s">
        <v>1118</v>
      </c>
      <c r="AE28" s="214">
        <f t="shared" ref="AE28:AJ28" si="31">COUNTIF($C$28:$AB$28,AE2)</f>
        <v>0</v>
      </c>
      <c r="AF28" s="214">
        <f t="shared" si="31"/>
        <v>0</v>
      </c>
      <c r="AG28" s="214">
        <f t="shared" si="31"/>
        <v>0</v>
      </c>
      <c r="AH28" s="214">
        <f t="shared" si="31"/>
        <v>0</v>
      </c>
      <c r="AI28" s="214">
        <f t="shared" si="31"/>
        <v>0</v>
      </c>
      <c r="AJ28" s="214">
        <f t="shared" si="31"/>
        <v>26</v>
      </c>
      <c r="AL28" s="216">
        <f t="shared" si="21"/>
        <v>0</v>
      </c>
      <c r="AM28" s="216">
        <f t="shared" si="22"/>
        <v>0</v>
      </c>
      <c r="AN28" s="216">
        <f t="shared" si="23"/>
        <v>0</v>
      </c>
      <c r="AO28" s="216">
        <f t="shared" si="24"/>
        <v>0</v>
      </c>
      <c r="AP28" s="216">
        <f t="shared" si="25"/>
        <v>0</v>
      </c>
      <c r="AQ28" s="216">
        <f t="shared" si="6"/>
        <v>1</v>
      </c>
    </row>
    <row r="29" spans="1:43" ht="46.5" hidden="1" outlineLevel="1">
      <c r="A29" s="208">
        <v>2.9</v>
      </c>
      <c r="B29" s="209" t="s">
        <v>1143</v>
      </c>
      <c r="C29" s="210" t="s">
        <v>75</v>
      </c>
      <c r="D29" s="210" t="s">
        <v>75</v>
      </c>
      <c r="E29" s="210" t="s">
        <v>75</v>
      </c>
      <c r="F29" s="210" t="s">
        <v>75</v>
      </c>
      <c r="G29" s="210" t="s">
        <v>75</v>
      </c>
      <c r="H29" s="210" t="s">
        <v>75</v>
      </c>
      <c r="I29" s="210" t="s">
        <v>75</v>
      </c>
      <c r="J29" s="210" t="s">
        <v>75</v>
      </c>
      <c r="K29" s="210" t="s">
        <v>75</v>
      </c>
      <c r="L29" s="210" t="s">
        <v>75</v>
      </c>
      <c r="M29" s="210" t="s">
        <v>75</v>
      </c>
      <c r="N29" s="210" t="s">
        <v>75</v>
      </c>
      <c r="O29" s="210" t="s">
        <v>75</v>
      </c>
      <c r="P29" s="210" t="s">
        <v>75</v>
      </c>
      <c r="Q29" s="210" t="s">
        <v>75</v>
      </c>
      <c r="R29" s="210" t="s">
        <v>75</v>
      </c>
      <c r="S29" s="210" t="s">
        <v>75</v>
      </c>
      <c r="T29" s="210" t="s">
        <v>75</v>
      </c>
      <c r="U29" s="210" t="s">
        <v>75</v>
      </c>
      <c r="V29" s="210" t="s">
        <v>75</v>
      </c>
      <c r="W29" s="210" t="s">
        <v>75</v>
      </c>
      <c r="X29" s="210" t="s">
        <v>75</v>
      </c>
      <c r="Y29" s="210" t="s">
        <v>75</v>
      </c>
      <c r="Z29" s="264" t="s">
        <v>75</v>
      </c>
      <c r="AA29" s="264" t="s">
        <v>75</v>
      </c>
      <c r="AB29" s="210" t="s">
        <v>75</v>
      </c>
      <c r="AC29" s="210" t="s">
        <v>1118</v>
      </c>
      <c r="AE29" s="214">
        <f t="shared" ref="AE29:AJ29" si="32">COUNTIF($C$29:$AB$29,AE2)</f>
        <v>0</v>
      </c>
      <c r="AF29" s="214">
        <f t="shared" si="32"/>
        <v>0</v>
      </c>
      <c r="AG29" s="214">
        <f t="shared" si="32"/>
        <v>0</v>
      </c>
      <c r="AH29" s="214">
        <f t="shared" si="32"/>
        <v>0</v>
      </c>
      <c r="AI29" s="214">
        <f t="shared" si="32"/>
        <v>0</v>
      </c>
      <c r="AJ29" s="214">
        <f t="shared" si="32"/>
        <v>26</v>
      </c>
      <c r="AL29" s="216">
        <f t="shared" si="21"/>
        <v>0</v>
      </c>
      <c r="AM29" s="216">
        <f t="shared" si="22"/>
        <v>0</v>
      </c>
      <c r="AN29" s="216">
        <f t="shared" si="23"/>
        <v>0</v>
      </c>
      <c r="AO29" s="216">
        <f t="shared" si="24"/>
        <v>0</v>
      </c>
      <c r="AP29" s="216">
        <f t="shared" si="25"/>
        <v>0</v>
      </c>
      <c r="AQ29" s="216">
        <f t="shared" si="6"/>
        <v>1</v>
      </c>
    </row>
    <row r="30" spans="1:43" ht="62" hidden="1" outlineLevel="1">
      <c r="A30" s="209">
        <v>2.1</v>
      </c>
      <c r="B30" s="209" t="s">
        <v>1144</v>
      </c>
      <c r="C30" s="210" t="s">
        <v>75</v>
      </c>
      <c r="D30" s="210" t="s">
        <v>75</v>
      </c>
      <c r="E30" s="210" t="s">
        <v>75</v>
      </c>
      <c r="F30" s="210" t="s">
        <v>75</v>
      </c>
      <c r="G30" s="210" t="s">
        <v>75</v>
      </c>
      <c r="H30" s="210" t="s">
        <v>75</v>
      </c>
      <c r="I30" s="210" t="s">
        <v>75</v>
      </c>
      <c r="J30" s="210" t="s">
        <v>75</v>
      </c>
      <c r="K30" s="210" t="s">
        <v>75</v>
      </c>
      <c r="L30" s="210" t="s">
        <v>75</v>
      </c>
      <c r="M30" s="210" t="s">
        <v>75</v>
      </c>
      <c r="N30" s="210" t="s">
        <v>75</v>
      </c>
      <c r="O30" s="210" t="s">
        <v>75</v>
      </c>
      <c r="P30" s="210" t="s">
        <v>75</v>
      </c>
      <c r="Q30" s="210" t="s">
        <v>75</v>
      </c>
      <c r="R30" s="210" t="s">
        <v>75</v>
      </c>
      <c r="S30" s="210" t="s">
        <v>75</v>
      </c>
      <c r="T30" s="210" t="s">
        <v>75</v>
      </c>
      <c r="U30" s="210" t="s">
        <v>75</v>
      </c>
      <c r="V30" s="210" t="s">
        <v>75</v>
      </c>
      <c r="W30" s="210" t="s">
        <v>75</v>
      </c>
      <c r="X30" s="210" t="s">
        <v>75</v>
      </c>
      <c r="Y30" s="210" t="s">
        <v>75</v>
      </c>
      <c r="Z30" s="264" t="s">
        <v>75</v>
      </c>
      <c r="AA30" s="264" t="s">
        <v>75</v>
      </c>
      <c r="AB30" s="210" t="s">
        <v>75</v>
      </c>
      <c r="AC30" s="210" t="s">
        <v>1118</v>
      </c>
      <c r="AE30" s="214">
        <f t="shared" ref="AE30:AJ30" si="33">COUNTIF($C$30:$AB$30,AE2)</f>
        <v>0</v>
      </c>
      <c r="AF30" s="214">
        <f t="shared" si="33"/>
        <v>0</v>
      </c>
      <c r="AG30" s="214">
        <f t="shared" si="33"/>
        <v>0</v>
      </c>
      <c r="AH30" s="214">
        <f t="shared" si="33"/>
        <v>0</v>
      </c>
      <c r="AI30" s="214">
        <f t="shared" si="33"/>
        <v>0</v>
      </c>
      <c r="AJ30" s="214">
        <f t="shared" si="33"/>
        <v>26</v>
      </c>
      <c r="AL30" s="216">
        <f t="shared" si="21"/>
        <v>0</v>
      </c>
      <c r="AM30" s="216">
        <f t="shared" si="22"/>
        <v>0</v>
      </c>
      <c r="AN30" s="216">
        <f t="shared" si="23"/>
        <v>0</v>
      </c>
      <c r="AO30" s="216">
        <f t="shared" si="24"/>
        <v>0</v>
      </c>
      <c r="AP30" s="216">
        <f t="shared" si="25"/>
        <v>0</v>
      </c>
      <c r="AQ30" s="216">
        <f t="shared" si="6"/>
        <v>1</v>
      </c>
    </row>
    <row r="31" spans="1:43" collapsed="1">
      <c r="A31" s="204">
        <v>3</v>
      </c>
      <c r="B31" s="205" t="s">
        <v>119</v>
      </c>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c r="AA31" s="205"/>
      <c r="AB31" s="205"/>
      <c r="AC31" s="207" t="s">
        <v>1134</v>
      </c>
      <c r="AD31" s="217"/>
      <c r="AE31" s="218"/>
      <c r="AF31" s="218"/>
      <c r="AG31" s="218"/>
      <c r="AH31" s="218"/>
      <c r="AI31" s="218"/>
      <c r="AJ31" s="218"/>
      <c r="AK31" s="217"/>
      <c r="AL31" s="218"/>
      <c r="AM31" s="218"/>
      <c r="AN31" s="218"/>
      <c r="AO31" s="218"/>
      <c r="AP31" s="218"/>
      <c r="AQ31" s="218"/>
    </row>
    <row r="32" spans="1:43" ht="31" hidden="1" outlineLevel="1">
      <c r="A32" s="208">
        <v>3.1</v>
      </c>
      <c r="B32" s="209" t="s">
        <v>1145</v>
      </c>
      <c r="C32" s="210" t="s">
        <v>75</v>
      </c>
      <c r="D32" s="210" t="s">
        <v>75</v>
      </c>
      <c r="E32" s="210" t="s">
        <v>75</v>
      </c>
      <c r="F32" s="210" t="s">
        <v>75</v>
      </c>
      <c r="G32" s="210" t="s">
        <v>75</v>
      </c>
      <c r="H32" s="210" t="s">
        <v>75</v>
      </c>
      <c r="I32" s="210" t="s">
        <v>75</v>
      </c>
      <c r="J32" s="210" t="s">
        <v>75</v>
      </c>
      <c r="K32" s="210" t="s">
        <v>75</v>
      </c>
      <c r="L32" s="210" t="s">
        <v>75</v>
      </c>
      <c r="M32" s="210" t="s">
        <v>75</v>
      </c>
      <c r="N32" s="210" t="s">
        <v>75</v>
      </c>
      <c r="O32" s="210" t="s">
        <v>75</v>
      </c>
      <c r="P32" s="210" t="s">
        <v>75</v>
      </c>
      <c r="Q32" s="210" t="s">
        <v>75</v>
      </c>
      <c r="R32" s="210" t="s">
        <v>75</v>
      </c>
      <c r="S32" s="210" t="s">
        <v>75</v>
      </c>
      <c r="T32" s="210" t="s">
        <v>75</v>
      </c>
      <c r="U32" s="210" t="s">
        <v>75</v>
      </c>
      <c r="V32" s="210" t="s">
        <v>75</v>
      </c>
      <c r="W32" s="210" t="s">
        <v>75</v>
      </c>
      <c r="X32" s="210" t="s">
        <v>75</v>
      </c>
      <c r="Y32" s="210" t="s">
        <v>75</v>
      </c>
      <c r="Z32" s="264" t="s">
        <v>75</v>
      </c>
      <c r="AA32" s="264" t="s">
        <v>75</v>
      </c>
      <c r="AB32" s="210" t="s">
        <v>75</v>
      </c>
      <c r="AC32" s="210" t="s">
        <v>1118</v>
      </c>
      <c r="AE32" s="214">
        <f t="shared" ref="AE32:AJ32" si="34">COUNTIF($C$32:$AB$32,AE2)</f>
        <v>0</v>
      </c>
      <c r="AF32" s="214">
        <f t="shared" si="34"/>
        <v>0</v>
      </c>
      <c r="AG32" s="214">
        <f t="shared" si="34"/>
        <v>0</v>
      </c>
      <c r="AH32" s="214">
        <f t="shared" si="34"/>
        <v>0</v>
      </c>
      <c r="AI32" s="214">
        <f t="shared" si="34"/>
        <v>0</v>
      </c>
      <c r="AJ32" s="214">
        <f t="shared" si="34"/>
        <v>26</v>
      </c>
      <c r="AL32" s="216">
        <f>SUM(AE32/23)</f>
        <v>0</v>
      </c>
      <c r="AM32" s="216">
        <f>SUM(AF32/23)</f>
        <v>0</v>
      </c>
      <c r="AN32" s="216">
        <f>SUM(AG32/23)</f>
        <v>0</v>
      </c>
      <c r="AO32" s="216">
        <f>SUM(AH32/23)</f>
        <v>0</v>
      </c>
      <c r="AP32" s="216">
        <f>SUM(AI32/23)</f>
        <v>0</v>
      </c>
      <c r="AQ32" s="216">
        <f t="shared" si="6"/>
        <v>1</v>
      </c>
    </row>
    <row r="33" spans="1:43" hidden="1" outlineLevel="1">
      <c r="A33" s="412">
        <v>3.2</v>
      </c>
      <c r="B33" s="414" t="s">
        <v>1146</v>
      </c>
      <c r="C33" s="210" t="s">
        <v>75</v>
      </c>
      <c r="D33" s="210" t="s">
        <v>75</v>
      </c>
      <c r="E33" s="210" t="s">
        <v>75</v>
      </c>
      <c r="F33" s="210" t="s">
        <v>75</v>
      </c>
      <c r="G33" s="210" t="s">
        <v>75</v>
      </c>
      <c r="H33" s="210" t="s">
        <v>75</v>
      </c>
      <c r="I33" s="210" t="s">
        <v>75</v>
      </c>
      <c r="J33" s="210" t="s">
        <v>75</v>
      </c>
      <c r="K33" s="210" t="s">
        <v>75</v>
      </c>
      <c r="L33" s="210" t="s">
        <v>75</v>
      </c>
      <c r="M33" s="210" t="s">
        <v>75</v>
      </c>
      <c r="N33" s="210" t="s">
        <v>75</v>
      </c>
      <c r="O33" s="210" t="s">
        <v>75</v>
      </c>
      <c r="P33" s="210" t="s">
        <v>75</v>
      </c>
      <c r="Q33" s="210" t="s">
        <v>75</v>
      </c>
      <c r="R33" s="210" t="s">
        <v>75</v>
      </c>
      <c r="S33" s="210" t="s">
        <v>75</v>
      </c>
      <c r="T33" s="210" t="s">
        <v>75</v>
      </c>
      <c r="U33" s="210" t="s">
        <v>75</v>
      </c>
      <c r="V33" s="210" t="s">
        <v>75</v>
      </c>
      <c r="W33" s="210" t="s">
        <v>75</v>
      </c>
      <c r="X33" s="210" t="s">
        <v>75</v>
      </c>
      <c r="Y33" s="210" t="s">
        <v>75</v>
      </c>
      <c r="Z33" s="264" t="s">
        <v>75</v>
      </c>
      <c r="AA33" s="264" t="s">
        <v>75</v>
      </c>
      <c r="AB33" s="210" t="s">
        <v>75</v>
      </c>
      <c r="AC33" s="413" t="s">
        <v>1118</v>
      </c>
      <c r="AE33" s="214">
        <f t="shared" ref="AE33:AJ33" si="35">COUNTIF($C$33:$AB$33,AE2)</f>
        <v>0</v>
      </c>
      <c r="AF33" s="214">
        <f t="shared" si="35"/>
        <v>0</v>
      </c>
      <c r="AG33" s="214">
        <f t="shared" si="35"/>
        <v>0</v>
      </c>
      <c r="AH33" s="214">
        <f t="shared" si="35"/>
        <v>0</v>
      </c>
      <c r="AI33" s="214">
        <f t="shared" si="35"/>
        <v>0</v>
      </c>
      <c r="AJ33" s="214">
        <f t="shared" si="35"/>
        <v>26</v>
      </c>
      <c r="AL33" s="216">
        <f t="shared" ref="AL33:AL38" si="36">SUM(AE33/23)</f>
        <v>0</v>
      </c>
      <c r="AM33" s="216">
        <f t="shared" ref="AM33:AM38" si="37">SUM(AF33/23)</f>
        <v>0</v>
      </c>
      <c r="AN33" s="216">
        <f t="shared" ref="AN33:AN38" si="38">SUM(AG33/23)</f>
        <v>0</v>
      </c>
      <c r="AO33" s="216">
        <f t="shared" ref="AO33:AO38" si="39">SUM(AH33/23)</f>
        <v>0</v>
      </c>
      <c r="AP33" s="216">
        <f t="shared" ref="AP33:AP38" si="40">SUM(AI33/23)</f>
        <v>0</v>
      </c>
      <c r="AQ33" s="216">
        <f t="shared" si="6"/>
        <v>1</v>
      </c>
    </row>
    <row r="34" spans="1:43" hidden="1" outlineLevel="1">
      <c r="A34" s="412"/>
      <c r="B34" s="414"/>
      <c r="C34" s="210" t="s">
        <v>75</v>
      </c>
      <c r="D34" s="210" t="s">
        <v>75</v>
      </c>
      <c r="E34" s="210" t="s">
        <v>75</v>
      </c>
      <c r="F34" s="210" t="s">
        <v>75</v>
      </c>
      <c r="G34" s="210" t="s">
        <v>75</v>
      </c>
      <c r="H34" s="210" t="s">
        <v>75</v>
      </c>
      <c r="I34" s="210" t="s">
        <v>75</v>
      </c>
      <c r="J34" s="210" t="s">
        <v>75</v>
      </c>
      <c r="K34" s="210" t="s">
        <v>75</v>
      </c>
      <c r="L34" s="210" t="s">
        <v>75</v>
      </c>
      <c r="M34" s="210" t="s">
        <v>75</v>
      </c>
      <c r="N34" s="210" t="s">
        <v>75</v>
      </c>
      <c r="O34" s="210" t="s">
        <v>75</v>
      </c>
      <c r="P34" s="210" t="s">
        <v>75</v>
      </c>
      <c r="Q34" s="210" t="s">
        <v>75</v>
      </c>
      <c r="R34" s="210" t="s">
        <v>75</v>
      </c>
      <c r="S34" s="210" t="s">
        <v>75</v>
      </c>
      <c r="T34" s="210" t="s">
        <v>75</v>
      </c>
      <c r="U34" s="210" t="s">
        <v>75</v>
      </c>
      <c r="V34" s="210" t="s">
        <v>75</v>
      </c>
      <c r="W34" s="210" t="s">
        <v>75</v>
      </c>
      <c r="X34" s="210" t="s">
        <v>75</v>
      </c>
      <c r="Y34" s="210" t="s">
        <v>75</v>
      </c>
      <c r="Z34" s="264" t="s">
        <v>75</v>
      </c>
      <c r="AA34" s="264" t="s">
        <v>75</v>
      </c>
      <c r="AB34" s="210" t="s">
        <v>75</v>
      </c>
      <c r="AC34" s="413"/>
      <c r="AE34" s="214">
        <f t="shared" ref="AE34:AJ34" si="41">COUNTIF($C$34:$AB$34,AE2)</f>
        <v>0</v>
      </c>
      <c r="AF34" s="214">
        <f t="shared" si="41"/>
        <v>0</v>
      </c>
      <c r="AG34" s="214">
        <f t="shared" si="41"/>
        <v>0</v>
      </c>
      <c r="AH34" s="214">
        <f t="shared" si="41"/>
        <v>0</v>
      </c>
      <c r="AI34" s="214">
        <f t="shared" si="41"/>
        <v>0</v>
      </c>
      <c r="AJ34" s="214">
        <f t="shared" si="41"/>
        <v>26</v>
      </c>
      <c r="AL34" s="216">
        <f t="shared" si="36"/>
        <v>0</v>
      </c>
      <c r="AM34" s="216">
        <f t="shared" si="37"/>
        <v>0</v>
      </c>
      <c r="AN34" s="216">
        <f t="shared" si="38"/>
        <v>0</v>
      </c>
      <c r="AO34" s="216">
        <f t="shared" si="39"/>
        <v>0</v>
      </c>
      <c r="AP34" s="216">
        <f t="shared" si="40"/>
        <v>0</v>
      </c>
      <c r="AQ34" s="216">
        <f t="shared" si="6"/>
        <v>1</v>
      </c>
    </row>
    <row r="35" spans="1:43" ht="31" hidden="1" outlineLevel="1">
      <c r="A35" s="208">
        <v>3.3</v>
      </c>
      <c r="B35" s="209" t="s">
        <v>1147</v>
      </c>
      <c r="C35" s="210" t="s">
        <v>75</v>
      </c>
      <c r="D35" s="210" t="s">
        <v>75</v>
      </c>
      <c r="E35" s="210" t="s">
        <v>75</v>
      </c>
      <c r="F35" s="210" t="s">
        <v>75</v>
      </c>
      <c r="G35" s="210" t="s">
        <v>75</v>
      </c>
      <c r="H35" s="210" t="s">
        <v>75</v>
      </c>
      <c r="I35" s="210" t="s">
        <v>75</v>
      </c>
      <c r="J35" s="210" t="s">
        <v>75</v>
      </c>
      <c r="K35" s="210" t="s">
        <v>75</v>
      </c>
      <c r="L35" s="210" t="s">
        <v>75</v>
      </c>
      <c r="M35" s="210" t="s">
        <v>75</v>
      </c>
      <c r="N35" s="210" t="s">
        <v>75</v>
      </c>
      <c r="O35" s="210" t="s">
        <v>75</v>
      </c>
      <c r="P35" s="210" t="s">
        <v>75</v>
      </c>
      <c r="Q35" s="210" t="s">
        <v>75</v>
      </c>
      <c r="R35" s="210" t="s">
        <v>75</v>
      </c>
      <c r="S35" s="210" t="s">
        <v>75</v>
      </c>
      <c r="T35" s="210" t="s">
        <v>75</v>
      </c>
      <c r="U35" s="210" t="s">
        <v>75</v>
      </c>
      <c r="V35" s="210" t="s">
        <v>75</v>
      </c>
      <c r="W35" s="210" t="s">
        <v>75</v>
      </c>
      <c r="X35" s="210" t="s">
        <v>75</v>
      </c>
      <c r="Y35" s="210" t="s">
        <v>75</v>
      </c>
      <c r="Z35" s="264" t="s">
        <v>75</v>
      </c>
      <c r="AA35" s="264" t="s">
        <v>75</v>
      </c>
      <c r="AB35" s="210" t="s">
        <v>75</v>
      </c>
      <c r="AC35" s="210" t="s">
        <v>1118</v>
      </c>
      <c r="AE35" s="214">
        <f t="shared" ref="AE35:AJ35" si="42">COUNTIF($C$35:$AB$35,AE2)</f>
        <v>0</v>
      </c>
      <c r="AF35" s="214">
        <f t="shared" si="42"/>
        <v>0</v>
      </c>
      <c r="AG35" s="214">
        <f t="shared" si="42"/>
        <v>0</v>
      </c>
      <c r="AH35" s="214">
        <f t="shared" si="42"/>
        <v>0</v>
      </c>
      <c r="AI35" s="214">
        <f t="shared" si="42"/>
        <v>0</v>
      </c>
      <c r="AJ35" s="214">
        <f t="shared" si="42"/>
        <v>26</v>
      </c>
      <c r="AL35" s="216">
        <f t="shared" si="36"/>
        <v>0</v>
      </c>
      <c r="AM35" s="216">
        <f t="shared" si="37"/>
        <v>0</v>
      </c>
      <c r="AN35" s="216">
        <f t="shared" si="38"/>
        <v>0</v>
      </c>
      <c r="AO35" s="216">
        <f t="shared" si="39"/>
        <v>0</v>
      </c>
      <c r="AP35" s="216">
        <f t="shared" si="40"/>
        <v>0</v>
      </c>
      <c r="AQ35" s="216">
        <f t="shared" si="6"/>
        <v>1</v>
      </c>
    </row>
    <row r="36" spans="1:43" ht="31" hidden="1" outlineLevel="1">
      <c r="A36" s="208">
        <v>3.4</v>
      </c>
      <c r="B36" s="209" t="s">
        <v>1148</v>
      </c>
      <c r="C36" s="210" t="s">
        <v>75</v>
      </c>
      <c r="D36" s="210" t="s">
        <v>75</v>
      </c>
      <c r="E36" s="210" t="s">
        <v>75</v>
      </c>
      <c r="F36" s="210" t="s">
        <v>75</v>
      </c>
      <c r="G36" s="210" t="s">
        <v>75</v>
      </c>
      <c r="H36" s="210" t="s">
        <v>75</v>
      </c>
      <c r="I36" s="210" t="s">
        <v>75</v>
      </c>
      <c r="J36" s="210" t="s">
        <v>75</v>
      </c>
      <c r="K36" s="210" t="s">
        <v>75</v>
      </c>
      <c r="L36" s="210" t="s">
        <v>75</v>
      </c>
      <c r="M36" s="210" t="s">
        <v>75</v>
      </c>
      <c r="N36" s="210" t="s">
        <v>75</v>
      </c>
      <c r="O36" s="210" t="s">
        <v>75</v>
      </c>
      <c r="P36" s="210" t="s">
        <v>75</v>
      </c>
      <c r="Q36" s="210" t="s">
        <v>75</v>
      </c>
      <c r="R36" s="210" t="s">
        <v>75</v>
      </c>
      <c r="S36" s="210" t="s">
        <v>75</v>
      </c>
      <c r="T36" s="210" t="s">
        <v>75</v>
      </c>
      <c r="U36" s="210" t="s">
        <v>75</v>
      </c>
      <c r="V36" s="210" t="s">
        <v>75</v>
      </c>
      <c r="W36" s="210" t="s">
        <v>75</v>
      </c>
      <c r="X36" s="210" t="s">
        <v>75</v>
      </c>
      <c r="Y36" s="210" t="s">
        <v>75</v>
      </c>
      <c r="Z36" s="264" t="s">
        <v>75</v>
      </c>
      <c r="AA36" s="264" t="s">
        <v>75</v>
      </c>
      <c r="AB36" s="210" t="s">
        <v>75</v>
      </c>
      <c r="AC36" s="210" t="s">
        <v>1118</v>
      </c>
      <c r="AE36" s="214">
        <f t="shared" ref="AE36:AJ36" si="43">COUNTIF($C$36:$AB$36,AE2)</f>
        <v>0</v>
      </c>
      <c r="AF36" s="214">
        <f t="shared" si="43"/>
        <v>0</v>
      </c>
      <c r="AG36" s="214">
        <f t="shared" si="43"/>
        <v>0</v>
      </c>
      <c r="AH36" s="214">
        <f t="shared" si="43"/>
        <v>0</v>
      </c>
      <c r="AI36" s="214">
        <f t="shared" si="43"/>
        <v>0</v>
      </c>
      <c r="AJ36" s="214">
        <f t="shared" si="43"/>
        <v>26</v>
      </c>
      <c r="AL36" s="216">
        <f t="shared" si="36"/>
        <v>0</v>
      </c>
      <c r="AM36" s="216">
        <f t="shared" si="37"/>
        <v>0</v>
      </c>
      <c r="AN36" s="216">
        <f t="shared" si="38"/>
        <v>0</v>
      </c>
      <c r="AO36" s="216">
        <f t="shared" si="39"/>
        <v>0</v>
      </c>
      <c r="AP36" s="216">
        <f t="shared" si="40"/>
        <v>0</v>
      </c>
      <c r="AQ36" s="216">
        <f t="shared" si="6"/>
        <v>1</v>
      </c>
    </row>
    <row r="37" spans="1:43" ht="31" hidden="1" outlineLevel="1">
      <c r="A37" s="208">
        <v>3.5</v>
      </c>
      <c r="B37" s="209" t="s">
        <v>1149</v>
      </c>
      <c r="C37" s="210" t="s">
        <v>75</v>
      </c>
      <c r="D37" s="210" t="s">
        <v>75</v>
      </c>
      <c r="E37" s="210" t="s">
        <v>75</v>
      </c>
      <c r="F37" s="210" t="s">
        <v>75</v>
      </c>
      <c r="G37" s="210" t="s">
        <v>75</v>
      </c>
      <c r="H37" s="210" t="s">
        <v>75</v>
      </c>
      <c r="I37" s="210" t="s">
        <v>75</v>
      </c>
      <c r="J37" s="210" t="s">
        <v>75</v>
      </c>
      <c r="K37" s="210" t="s">
        <v>75</v>
      </c>
      <c r="L37" s="210" t="s">
        <v>75</v>
      </c>
      <c r="M37" s="210" t="s">
        <v>75</v>
      </c>
      <c r="N37" s="210" t="s">
        <v>75</v>
      </c>
      <c r="O37" s="210" t="s">
        <v>75</v>
      </c>
      <c r="P37" s="210" t="s">
        <v>75</v>
      </c>
      <c r="Q37" s="210" t="s">
        <v>75</v>
      </c>
      <c r="R37" s="210" t="s">
        <v>75</v>
      </c>
      <c r="S37" s="210" t="s">
        <v>75</v>
      </c>
      <c r="T37" s="210" t="s">
        <v>75</v>
      </c>
      <c r="U37" s="210" t="s">
        <v>75</v>
      </c>
      <c r="V37" s="210" t="s">
        <v>75</v>
      </c>
      <c r="W37" s="210" t="s">
        <v>75</v>
      </c>
      <c r="X37" s="210" t="s">
        <v>75</v>
      </c>
      <c r="Y37" s="210" t="s">
        <v>75</v>
      </c>
      <c r="Z37" s="264" t="s">
        <v>75</v>
      </c>
      <c r="AA37" s="264" t="s">
        <v>75</v>
      </c>
      <c r="AB37" s="210" t="s">
        <v>75</v>
      </c>
      <c r="AC37" s="210" t="s">
        <v>1118</v>
      </c>
      <c r="AE37" s="214">
        <f t="shared" ref="AE37:AJ37" si="44">COUNTIF($C$37:$AB$37,AE2)</f>
        <v>0</v>
      </c>
      <c r="AF37" s="214">
        <f t="shared" si="44"/>
        <v>0</v>
      </c>
      <c r="AG37" s="214">
        <f t="shared" si="44"/>
        <v>0</v>
      </c>
      <c r="AH37" s="214">
        <f t="shared" si="44"/>
        <v>0</v>
      </c>
      <c r="AI37" s="214">
        <f t="shared" si="44"/>
        <v>0</v>
      </c>
      <c r="AJ37" s="214">
        <f t="shared" si="44"/>
        <v>26</v>
      </c>
      <c r="AL37" s="216">
        <f t="shared" si="36"/>
        <v>0</v>
      </c>
      <c r="AM37" s="216">
        <f t="shared" si="37"/>
        <v>0</v>
      </c>
      <c r="AN37" s="216">
        <f t="shared" si="38"/>
        <v>0</v>
      </c>
      <c r="AO37" s="216">
        <f t="shared" si="39"/>
        <v>0</v>
      </c>
      <c r="AP37" s="216">
        <f t="shared" si="40"/>
        <v>0</v>
      </c>
      <c r="AQ37" s="216">
        <f t="shared" si="6"/>
        <v>1</v>
      </c>
    </row>
    <row r="38" spans="1:43" ht="31" hidden="1" outlineLevel="1">
      <c r="A38" s="208">
        <v>3.6</v>
      </c>
      <c r="B38" s="209" t="s">
        <v>1150</v>
      </c>
      <c r="C38" s="210" t="s">
        <v>75</v>
      </c>
      <c r="D38" s="210" t="s">
        <v>75</v>
      </c>
      <c r="E38" s="210" t="s">
        <v>75</v>
      </c>
      <c r="F38" s="210" t="s">
        <v>75</v>
      </c>
      <c r="G38" s="210" t="s">
        <v>75</v>
      </c>
      <c r="H38" s="210" t="s">
        <v>75</v>
      </c>
      <c r="I38" s="210" t="s">
        <v>75</v>
      </c>
      <c r="J38" s="210" t="s">
        <v>75</v>
      </c>
      <c r="K38" s="210" t="s">
        <v>75</v>
      </c>
      <c r="L38" s="210" t="s">
        <v>75</v>
      </c>
      <c r="M38" s="210" t="s">
        <v>75</v>
      </c>
      <c r="N38" s="210" t="s">
        <v>75</v>
      </c>
      <c r="O38" s="210" t="s">
        <v>75</v>
      </c>
      <c r="P38" s="210" t="s">
        <v>75</v>
      </c>
      <c r="Q38" s="210" t="s">
        <v>75</v>
      </c>
      <c r="R38" s="210" t="s">
        <v>75</v>
      </c>
      <c r="S38" s="210" t="s">
        <v>75</v>
      </c>
      <c r="T38" s="210" t="s">
        <v>75</v>
      </c>
      <c r="U38" s="210" t="s">
        <v>75</v>
      </c>
      <c r="V38" s="210" t="s">
        <v>75</v>
      </c>
      <c r="W38" s="210" t="s">
        <v>75</v>
      </c>
      <c r="X38" s="210" t="s">
        <v>75</v>
      </c>
      <c r="Y38" s="210" t="s">
        <v>75</v>
      </c>
      <c r="Z38" s="264" t="s">
        <v>75</v>
      </c>
      <c r="AA38" s="264" t="s">
        <v>75</v>
      </c>
      <c r="AB38" s="210" t="s">
        <v>75</v>
      </c>
      <c r="AC38" s="210" t="s">
        <v>1118</v>
      </c>
      <c r="AE38" s="214">
        <f t="shared" ref="AE38:AJ38" si="45">COUNTIF($C$38:$AB$38,AE2)</f>
        <v>0</v>
      </c>
      <c r="AF38" s="214">
        <f t="shared" si="45"/>
        <v>0</v>
      </c>
      <c r="AG38" s="214">
        <f t="shared" si="45"/>
        <v>0</v>
      </c>
      <c r="AH38" s="214">
        <f t="shared" si="45"/>
        <v>0</v>
      </c>
      <c r="AI38" s="214">
        <f t="shared" si="45"/>
        <v>0</v>
      </c>
      <c r="AJ38" s="214">
        <f t="shared" si="45"/>
        <v>26</v>
      </c>
      <c r="AL38" s="216">
        <f t="shared" si="36"/>
        <v>0</v>
      </c>
      <c r="AM38" s="216">
        <f t="shared" si="37"/>
        <v>0</v>
      </c>
      <c r="AN38" s="216">
        <f t="shared" si="38"/>
        <v>0</v>
      </c>
      <c r="AO38" s="216">
        <f t="shared" si="39"/>
        <v>0</v>
      </c>
      <c r="AP38" s="216">
        <f t="shared" si="40"/>
        <v>0</v>
      </c>
      <c r="AQ38" s="216">
        <f t="shared" si="6"/>
        <v>1</v>
      </c>
    </row>
    <row r="39" spans="1:43" collapsed="1">
      <c r="A39" s="204">
        <v>4</v>
      </c>
      <c r="B39" s="205" t="s">
        <v>121</v>
      </c>
      <c r="C39" s="205"/>
      <c r="D39" s="205"/>
      <c r="E39" s="205"/>
      <c r="F39" s="205"/>
      <c r="G39" s="205"/>
      <c r="H39" s="205"/>
      <c r="I39" s="205"/>
      <c r="J39" s="205"/>
      <c r="K39" s="205"/>
      <c r="L39" s="205"/>
      <c r="M39" s="205"/>
      <c r="N39" s="205"/>
      <c r="O39" s="205"/>
      <c r="P39" s="205"/>
      <c r="Q39" s="205"/>
      <c r="R39" s="205"/>
      <c r="S39" s="205"/>
      <c r="T39" s="205"/>
      <c r="U39" s="205"/>
      <c r="V39" s="205"/>
      <c r="W39" s="205"/>
      <c r="X39" s="205"/>
      <c r="Y39" s="205"/>
      <c r="Z39" s="205"/>
      <c r="AA39" s="205"/>
      <c r="AB39" s="205"/>
      <c r="AC39" s="207" t="s">
        <v>1134</v>
      </c>
      <c r="AD39" s="217"/>
      <c r="AE39" s="218"/>
      <c r="AF39" s="218"/>
      <c r="AG39" s="218"/>
      <c r="AH39" s="218"/>
      <c r="AI39" s="218"/>
      <c r="AJ39" s="218"/>
      <c r="AK39" s="217"/>
      <c r="AL39" s="218"/>
      <c r="AM39" s="218"/>
      <c r="AN39" s="218"/>
      <c r="AO39" s="218"/>
      <c r="AP39" s="218"/>
      <c r="AQ39" s="218"/>
    </row>
    <row r="40" spans="1:43" ht="62" hidden="1" outlineLevel="1">
      <c r="A40" s="208">
        <v>4.0999999999999996</v>
      </c>
      <c r="B40" s="209" t="s">
        <v>1151</v>
      </c>
      <c r="C40" s="210" t="s">
        <v>75</v>
      </c>
      <c r="D40" s="210" t="s">
        <v>75</v>
      </c>
      <c r="E40" s="210" t="s">
        <v>75</v>
      </c>
      <c r="F40" s="210" t="s">
        <v>75</v>
      </c>
      <c r="G40" s="210" t="s">
        <v>75</v>
      </c>
      <c r="H40" s="210" t="s">
        <v>75</v>
      </c>
      <c r="I40" s="210" t="s">
        <v>75</v>
      </c>
      <c r="J40" s="210" t="s">
        <v>75</v>
      </c>
      <c r="K40" s="210" t="s">
        <v>75</v>
      </c>
      <c r="L40" s="210" t="s">
        <v>75</v>
      </c>
      <c r="M40" s="210" t="s">
        <v>75</v>
      </c>
      <c r="N40" s="210" t="s">
        <v>75</v>
      </c>
      <c r="O40" s="210" t="s">
        <v>75</v>
      </c>
      <c r="P40" s="210" t="s">
        <v>75</v>
      </c>
      <c r="Q40" s="210" t="s">
        <v>75</v>
      </c>
      <c r="R40" s="210" t="s">
        <v>75</v>
      </c>
      <c r="S40" s="210" t="s">
        <v>75</v>
      </c>
      <c r="T40" s="210" t="s">
        <v>75</v>
      </c>
      <c r="U40" s="210" t="s">
        <v>75</v>
      </c>
      <c r="V40" s="210" t="s">
        <v>75</v>
      </c>
      <c r="W40" s="210" t="s">
        <v>75</v>
      </c>
      <c r="X40" s="210" t="s">
        <v>75</v>
      </c>
      <c r="Y40" s="210" t="s">
        <v>75</v>
      </c>
      <c r="Z40" s="264" t="s">
        <v>75</v>
      </c>
      <c r="AA40" s="264" t="s">
        <v>75</v>
      </c>
      <c r="AB40" s="210" t="s">
        <v>75</v>
      </c>
      <c r="AC40" s="210" t="s">
        <v>1118</v>
      </c>
      <c r="AE40" s="214">
        <f t="shared" ref="AE40:AJ40" si="46">COUNTIF($C$40:$AB$40,AE2)</f>
        <v>0</v>
      </c>
      <c r="AF40" s="214">
        <f t="shared" si="46"/>
        <v>0</v>
      </c>
      <c r="AG40" s="214">
        <f t="shared" si="46"/>
        <v>0</v>
      </c>
      <c r="AH40" s="214">
        <f t="shared" si="46"/>
        <v>0</v>
      </c>
      <c r="AI40" s="214">
        <f t="shared" si="46"/>
        <v>0</v>
      </c>
      <c r="AJ40" s="214">
        <f t="shared" si="46"/>
        <v>26</v>
      </c>
      <c r="AL40" s="216">
        <f>SUM(AE40/23)</f>
        <v>0</v>
      </c>
      <c r="AM40" s="216">
        <f>SUM(AF40/23)</f>
        <v>0</v>
      </c>
      <c r="AN40" s="216">
        <f>SUM(AG40/23)</f>
        <v>0</v>
      </c>
      <c r="AO40" s="216">
        <f>SUM(AH40/23)</f>
        <v>0</v>
      </c>
      <c r="AP40" s="216">
        <f>SUM(AI40/23)</f>
        <v>0</v>
      </c>
      <c r="AQ40" s="216">
        <f t="shared" si="6"/>
        <v>1</v>
      </c>
    </row>
    <row r="41" spans="1:43" ht="31" hidden="1" outlineLevel="1">
      <c r="A41" s="208">
        <v>4.2</v>
      </c>
      <c r="B41" s="209" t="s">
        <v>1152</v>
      </c>
      <c r="C41" s="210" t="s">
        <v>75</v>
      </c>
      <c r="D41" s="210" t="s">
        <v>75</v>
      </c>
      <c r="E41" s="210" t="s">
        <v>75</v>
      </c>
      <c r="F41" s="210" t="s">
        <v>75</v>
      </c>
      <c r="G41" s="210" t="s">
        <v>75</v>
      </c>
      <c r="H41" s="210" t="s">
        <v>75</v>
      </c>
      <c r="I41" s="210" t="s">
        <v>75</v>
      </c>
      <c r="J41" s="210" t="s">
        <v>75</v>
      </c>
      <c r="K41" s="210" t="s">
        <v>75</v>
      </c>
      <c r="L41" s="210" t="s">
        <v>75</v>
      </c>
      <c r="M41" s="210" t="s">
        <v>75</v>
      </c>
      <c r="N41" s="210" t="s">
        <v>75</v>
      </c>
      <c r="O41" s="210" t="s">
        <v>75</v>
      </c>
      <c r="P41" s="210" t="s">
        <v>75</v>
      </c>
      <c r="Q41" s="210" t="s">
        <v>75</v>
      </c>
      <c r="R41" s="210" t="s">
        <v>75</v>
      </c>
      <c r="S41" s="210" t="s">
        <v>75</v>
      </c>
      <c r="T41" s="210" t="s">
        <v>75</v>
      </c>
      <c r="U41" s="210" t="s">
        <v>75</v>
      </c>
      <c r="V41" s="210" t="s">
        <v>75</v>
      </c>
      <c r="W41" s="210" t="s">
        <v>75</v>
      </c>
      <c r="X41" s="210" t="s">
        <v>75</v>
      </c>
      <c r="Y41" s="210" t="s">
        <v>75</v>
      </c>
      <c r="Z41" s="264" t="s">
        <v>75</v>
      </c>
      <c r="AA41" s="264" t="s">
        <v>75</v>
      </c>
      <c r="AB41" s="210" t="s">
        <v>75</v>
      </c>
      <c r="AC41" s="210" t="s">
        <v>1118</v>
      </c>
      <c r="AE41" s="214">
        <f t="shared" ref="AE41:AJ41" si="47">COUNTIF($C$41:$AB$41,AE2)</f>
        <v>0</v>
      </c>
      <c r="AF41" s="214">
        <f t="shared" si="47"/>
        <v>0</v>
      </c>
      <c r="AG41" s="214">
        <f t="shared" si="47"/>
        <v>0</v>
      </c>
      <c r="AH41" s="214">
        <f t="shared" si="47"/>
        <v>0</v>
      </c>
      <c r="AI41" s="214">
        <f t="shared" si="47"/>
        <v>0</v>
      </c>
      <c r="AJ41" s="214">
        <f t="shared" si="47"/>
        <v>26</v>
      </c>
      <c r="AL41" s="216">
        <f t="shared" ref="AL41:AL48" si="48">SUM(AE41/23)</f>
        <v>0</v>
      </c>
      <c r="AM41" s="216">
        <f t="shared" ref="AM41:AM48" si="49">SUM(AF41/23)</f>
        <v>0</v>
      </c>
      <c r="AN41" s="216">
        <f t="shared" ref="AN41:AN48" si="50">SUM(AG41/23)</f>
        <v>0</v>
      </c>
      <c r="AO41" s="216">
        <f t="shared" ref="AO41:AO48" si="51">SUM(AH41/23)</f>
        <v>0</v>
      </c>
      <c r="AP41" s="216">
        <f t="shared" ref="AP41:AP48" si="52">SUM(AI41/23)</f>
        <v>0</v>
      </c>
      <c r="AQ41" s="216">
        <f t="shared" si="6"/>
        <v>1</v>
      </c>
    </row>
    <row r="42" spans="1:43" collapsed="1">
      <c r="A42" s="204">
        <v>5</v>
      </c>
      <c r="B42" s="211" t="s">
        <v>122</v>
      </c>
      <c r="C42" s="205"/>
      <c r="D42" s="205"/>
      <c r="E42" s="205"/>
      <c r="F42" s="205"/>
      <c r="G42" s="205"/>
      <c r="H42" s="205"/>
      <c r="I42" s="205"/>
      <c r="J42" s="205"/>
      <c r="K42" s="205"/>
      <c r="L42" s="205"/>
      <c r="M42" s="205"/>
      <c r="N42" s="205"/>
      <c r="O42" s="205"/>
      <c r="P42" s="205"/>
      <c r="Q42" s="205"/>
      <c r="R42" s="205"/>
      <c r="S42" s="205"/>
      <c r="T42" s="205"/>
      <c r="U42" s="205"/>
      <c r="V42" s="205"/>
      <c r="W42" s="205"/>
      <c r="X42" s="205"/>
      <c r="Y42" s="205"/>
      <c r="Z42" s="205"/>
      <c r="AA42" s="205"/>
      <c r="AB42" s="205"/>
      <c r="AC42" s="207" t="s">
        <v>1134</v>
      </c>
      <c r="AD42" s="217"/>
      <c r="AE42" s="218"/>
      <c r="AF42" s="218"/>
      <c r="AG42" s="218"/>
      <c r="AH42" s="218"/>
      <c r="AI42" s="218"/>
      <c r="AJ42" s="218"/>
      <c r="AK42" s="217"/>
      <c r="AL42" s="219"/>
      <c r="AM42" s="219"/>
      <c r="AN42" s="219"/>
      <c r="AO42" s="219"/>
      <c r="AP42" s="219"/>
      <c r="AQ42" s="219"/>
    </row>
    <row r="43" spans="1:43" ht="31" hidden="1" outlineLevel="1">
      <c r="A43" s="208">
        <v>5.0999999999999996</v>
      </c>
      <c r="B43" s="209" t="s">
        <v>1153</v>
      </c>
      <c r="C43" s="210" t="s">
        <v>75</v>
      </c>
      <c r="D43" s="210" t="s">
        <v>75</v>
      </c>
      <c r="E43" s="210" t="s">
        <v>75</v>
      </c>
      <c r="F43" s="210" t="s">
        <v>75</v>
      </c>
      <c r="G43" s="210" t="s">
        <v>75</v>
      </c>
      <c r="H43" s="210" t="s">
        <v>75</v>
      </c>
      <c r="I43" s="210" t="s">
        <v>75</v>
      </c>
      <c r="J43" s="210" t="s">
        <v>75</v>
      </c>
      <c r="K43" s="210" t="s">
        <v>75</v>
      </c>
      <c r="L43" s="210" t="s">
        <v>75</v>
      </c>
      <c r="M43" s="210" t="s">
        <v>75</v>
      </c>
      <c r="N43" s="210" t="s">
        <v>75</v>
      </c>
      <c r="O43" s="210" t="s">
        <v>75</v>
      </c>
      <c r="P43" s="210" t="s">
        <v>75</v>
      </c>
      <c r="Q43" s="210" t="s">
        <v>75</v>
      </c>
      <c r="R43" s="210" t="s">
        <v>75</v>
      </c>
      <c r="S43" s="210" t="s">
        <v>75</v>
      </c>
      <c r="T43" s="210" t="s">
        <v>75</v>
      </c>
      <c r="U43" s="210" t="s">
        <v>75</v>
      </c>
      <c r="V43" s="210" t="s">
        <v>75</v>
      </c>
      <c r="W43" s="210" t="s">
        <v>75</v>
      </c>
      <c r="X43" s="210" t="s">
        <v>75</v>
      </c>
      <c r="Y43" s="210" t="s">
        <v>75</v>
      </c>
      <c r="Z43" s="264" t="s">
        <v>75</v>
      </c>
      <c r="AA43" s="264" t="s">
        <v>75</v>
      </c>
      <c r="AB43" s="210" t="s">
        <v>75</v>
      </c>
      <c r="AC43" s="210" t="s">
        <v>1118</v>
      </c>
      <c r="AE43" s="214">
        <f t="shared" ref="AE43:AJ43" si="53">COUNTIF($C$43:$AB$43,AE2)</f>
        <v>0</v>
      </c>
      <c r="AF43" s="214">
        <f t="shared" si="53"/>
        <v>0</v>
      </c>
      <c r="AG43" s="214">
        <f t="shared" si="53"/>
        <v>0</v>
      </c>
      <c r="AH43" s="214">
        <f t="shared" si="53"/>
        <v>0</v>
      </c>
      <c r="AI43" s="214">
        <f t="shared" si="53"/>
        <v>0</v>
      </c>
      <c r="AJ43" s="214">
        <f t="shared" si="53"/>
        <v>26</v>
      </c>
      <c r="AL43" s="216">
        <f t="shared" si="48"/>
        <v>0</v>
      </c>
      <c r="AM43" s="216">
        <f t="shared" si="49"/>
        <v>0</v>
      </c>
      <c r="AN43" s="216">
        <f t="shared" si="50"/>
        <v>0</v>
      </c>
      <c r="AO43" s="216">
        <f t="shared" si="51"/>
        <v>0</v>
      </c>
      <c r="AP43" s="216">
        <f t="shared" si="52"/>
        <v>0</v>
      </c>
      <c r="AQ43" s="216">
        <f t="shared" si="6"/>
        <v>1</v>
      </c>
    </row>
    <row r="44" spans="1:43" ht="46.5" hidden="1" outlineLevel="1">
      <c r="A44" s="208">
        <v>5.2</v>
      </c>
      <c r="B44" s="209" t="s">
        <v>1154</v>
      </c>
      <c r="C44" s="210" t="s">
        <v>75</v>
      </c>
      <c r="D44" s="210" t="s">
        <v>75</v>
      </c>
      <c r="E44" s="210" t="s">
        <v>75</v>
      </c>
      <c r="F44" s="210" t="s">
        <v>75</v>
      </c>
      <c r="G44" s="210" t="s">
        <v>75</v>
      </c>
      <c r="H44" s="210" t="s">
        <v>75</v>
      </c>
      <c r="I44" s="210" t="s">
        <v>75</v>
      </c>
      <c r="J44" s="210" t="s">
        <v>75</v>
      </c>
      <c r="K44" s="210" t="s">
        <v>75</v>
      </c>
      <c r="L44" s="210" t="s">
        <v>75</v>
      </c>
      <c r="M44" s="210" t="s">
        <v>75</v>
      </c>
      <c r="N44" s="210" t="s">
        <v>75</v>
      </c>
      <c r="O44" s="210" t="s">
        <v>75</v>
      </c>
      <c r="P44" s="210" t="s">
        <v>75</v>
      </c>
      <c r="Q44" s="210" t="s">
        <v>75</v>
      </c>
      <c r="R44" s="210" t="s">
        <v>75</v>
      </c>
      <c r="S44" s="210" t="s">
        <v>75</v>
      </c>
      <c r="T44" s="210" t="s">
        <v>75</v>
      </c>
      <c r="U44" s="210" t="s">
        <v>75</v>
      </c>
      <c r="V44" s="210" t="s">
        <v>75</v>
      </c>
      <c r="W44" s="210" t="s">
        <v>75</v>
      </c>
      <c r="X44" s="210" t="s">
        <v>75</v>
      </c>
      <c r="Y44" s="210" t="s">
        <v>75</v>
      </c>
      <c r="Z44" s="264" t="s">
        <v>75</v>
      </c>
      <c r="AA44" s="264" t="s">
        <v>75</v>
      </c>
      <c r="AB44" s="210" t="s">
        <v>75</v>
      </c>
      <c r="AC44" s="210" t="s">
        <v>1118</v>
      </c>
      <c r="AE44" s="214">
        <f t="shared" ref="AE44:AJ44" si="54">COUNTIF($C$44:$AB$44,AE2)</f>
        <v>0</v>
      </c>
      <c r="AF44" s="214">
        <f t="shared" si="54"/>
        <v>0</v>
      </c>
      <c r="AG44" s="214">
        <f t="shared" si="54"/>
        <v>0</v>
      </c>
      <c r="AH44" s="214">
        <f t="shared" si="54"/>
        <v>0</v>
      </c>
      <c r="AI44" s="214">
        <f t="shared" si="54"/>
        <v>0</v>
      </c>
      <c r="AJ44" s="214">
        <f t="shared" si="54"/>
        <v>26</v>
      </c>
      <c r="AL44" s="216">
        <f t="shared" si="48"/>
        <v>0</v>
      </c>
      <c r="AM44" s="216">
        <f t="shared" si="49"/>
        <v>0</v>
      </c>
      <c r="AN44" s="216">
        <f t="shared" si="50"/>
        <v>0</v>
      </c>
      <c r="AO44" s="216">
        <f t="shared" si="51"/>
        <v>0</v>
      </c>
      <c r="AP44" s="216">
        <f t="shared" si="52"/>
        <v>0</v>
      </c>
      <c r="AQ44" s="216">
        <f t="shared" si="6"/>
        <v>1</v>
      </c>
    </row>
    <row r="45" spans="1:43" ht="46.5" hidden="1" outlineLevel="1">
      <c r="A45" s="208">
        <v>5.3</v>
      </c>
      <c r="B45" s="209" t="s">
        <v>1155</v>
      </c>
      <c r="C45" s="210" t="s">
        <v>75</v>
      </c>
      <c r="D45" s="210" t="s">
        <v>75</v>
      </c>
      <c r="E45" s="210" t="s">
        <v>75</v>
      </c>
      <c r="F45" s="210" t="s">
        <v>75</v>
      </c>
      <c r="G45" s="210" t="s">
        <v>75</v>
      </c>
      <c r="H45" s="210" t="s">
        <v>75</v>
      </c>
      <c r="I45" s="210" t="s">
        <v>75</v>
      </c>
      <c r="J45" s="210" t="s">
        <v>75</v>
      </c>
      <c r="K45" s="210" t="s">
        <v>75</v>
      </c>
      <c r="L45" s="210" t="s">
        <v>75</v>
      </c>
      <c r="M45" s="210" t="s">
        <v>75</v>
      </c>
      <c r="N45" s="210" t="s">
        <v>75</v>
      </c>
      <c r="O45" s="210" t="s">
        <v>75</v>
      </c>
      <c r="P45" s="210" t="s">
        <v>75</v>
      </c>
      <c r="Q45" s="210" t="s">
        <v>75</v>
      </c>
      <c r="R45" s="210" t="s">
        <v>75</v>
      </c>
      <c r="S45" s="210" t="s">
        <v>75</v>
      </c>
      <c r="T45" s="210" t="s">
        <v>75</v>
      </c>
      <c r="U45" s="210" t="s">
        <v>75</v>
      </c>
      <c r="V45" s="210" t="s">
        <v>75</v>
      </c>
      <c r="W45" s="210" t="s">
        <v>75</v>
      </c>
      <c r="X45" s="210" t="s">
        <v>75</v>
      </c>
      <c r="Y45" s="210" t="s">
        <v>75</v>
      </c>
      <c r="Z45" s="264" t="s">
        <v>75</v>
      </c>
      <c r="AA45" s="264" t="s">
        <v>75</v>
      </c>
      <c r="AB45" s="210" t="s">
        <v>75</v>
      </c>
      <c r="AC45" s="210" t="s">
        <v>1118</v>
      </c>
      <c r="AE45" s="214">
        <f t="shared" ref="AE45:AJ45" si="55">COUNTIF($C$45:$AB$45,AE2)</f>
        <v>0</v>
      </c>
      <c r="AF45" s="214">
        <f t="shared" si="55"/>
        <v>0</v>
      </c>
      <c r="AG45" s="214">
        <f t="shared" si="55"/>
        <v>0</v>
      </c>
      <c r="AH45" s="214">
        <f t="shared" si="55"/>
        <v>0</v>
      </c>
      <c r="AI45" s="214">
        <f t="shared" si="55"/>
        <v>0</v>
      </c>
      <c r="AJ45" s="214">
        <f t="shared" si="55"/>
        <v>26</v>
      </c>
      <c r="AL45" s="216">
        <f t="shared" si="48"/>
        <v>0</v>
      </c>
      <c r="AM45" s="216">
        <f t="shared" si="49"/>
        <v>0</v>
      </c>
      <c r="AN45" s="216">
        <f t="shared" si="50"/>
        <v>0</v>
      </c>
      <c r="AO45" s="216">
        <f t="shared" si="51"/>
        <v>0</v>
      </c>
      <c r="AP45" s="216">
        <f t="shared" si="52"/>
        <v>0</v>
      </c>
      <c r="AQ45" s="216">
        <f t="shared" si="6"/>
        <v>1</v>
      </c>
    </row>
    <row r="46" spans="1:43" hidden="1" outlineLevel="1">
      <c r="A46" s="208">
        <v>5.4</v>
      </c>
      <c r="B46" s="209" t="s">
        <v>1156</v>
      </c>
      <c r="C46" s="210" t="s">
        <v>75</v>
      </c>
      <c r="D46" s="210" t="s">
        <v>75</v>
      </c>
      <c r="E46" s="210" t="s">
        <v>75</v>
      </c>
      <c r="F46" s="210" t="s">
        <v>75</v>
      </c>
      <c r="G46" s="210" t="s">
        <v>75</v>
      </c>
      <c r="H46" s="210" t="s">
        <v>75</v>
      </c>
      <c r="I46" s="210" t="s">
        <v>75</v>
      </c>
      <c r="J46" s="210" t="s">
        <v>75</v>
      </c>
      <c r="K46" s="210" t="s">
        <v>75</v>
      </c>
      <c r="L46" s="210" t="s">
        <v>75</v>
      </c>
      <c r="M46" s="210" t="s">
        <v>75</v>
      </c>
      <c r="N46" s="210" t="s">
        <v>75</v>
      </c>
      <c r="O46" s="210" t="s">
        <v>75</v>
      </c>
      <c r="P46" s="210" t="s">
        <v>75</v>
      </c>
      <c r="Q46" s="210" t="s">
        <v>75</v>
      </c>
      <c r="R46" s="210" t="s">
        <v>75</v>
      </c>
      <c r="S46" s="210" t="s">
        <v>75</v>
      </c>
      <c r="T46" s="210" t="s">
        <v>75</v>
      </c>
      <c r="U46" s="210" t="s">
        <v>75</v>
      </c>
      <c r="V46" s="210" t="s">
        <v>75</v>
      </c>
      <c r="W46" s="210" t="s">
        <v>75</v>
      </c>
      <c r="X46" s="210" t="s">
        <v>75</v>
      </c>
      <c r="Y46" s="210" t="s">
        <v>75</v>
      </c>
      <c r="Z46" s="264" t="s">
        <v>75</v>
      </c>
      <c r="AA46" s="264" t="s">
        <v>75</v>
      </c>
      <c r="AB46" s="210" t="s">
        <v>75</v>
      </c>
      <c r="AC46" s="210" t="s">
        <v>1118</v>
      </c>
      <c r="AE46" s="214">
        <f t="shared" ref="AE46:AJ46" si="56">COUNTIF($C$46:$AB$46,AE2)</f>
        <v>0</v>
      </c>
      <c r="AF46" s="214">
        <f t="shared" si="56"/>
        <v>0</v>
      </c>
      <c r="AG46" s="214">
        <f t="shared" si="56"/>
        <v>0</v>
      </c>
      <c r="AH46" s="214">
        <f t="shared" si="56"/>
        <v>0</v>
      </c>
      <c r="AI46" s="214">
        <f t="shared" si="56"/>
        <v>0</v>
      </c>
      <c r="AJ46" s="214">
        <f t="shared" si="56"/>
        <v>26</v>
      </c>
      <c r="AL46" s="216">
        <f t="shared" si="48"/>
        <v>0</v>
      </c>
      <c r="AM46" s="216">
        <f t="shared" si="49"/>
        <v>0</v>
      </c>
      <c r="AN46" s="216">
        <f t="shared" si="50"/>
        <v>0</v>
      </c>
      <c r="AO46" s="216">
        <f t="shared" si="51"/>
        <v>0</v>
      </c>
      <c r="AP46" s="216">
        <f t="shared" si="52"/>
        <v>0</v>
      </c>
      <c r="AQ46" s="216">
        <f t="shared" si="6"/>
        <v>1</v>
      </c>
    </row>
    <row r="47" spans="1:43" ht="46.5" hidden="1" outlineLevel="1">
      <c r="A47" s="208">
        <v>5.5</v>
      </c>
      <c r="B47" s="209" t="s">
        <v>1157</v>
      </c>
      <c r="C47" s="210" t="s">
        <v>75</v>
      </c>
      <c r="D47" s="210" t="s">
        <v>75</v>
      </c>
      <c r="E47" s="210" t="s">
        <v>75</v>
      </c>
      <c r="F47" s="210" t="s">
        <v>75</v>
      </c>
      <c r="G47" s="210" t="s">
        <v>75</v>
      </c>
      <c r="H47" s="210" t="s">
        <v>75</v>
      </c>
      <c r="I47" s="210" t="s">
        <v>75</v>
      </c>
      <c r="J47" s="210" t="s">
        <v>75</v>
      </c>
      <c r="K47" s="210" t="s">
        <v>75</v>
      </c>
      <c r="L47" s="210" t="s">
        <v>75</v>
      </c>
      <c r="M47" s="210" t="s">
        <v>75</v>
      </c>
      <c r="N47" s="210" t="s">
        <v>75</v>
      </c>
      <c r="O47" s="210" t="s">
        <v>75</v>
      </c>
      <c r="P47" s="210" t="s">
        <v>75</v>
      </c>
      <c r="Q47" s="210" t="s">
        <v>75</v>
      </c>
      <c r="R47" s="210" t="s">
        <v>75</v>
      </c>
      <c r="S47" s="210" t="s">
        <v>75</v>
      </c>
      <c r="T47" s="210" t="s">
        <v>75</v>
      </c>
      <c r="U47" s="210" t="s">
        <v>75</v>
      </c>
      <c r="V47" s="210" t="s">
        <v>75</v>
      </c>
      <c r="W47" s="210" t="s">
        <v>75</v>
      </c>
      <c r="X47" s="210" t="s">
        <v>75</v>
      </c>
      <c r="Y47" s="210" t="s">
        <v>75</v>
      </c>
      <c r="Z47" s="264" t="s">
        <v>75</v>
      </c>
      <c r="AA47" s="264" t="s">
        <v>75</v>
      </c>
      <c r="AB47" s="210" t="s">
        <v>75</v>
      </c>
      <c r="AC47" s="210" t="s">
        <v>1118</v>
      </c>
      <c r="AE47" s="214">
        <f t="shared" ref="AE47:AJ47" si="57">COUNTIF($C$47:$AB$47,AE2)</f>
        <v>0</v>
      </c>
      <c r="AF47" s="214">
        <f t="shared" si="57"/>
        <v>0</v>
      </c>
      <c r="AG47" s="214">
        <f t="shared" si="57"/>
        <v>0</v>
      </c>
      <c r="AH47" s="214">
        <f t="shared" si="57"/>
        <v>0</v>
      </c>
      <c r="AI47" s="214">
        <f t="shared" si="57"/>
        <v>0</v>
      </c>
      <c r="AJ47" s="214">
        <f t="shared" si="57"/>
        <v>26</v>
      </c>
      <c r="AL47" s="216">
        <f t="shared" si="48"/>
        <v>0</v>
      </c>
      <c r="AM47" s="216">
        <f t="shared" si="49"/>
        <v>0</v>
      </c>
      <c r="AN47" s="216">
        <f t="shared" si="50"/>
        <v>0</v>
      </c>
      <c r="AO47" s="216">
        <f t="shared" si="51"/>
        <v>0</v>
      </c>
      <c r="AP47" s="216">
        <f t="shared" si="52"/>
        <v>0</v>
      </c>
      <c r="AQ47" s="216">
        <f t="shared" si="6"/>
        <v>1</v>
      </c>
    </row>
    <row r="48" spans="1:43" ht="31" hidden="1" outlineLevel="1">
      <c r="A48" s="208">
        <v>5.6</v>
      </c>
      <c r="B48" s="209" t="s">
        <v>1158</v>
      </c>
      <c r="C48" s="210" t="s">
        <v>75</v>
      </c>
      <c r="D48" s="210" t="s">
        <v>75</v>
      </c>
      <c r="E48" s="210" t="s">
        <v>75</v>
      </c>
      <c r="F48" s="210" t="s">
        <v>75</v>
      </c>
      <c r="G48" s="210" t="s">
        <v>75</v>
      </c>
      <c r="H48" s="210" t="s">
        <v>75</v>
      </c>
      <c r="I48" s="210" t="s">
        <v>75</v>
      </c>
      <c r="J48" s="210" t="s">
        <v>75</v>
      </c>
      <c r="K48" s="210" t="s">
        <v>75</v>
      </c>
      <c r="L48" s="210" t="s">
        <v>75</v>
      </c>
      <c r="M48" s="210" t="s">
        <v>75</v>
      </c>
      <c r="N48" s="210" t="s">
        <v>75</v>
      </c>
      <c r="O48" s="210" t="s">
        <v>75</v>
      </c>
      <c r="P48" s="210" t="s">
        <v>75</v>
      </c>
      <c r="Q48" s="210" t="s">
        <v>75</v>
      </c>
      <c r="R48" s="210" t="s">
        <v>75</v>
      </c>
      <c r="S48" s="210" t="s">
        <v>75</v>
      </c>
      <c r="T48" s="210" t="s">
        <v>75</v>
      </c>
      <c r="U48" s="210" t="s">
        <v>75</v>
      </c>
      <c r="V48" s="210" t="s">
        <v>75</v>
      </c>
      <c r="W48" s="210" t="s">
        <v>75</v>
      </c>
      <c r="X48" s="210" t="s">
        <v>75</v>
      </c>
      <c r="Y48" s="210" t="s">
        <v>75</v>
      </c>
      <c r="Z48" s="264" t="s">
        <v>75</v>
      </c>
      <c r="AA48" s="264" t="s">
        <v>75</v>
      </c>
      <c r="AB48" s="210" t="s">
        <v>75</v>
      </c>
      <c r="AC48" s="210" t="s">
        <v>1118</v>
      </c>
      <c r="AE48" s="214">
        <f t="shared" ref="AE48:AJ48" si="58">COUNTIF($C$48:$AB$48,AE2)</f>
        <v>0</v>
      </c>
      <c r="AF48" s="214">
        <f t="shared" si="58"/>
        <v>0</v>
      </c>
      <c r="AG48" s="214">
        <f t="shared" si="58"/>
        <v>0</v>
      </c>
      <c r="AH48" s="214">
        <f t="shared" si="58"/>
        <v>0</v>
      </c>
      <c r="AI48" s="214">
        <f t="shared" si="58"/>
        <v>0</v>
      </c>
      <c r="AJ48" s="214">
        <f t="shared" si="58"/>
        <v>26</v>
      </c>
      <c r="AL48" s="216">
        <f t="shared" si="48"/>
        <v>0</v>
      </c>
      <c r="AM48" s="216">
        <f t="shared" si="49"/>
        <v>0</v>
      </c>
      <c r="AN48" s="216">
        <f t="shared" si="50"/>
        <v>0</v>
      </c>
      <c r="AO48" s="216">
        <f t="shared" si="51"/>
        <v>0</v>
      </c>
      <c r="AP48" s="216">
        <f t="shared" si="52"/>
        <v>0</v>
      </c>
      <c r="AQ48" s="216">
        <f t="shared" si="6"/>
        <v>1</v>
      </c>
    </row>
    <row r="49" spans="1:43" collapsed="1">
      <c r="A49" s="204">
        <v>6</v>
      </c>
      <c r="B49" s="205" t="s">
        <v>123</v>
      </c>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7" t="s">
        <v>1134</v>
      </c>
      <c r="AD49" s="217"/>
      <c r="AE49" s="218"/>
      <c r="AF49" s="218"/>
      <c r="AG49" s="218"/>
      <c r="AH49" s="218"/>
      <c r="AI49" s="218"/>
      <c r="AJ49" s="218"/>
      <c r="AK49" s="217"/>
      <c r="AL49" s="218"/>
      <c r="AM49" s="218"/>
      <c r="AN49" s="218"/>
      <c r="AO49" s="218"/>
      <c r="AP49" s="218"/>
      <c r="AQ49" s="218"/>
    </row>
    <row r="50" spans="1:43" ht="31" hidden="1" outlineLevel="1">
      <c r="A50" s="208">
        <v>6.1</v>
      </c>
      <c r="B50" s="209" t="s">
        <v>1159</v>
      </c>
      <c r="C50" s="210" t="s">
        <v>75</v>
      </c>
      <c r="D50" s="210" t="s">
        <v>75</v>
      </c>
      <c r="E50" s="210" t="s">
        <v>75</v>
      </c>
      <c r="F50" s="210" t="s">
        <v>75</v>
      </c>
      <c r="G50" s="210" t="s">
        <v>75</v>
      </c>
      <c r="H50" s="210" t="s">
        <v>75</v>
      </c>
      <c r="I50" s="210" t="s">
        <v>75</v>
      </c>
      <c r="J50" s="210" t="s">
        <v>75</v>
      </c>
      <c r="K50" s="210" t="s">
        <v>75</v>
      </c>
      <c r="L50" s="210" t="s">
        <v>75</v>
      </c>
      <c r="M50" s="210" t="s">
        <v>75</v>
      </c>
      <c r="N50" s="210" t="s">
        <v>75</v>
      </c>
      <c r="O50" s="210" t="s">
        <v>75</v>
      </c>
      <c r="P50" s="210" t="s">
        <v>75</v>
      </c>
      <c r="Q50" s="210" t="s">
        <v>75</v>
      </c>
      <c r="R50" s="210" t="s">
        <v>75</v>
      </c>
      <c r="S50" s="210" t="s">
        <v>75</v>
      </c>
      <c r="T50" s="210" t="s">
        <v>75</v>
      </c>
      <c r="U50" s="210" t="s">
        <v>75</v>
      </c>
      <c r="V50" s="210" t="s">
        <v>75</v>
      </c>
      <c r="W50" s="210" t="s">
        <v>75</v>
      </c>
      <c r="X50" s="210" t="s">
        <v>75</v>
      </c>
      <c r="Y50" s="210" t="s">
        <v>75</v>
      </c>
      <c r="Z50" s="264" t="s">
        <v>75</v>
      </c>
      <c r="AA50" s="264" t="s">
        <v>75</v>
      </c>
      <c r="AB50" s="210" t="s">
        <v>75</v>
      </c>
      <c r="AC50" s="210" t="s">
        <v>1118</v>
      </c>
      <c r="AE50" s="214">
        <f t="shared" ref="AE50:AJ50" si="59">COUNTIF($C$50:$AB$50,AE2)</f>
        <v>0</v>
      </c>
      <c r="AF50" s="214">
        <f t="shared" si="59"/>
        <v>0</v>
      </c>
      <c r="AG50" s="214">
        <f t="shared" si="59"/>
        <v>0</v>
      </c>
      <c r="AH50" s="214">
        <f t="shared" si="59"/>
        <v>0</v>
      </c>
      <c r="AI50" s="214">
        <f t="shared" si="59"/>
        <v>0</v>
      </c>
      <c r="AJ50" s="214">
        <f t="shared" si="59"/>
        <v>26</v>
      </c>
      <c r="AL50" s="216">
        <f t="shared" ref="AL50:AP54" si="60">SUM(AE50/23)</f>
        <v>0</v>
      </c>
      <c r="AM50" s="216">
        <f t="shared" si="60"/>
        <v>0</v>
      </c>
      <c r="AN50" s="216">
        <f t="shared" si="60"/>
        <v>0</v>
      </c>
      <c r="AO50" s="216">
        <f t="shared" si="60"/>
        <v>0</v>
      </c>
      <c r="AP50" s="216">
        <f t="shared" si="60"/>
        <v>0</v>
      </c>
      <c r="AQ50" s="216">
        <f t="shared" si="6"/>
        <v>1</v>
      </c>
    </row>
    <row r="51" spans="1:43" ht="46.5" hidden="1" outlineLevel="1">
      <c r="A51" s="208">
        <v>6.2</v>
      </c>
      <c r="B51" s="209" t="s">
        <v>1160</v>
      </c>
      <c r="C51" s="210" t="s">
        <v>75</v>
      </c>
      <c r="D51" s="210" t="s">
        <v>75</v>
      </c>
      <c r="E51" s="210" t="s">
        <v>75</v>
      </c>
      <c r="F51" s="210" t="s">
        <v>75</v>
      </c>
      <c r="G51" s="210" t="s">
        <v>75</v>
      </c>
      <c r="H51" s="210" t="s">
        <v>75</v>
      </c>
      <c r="I51" s="210" t="s">
        <v>75</v>
      </c>
      <c r="J51" s="210" t="s">
        <v>75</v>
      </c>
      <c r="K51" s="210" t="s">
        <v>75</v>
      </c>
      <c r="L51" s="210" t="s">
        <v>75</v>
      </c>
      <c r="M51" s="210" t="s">
        <v>75</v>
      </c>
      <c r="N51" s="210" t="s">
        <v>75</v>
      </c>
      <c r="O51" s="210" t="s">
        <v>75</v>
      </c>
      <c r="P51" s="210" t="s">
        <v>75</v>
      </c>
      <c r="Q51" s="210" t="s">
        <v>75</v>
      </c>
      <c r="R51" s="210" t="s">
        <v>75</v>
      </c>
      <c r="S51" s="210" t="s">
        <v>75</v>
      </c>
      <c r="T51" s="210" t="s">
        <v>75</v>
      </c>
      <c r="U51" s="210" t="s">
        <v>75</v>
      </c>
      <c r="V51" s="210" t="s">
        <v>75</v>
      </c>
      <c r="W51" s="210" t="s">
        <v>75</v>
      </c>
      <c r="X51" s="210" t="s">
        <v>75</v>
      </c>
      <c r="Y51" s="210" t="s">
        <v>75</v>
      </c>
      <c r="Z51" s="264" t="s">
        <v>75</v>
      </c>
      <c r="AA51" s="264" t="s">
        <v>75</v>
      </c>
      <c r="AB51" s="210" t="s">
        <v>75</v>
      </c>
      <c r="AC51" s="210" t="s">
        <v>1118</v>
      </c>
      <c r="AE51" s="214">
        <f t="shared" ref="AE51:AJ51" si="61">COUNTIF($C$51:$AB$51,AE2)</f>
        <v>0</v>
      </c>
      <c r="AF51" s="214">
        <f t="shared" si="61"/>
        <v>0</v>
      </c>
      <c r="AG51" s="214">
        <f t="shared" si="61"/>
        <v>0</v>
      </c>
      <c r="AH51" s="214">
        <f t="shared" si="61"/>
        <v>0</v>
      </c>
      <c r="AI51" s="214">
        <f t="shared" si="61"/>
        <v>0</v>
      </c>
      <c r="AJ51" s="214">
        <f t="shared" si="61"/>
        <v>26</v>
      </c>
      <c r="AL51" s="216">
        <f t="shared" si="60"/>
        <v>0</v>
      </c>
      <c r="AM51" s="216">
        <f t="shared" si="60"/>
        <v>0</v>
      </c>
      <c r="AN51" s="216">
        <f t="shared" si="60"/>
        <v>0</v>
      </c>
      <c r="AO51" s="216">
        <f t="shared" si="60"/>
        <v>0</v>
      </c>
      <c r="AP51" s="216">
        <f t="shared" si="60"/>
        <v>0</v>
      </c>
      <c r="AQ51" s="216">
        <f t="shared" si="6"/>
        <v>1</v>
      </c>
    </row>
    <row r="52" spans="1:43" hidden="1" outlineLevel="1">
      <c r="A52" s="412">
        <v>6.3</v>
      </c>
      <c r="B52" s="209" t="s">
        <v>1161</v>
      </c>
      <c r="C52" s="210" t="s">
        <v>75</v>
      </c>
      <c r="D52" s="210" t="s">
        <v>75</v>
      </c>
      <c r="E52" s="210" t="s">
        <v>75</v>
      </c>
      <c r="F52" s="210" t="s">
        <v>75</v>
      </c>
      <c r="G52" s="210" t="s">
        <v>75</v>
      </c>
      <c r="H52" s="210" t="s">
        <v>75</v>
      </c>
      <c r="I52" s="210" t="s">
        <v>75</v>
      </c>
      <c r="J52" s="210" t="s">
        <v>75</v>
      </c>
      <c r="K52" s="210" t="s">
        <v>75</v>
      </c>
      <c r="L52" s="210" t="s">
        <v>75</v>
      </c>
      <c r="M52" s="210" t="s">
        <v>75</v>
      </c>
      <c r="N52" s="210" t="s">
        <v>75</v>
      </c>
      <c r="O52" s="210" t="s">
        <v>75</v>
      </c>
      <c r="P52" s="210" t="s">
        <v>75</v>
      </c>
      <c r="Q52" s="210" t="s">
        <v>75</v>
      </c>
      <c r="R52" s="210" t="s">
        <v>75</v>
      </c>
      <c r="S52" s="210" t="s">
        <v>75</v>
      </c>
      <c r="T52" s="210" t="s">
        <v>75</v>
      </c>
      <c r="U52" s="210" t="s">
        <v>75</v>
      </c>
      <c r="V52" s="210" t="s">
        <v>75</v>
      </c>
      <c r="W52" s="210" t="s">
        <v>75</v>
      </c>
      <c r="X52" s="210" t="s">
        <v>75</v>
      </c>
      <c r="Y52" s="210" t="s">
        <v>75</v>
      </c>
      <c r="Z52" s="264" t="s">
        <v>75</v>
      </c>
      <c r="AA52" s="264" t="s">
        <v>75</v>
      </c>
      <c r="AB52" s="210" t="s">
        <v>75</v>
      </c>
      <c r="AC52" s="413" t="s">
        <v>1118</v>
      </c>
      <c r="AE52" s="214">
        <f t="shared" ref="AE52:AJ52" si="62">COUNTIF($C$52:$AB$52,AE2)</f>
        <v>0</v>
      </c>
      <c r="AF52" s="214">
        <f t="shared" si="62"/>
        <v>0</v>
      </c>
      <c r="AG52" s="214">
        <f t="shared" si="62"/>
        <v>0</v>
      </c>
      <c r="AH52" s="214">
        <f t="shared" si="62"/>
        <v>0</v>
      </c>
      <c r="AI52" s="214">
        <f t="shared" si="62"/>
        <v>0</v>
      </c>
      <c r="AJ52" s="214">
        <f t="shared" si="62"/>
        <v>26</v>
      </c>
      <c r="AL52" s="216">
        <f t="shared" si="60"/>
        <v>0</v>
      </c>
      <c r="AM52" s="216">
        <f t="shared" si="60"/>
        <v>0</v>
      </c>
      <c r="AN52" s="216">
        <f t="shared" si="60"/>
        <v>0</v>
      </c>
      <c r="AO52" s="216">
        <f t="shared" si="60"/>
        <v>0</v>
      </c>
      <c r="AP52" s="216">
        <f t="shared" si="60"/>
        <v>0</v>
      </c>
      <c r="AQ52" s="216">
        <f t="shared" si="6"/>
        <v>1</v>
      </c>
    </row>
    <row r="53" spans="1:43" ht="31" hidden="1" outlineLevel="1">
      <c r="A53" s="412"/>
      <c r="B53" s="209" t="s">
        <v>1162</v>
      </c>
      <c r="C53" s="210" t="s">
        <v>75</v>
      </c>
      <c r="D53" s="210" t="s">
        <v>75</v>
      </c>
      <c r="E53" s="210" t="s">
        <v>75</v>
      </c>
      <c r="F53" s="210" t="s">
        <v>75</v>
      </c>
      <c r="G53" s="210" t="s">
        <v>75</v>
      </c>
      <c r="H53" s="210" t="s">
        <v>75</v>
      </c>
      <c r="I53" s="210" t="s">
        <v>75</v>
      </c>
      <c r="J53" s="210" t="s">
        <v>75</v>
      </c>
      <c r="K53" s="210" t="s">
        <v>75</v>
      </c>
      <c r="L53" s="210" t="s">
        <v>75</v>
      </c>
      <c r="M53" s="210" t="s">
        <v>75</v>
      </c>
      <c r="N53" s="210" t="s">
        <v>75</v>
      </c>
      <c r="O53" s="210" t="s">
        <v>75</v>
      </c>
      <c r="P53" s="210" t="s">
        <v>75</v>
      </c>
      <c r="Q53" s="210" t="s">
        <v>75</v>
      </c>
      <c r="R53" s="210" t="s">
        <v>75</v>
      </c>
      <c r="S53" s="210" t="s">
        <v>75</v>
      </c>
      <c r="T53" s="210" t="s">
        <v>75</v>
      </c>
      <c r="U53" s="210" t="s">
        <v>75</v>
      </c>
      <c r="V53" s="210" t="s">
        <v>75</v>
      </c>
      <c r="W53" s="210" t="s">
        <v>75</v>
      </c>
      <c r="X53" s="210" t="s">
        <v>75</v>
      </c>
      <c r="Y53" s="210" t="s">
        <v>75</v>
      </c>
      <c r="Z53" s="264" t="s">
        <v>75</v>
      </c>
      <c r="AA53" s="264" t="s">
        <v>75</v>
      </c>
      <c r="AB53" s="210" t="s">
        <v>75</v>
      </c>
      <c r="AC53" s="413"/>
      <c r="AE53" s="214">
        <f t="shared" ref="AE53:AJ53" si="63">COUNTIF($C$53:$AB$53,AE2)</f>
        <v>0</v>
      </c>
      <c r="AF53" s="214">
        <f t="shared" si="63"/>
        <v>0</v>
      </c>
      <c r="AG53" s="214">
        <f t="shared" si="63"/>
        <v>0</v>
      </c>
      <c r="AH53" s="214">
        <f t="shared" si="63"/>
        <v>0</v>
      </c>
      <c r="AI53" s="214">
        <f t="shared" si="63"/>
        <v>0</v>
      </c>
      <c r="AJ53" s="214">
        <f t="shared" si="63"/>
        <v>26</v>
      </c>
      <c r="AL53" s="216">
        <f t="shared" si="60"/>
        <v>0</v>
      </c>
      <c r="AM53" s="216">
        <f t="shared" si="60"/>
        <v>0</v>
      </c>
      <c r="AN53" s="216">
        <f t="shared" si="60"/>
        <v>0</v>
      </c>
      <c r="AO53" s="216">
        <f t="shared" si="60"/>
        <v>0</v>
      </c>
      <c r="AP53" s="216">
        <f t="shared" si="60"/>
        <v>0</v>
      </c>
      <c r="AQ53" s="216">
        <f t="shared" si="6"/>
        <v>1</v>
      </c>
    </row>
    <row r="54" spans="1:43" ht="31" hidden="1" outlineLevel="1">
      <c r="A54" s="208">
        <v>6.4</v>
      </c>
      <c r="B54" s="209" t="s">
        <v>1163</v>
      </c>
      <c r="C54" s="210" t="s">
        <v>75</v>
      </c>
      <c r="D54" s="210" t="s">
        <v>75</v>
      </c>
      <c r="E54" s="210" t="s">
        <v>75</v>
      </c>
      <c r="F54" s="210" t="s">
        <v>75</v>
      </c>
      <c r="G54" s="210" t="s">
        <v>75</v>
      </c>
      <c r="H54" s="210" t="s">
        <v>75</v>
      </c>
      <c r="I54" s="210" t="s">
        <v>75</v>
      </c>
      <c r="J54" s="210" t="s">
        <v>75</v>
      </c>
      <c r="K54" s="210" t="s">
        <v>75</v>
      </c>
      <c r="L54" s="210" t="s">
        <v>75</v>
      </c>
      <c r="M54" s="210" t="s">
        <v>75</v>
      </c>
      <c r="N54" s="210" t="s">
        <v>75</v>
      </c>
      <c r="O54" s="210" t="s">
        <v>75</v>
      </c>
      <c r="P54" s="210" t="s">
        <v>75</v>
      </c>
      <c r="Q54" s="210" t="s">
        <v>75</v>
      </c>
      <c r="R54" s="210" t="s">
        <v>75</v>
      </c>
      <c r="S54" s="210" t="s">
        <v>75</v>
      </c>
      <c r="T54" s="210" t="s">
        <v>75</v>
      </c>
      <c r="U54" s="210" t="s">
        <v>75</v>
      </c>
      <c r="V54" s="210" t="s">
        <v>75</v>
      </c>
      <c r="W54" s="210" t="s">
        <v>75</v>
      </c>
      <c r="X54" s="210" t="s">
        <v>75</v>
      </c>
      <c r="Y54" s="210" t="s">
        <v>75</v>
      </c>
      <c r="Z54" s="264" t="s">
        <v>75</v>
      </c>
      <c r="AA54" s="264" t="s">
        <v>75</v>
      </c>
      <c r="AB54" s="210" t="s">
        <v>75</v>
      </c>
      <c r="AC54" s="210" t="s">
        <v>1118</v>
      </c>
      <c r="AE54" s="214">
        <f t="shared" ref="AE54:AJ54" si="64">COUNTIF($C$54:$AB$54,AE2)</f>
        <v>0</v>
      </c>
      <c r="AF54" s="214">
        <f t="shared" si="64"/>
        <v>0</v>
      </c>
      <c r="AG54" s="214">
        <f t="shared" si="64"/>
        <v>0</v>
      </c>
      <c r="AH54" s="214">
        <f t="shared" si="64"/>
        <v>0</v>
      </c>
      <c r="AI54" s="214">
        <f t="shared" si="64"/>
        <v>0</v>
      </c>
      <c r="AJ54" s="214">
        <f t="shared" si="64"/>
        <v>26</v>
      </c>
      <c r="AL54" s="216">
        <f t="shared" si="60"/>
        <v>0</v>
      </c>
      <c r="AM54" s="216">
        <f t="shared" si="60"/>
        <v>0</v>
      </c>
      <c r="AN54" s="216">
        <f t="shared" si="60"/>
        <v>0</v>
      </c>
      <c r="AO54" s="216">
        <f t="shared" si="60"/>
        <v>0</v>
      </c>
      <c r="AP54" s="216">
        <f t="shared" si="60"/>
        <v>0</v>
      </c>
      <c r="AQ54" s="216">
        <f t="shared" si="6"/>
        <v>1</v>
      </c>
    </row>
    <row r="55" spans="1:43" collapsed="1">
      <c r="A55" s="204">
        <v>7</v>
      </c>
      <c r="B55" s="205" t="s">
        <v>124</v>
      </c>
      <c r="C55" s="207"/>
      <c r="D55" s="207"/>
      <c r="E55" s="207"/>
      <c r="F55" s="207"/>
      <c r="G55" s="207"/>
      <c r="H55" s="207"/>
      <c r="I55" s="207"/>
      <c r="J55" s="207"/>
      <c r="K55" s="207"/>
      <c r="L55" s="207"/>
      <c r="M55" s="207"/>
      <c r="N55" s="207"/>
      <c r="O55" s="207"/>
      <c r="P55" s="207"/>
      <c r="Q55" s="207"/>
      <c r="R55" s="207"/>
      <c r="S55" s="207"/>
      <c r="T55" s="207"/>
      <c r="U55" s="207"/>
      <c r="V55" s="207"/>
      <c r="W55" s="207"/>
      <c r="X55" s="207"/>
      <c r="Y55" s="207"/>
      <c r="Z55" s="207"/>
      <c r="AA55" s="207"/>
      <c r="AB55" s="207"/>
      <c r="AC55" s="207" t="s">
        <v>1134</v>
      </c>
      <c r="AD55" s="217"/>
      <c r="AE55" s="218"/>
      <c r="AF55" s="218"/>
      <c r="AG55" s="218"/>
      <c r="AH55" s="218"/>
      <c r="AI55" s="218"/>
      <c r="AJ55" s="218"/>
      <c r="AK55" s="217"/>
      <c r="AL55" s="218"/>
      <c r="AM55" s="218"/>
      <c r="AN55" s="218"/>
      <c r="AO55" s="218"/>
      <c r="AP55" s="218"/>
      <c r="AQ55" s="218"/>
    </row>
    <row r="56" spans="1:43" ht="31" hidden="1" outlineLevel="1">
      <c r="A56" s="208">
        <v>7.1</v>
      </c>
      <c r="B56" s="209" t="s">
        <v>1164</v>
      </c>
      <c r="C56" s="210" t="s">
        <v>75</v>
      </c>
      <c r="D56" s="210" t="s">
        <v>75</v>
      </c>
      <c r="E56" s="210" t="s">
        <v>75</v>
      </c>
      <c r="F56" s="210" t="s">
        <v>75</v>
      </c>
      <c r="G56" s="210" t="s">
        <v>75</v>
      </c>
      <c r="H56" s="210" t="s">
        <v>75</v>
      </c>
      <c r="I56" s="210" t="s">
        <v>75</v>
      </c>
      <c r="J56" s="210" t="s">
        <v>75</v>
      </c>
      <c r="K56" s="210" t="s">
        <v>75</v>
      </c>
      <c r="L56" s="210" t="s">
        <v>75</v>
      </c>
      <c r="M56" s="210" t="s">
        <v>75</v>
      </c>
      <c r="N56" s="210" t="s">
        <v>75</v>
      </c>
      <c r="O56" s="210" t="s">
        <v>75</v>
      </c>
      <c r="P56" s="210" t="s">
        <v>75</v>
      </c>
      <c r="Q56" s="210" t="s">
        <v>75</v>
      </c>
      <c r="R56" s="210" t="s">
        <v>75</v>
      </c>
      <c r="S56" s="210" t="s">
        <v>75</v>
      </c>
      <c r="T56" s="210" t="s">
        <v>75</v>
      </c>
      <c r="U56" s="210" t="s">
        <v>75</v>
      </c>
      <c r="V56" s="210" t="s">
        <v>75</v>
      </c>
      <c r="W56" s="210" t="s">
        <v>75</v>
      </c>
      <c r="X56" s="210" t="s">
        <v>75</v>
      </c>
      <c r="Y56" s="210" t="s">
        <v>75</v>
      </c>
      <c r="Z56" s="264" t="s">
        <v>75</v>
      </c>
      <c r="AA56" s="264" t="s">
        <v>75</v>
      </c>
      <c r="AB56" s="210" t="s">
        <v>75</v>
      </c>
      <c r="AC56" s="210" t="s">
        <v>1118</v>
      </c>
      <c r="AE56" s="214">
        <f t="shared" ref="AE56:AJ56" si="65">COUNTIF($C$56:$AB$56,AE2)</f>
        <v>0</v>
      </c>
      <c r="AF56" s="214">
        <f t="shared" si="65"/>
        <v>0</v>
      </c>
      <c r="AG56" s="214">
        <f t="shared" si="65"/>
        <v>0</v>
      </c>
      <c r="AH56" s="214">
        <f t="shared" si="65"/>
        <v>0</v>
      </c>
      <c r="AI56" s="214">
        <f t="shared" si="65"/>
        <v>0</v>
      </c>
      <c r="AJ56" s="214">
        <f t="shared" si="65"/>
        <v>26</v>
      </c>
      <c r="AL56" s="216">
        <f t="shared" ref="AL56:AP61" si="66">SUM(AE56/23)</f>
        <v>0</v>
      </c>
      <c r="AM56" s="216">
        <f t="shared" si="66"/>
        <v>0</v>
      </c>
      <c r="AN56" s="216">
        <f t="shared" si="66"/>
        <v>0</v>
      </c>
      <c r="AO56" s="216">
        <f t="shared" si="66"/>
        <v>0</v>
      </c>
      <c r="AP56" s="216">
        <f t="shared" si="66"/>
        <v>0</v>
      </c>
      <c r="AQ56" s="216">
        <f t="shared" si="6"/>
        <v>1</v>
      </c>
    </row>
    <row r="57" spans="1:43" ht="31" hidden="1" outlineLevel="1">
      <c r="A57" s="208">
        <v>7.2</v>
      </c>
      <c r="B57" s="209" t="s">
        <v>1165</v>
      </c>
      <c r="C57" s="210" t="s">
        <v>75</v>
      </c>
      <c r="D57" s="210" t="s">
        <v>75</v>
      </c>
      <c r="E57" s="210" t="s">
        <v>75</v>
      </c>
      <c r="F57" s="210" t="s">
        <v>75</v>
      </c>
      <c r="G57" s="210" t="s">
        <v>75</v>
      </c>
      <c r="H57" s="210" t="s">
        <v>75</v>
      </c>
      <c r="I57" s="210" t="s">
        <v>75</v>
      </c>
      <c r="J57" s="210" t="s">
        <v>75</v>
      </c>
      <c r="K57" s="210" t="s">
        <v>75</v>
      </c>
      <c r="L57" s="210" t="s">
        <v>75</v>
      </c>
      <c r="M57" s="210" t="s">
        <v>75</v>
      </c>
      <c r="N57" s="210" t="s">
        <v>75</v>
      </c>
      <c r="O57" s="210" t="s">
        <v>75</v>
      </c>
      <c r="P57" s="210" t="s">
        <v>75</v>
      </c>
      <c r="Q57" s="210" t="s">
        <v>75</v>
      </c>
      <c r="R57" s="210" t="s">
        <v>75</v>
      </c>
      <c r="S57" s="210" t="s">
        <v>75</v>
      </c>
      <c r="T57" s="210" t="s">
        <v>75</v>
      </c>
      <c r="U57" s="210" t="s">
        <v>75</v>
      </c>
      <c r="V57" s="210" t="s">
        <v>75</v>
      </c>
      <c r="W57" s="210" t="s">
        <v>75</v>
      </c>
      <c r="X57" s="210" t="s">
        <v>75</v>
      </c>
      <c r="Y57" s="210" t="s">
        <v>75</v>
      </c>
      <c r="Z57" s="264" t="s">
        <v>75</v>
      </c>
      <c r="AA57" s="264" t="s">
        <v>75</v>
      </c>
      <c r="AB57" s="210" t="s">
        <v>75</v>
      </c>
      <c r="AC57" s="210" t="s">
        <v>1118</v>
      </c>
      <c r="AE57" s="214">
        <f t="shared" ref="AE57:AJ57" si="67">COUNTIF($C$57:$AB$57,AE2)</f>
        <v>0</v>
      </c>
      <c r="AF57" s="214">
        <f t="shared" si="67"/>
        <v>0</v>
      </c>
      <c r="AG57" s="214">
        <f t="shared" si="67"/>
        <v>0</v>
      </c>
      <c r="AH57" s="214">
        <f t="shared" si="67"/>
        <v>0</v>
      </c>
      <c r="AI57" s="214">
        <f t="shared" si="67"/>
        <v>0</v>
      </c>
      <c r="AJ57" s="214">
        <f t="shared" si="67"/>
        <v>26</v>
      </c>
      <c r="AL57" s="216">
        <f t="shared" si="66"/>
        <v>0</v>
      </c>
      <c r="AM57" s="216">
        <f t="shared" si="66"/>
        <v>0</v>
      </c>
      <c r="AN57" s="216">
        <f t="shared" si="66"/>
        <v>0</v>
      </c>
      <c r="AO57" s="216">
        <f t="shared" si="66"/>
        <v>0</v>
      </c>
      <c r="AP57" s="216">
        <f t="shared" si="66"/>
        <v>0</v>
      </c>
      <c r="AQ57" s="216">
        <f t="shared" si="6"/>
        <v>1</v>
      </c>
    </row>
    <row r="58" spans="1:43" ht="31" hidden="1" outlineLevel="1">
      <c r="A58" s="208">
        <v>7.3</v>
      </c>
      <c r="B58" s="209" t="s">
        <v>1166</v>
      </c>
      <c r="C58" s="210" t="s">
        <v>75</v>
      </c>
      <c r="D58" s="210" t="s">
        <v>75</v>
      </c>
      <c r="E58" s="210" t="s">
        <v>75</v>
      </c>
      <c r="F58" s="210" t="s">
        <v>75</v>
      </c>
      <c r="G58" s="210" t="s">
        <v>75</v>
      </c>
      <c r="H58" s="210" t="s">
        <v>75</v>
      </c>
      <c r="I58" s="210" t="s">
        <v>75</v>
      </c>
      <c r="J58" s="210" t="s">
        <v>75</v>
      </c>
      <c r="K58" s="210" t="s">
        <v>75</v>
      </c>
      <c r="L58" s="210" t="s">
        <v>75</v>
      </c>
      <c r="M58" s="210" t="s">
        <v>75</v>
      </c>
      <c r="N58" s="210" t="s">
        <v>75</v>
      </c>
      <c r="O58" s="210" t="s">
        <v>75</v>
      </c>
      <c r="P58" s="210" t="s">
        <v>75</v>
      </c>
      <c r="Q58" s="210" t="s">
        <v>75</v>
      </c>
      <c r="R58" s="210" t="s">
        <v>75</v>
      </c>
      <c r="S58" s="210" t="s">
        <v>75</v>
      </c>
      <c r="T58" s="210" t="s">
        <v>75</v>
      </c>
      <c r="U58" s="210" t="s">
        <v>75</v>
      </c>
      <c r="V58" s="210" t="s">
        <v>75</v>
      </c>
      <c r="W58" s="210" t="s">
        <v>75</v>
      </c>
      <c r="X58" s="210" t="s">
        <v>75</v>
      </c>
      <c r="Y58" s="210" t="s">
        <v>75</v>
      </c>
      <c r="Z58" s="264" t="s">
        <v>75</v>
      </c>
      <c r="AA58" s="264" t="s">
        <v>75</v>
      </c>
      <c r="AB58" s="210" t="s">
        <v>75</v>
      </c>
      <c r="AC58" s="210" t="s">
        <v>1118</v>
      </c>
      <c r="AE58" s="214">
        <f t="shared" ref="AE58:AJ58" si="68">COUNTIF($C$58:$AB$58,AE2)</f>
        <v>0</v>
      </c>
      <c r="AF58" s="214">
        <f t="shared" si="68"/>
        <v>0</v>
      </c>
      <c r="AG58" s="214">
        <f t="shared" si="68"/>
        <v>0</v>
      </c>
      <c r="AH58" s="214">
        <f t="shared" si="68"/>
        <v>0</v>
      </c>
      <c r="AI58" s="214">
        <f t="shared" si="68"/>
        <v>0</v>
      </c>
      <c r="AJ58" s="214">
        <f t="shared" si="68"/>
        <v>26</v>
      </c>
      <c r="AL58" s="216">
        <f t="shared" si="66"/>
        <v>0</v>
      </c>
      <c r="AM58" s="216">
        <f t="shared" si="66"/>
        <v>0</v>
      </c>
      <c r="AN58" s="216">
        <f t="shared" si="66"/>
        <v>0</v>
      </c>
      <c r="AO58" s="216">
        <f t="shared" si="66"/>
        <v>0</v>
      </c>
      <c r="AP58" s="216">
        <f t="shared" si="66"/>
        <v>0</v>
      </c>
      <c r="AQ58" s="216">
        <f t="shared" si="6"/>
        <v>1</v>
      </c>
    </row>
    <row r="59" spans="1:43" hidden="1" outlineLevel="1">
      <c r="A59" s="208">
        <v>7.4</v>
      </c>
      <c r="B59" s="209" t="s">
        <v>1167</v>
      </c>
      <c r="C59" s="210" t="s">
        <v>75</v>
      </c>
      <c r="D59" s="210" t="s">
        <v>75</v>
      </c>
      <c r="E59" s="210" t="s">
        <v>75</v>
      </c>
      <c r="F59" s="210" t="s">
        <v>75</v>
      </c>
      <c r="G59" s="210" t="s">
        <v>75</v>
      </c>
      <c r="H59" s="210" t="s">
        <v>75</v>
      </c>
      <c r="I59" s="210" t="s">
        <v>75</v>
      </c>
      <c r="J59" s="210" t="s">
        <v>75</v>
      </c>
      <c r="K59" s="210" t="s">
        <v>75</v>
      </c>
      <c r="L59" s="210" t="s">
        <v>75</v>
      </c>
      <c r="M59" s="210" t="s">
        <v>75</v>
      </c>
      <c r="N59" s="210" t="s">
        <v>75</v>
      </c>
      <c r="O59" s="210" t="s">
        <v>75</v>
      </c>
      <c r="P59" s="210" t="s">
        <v>75</v>
      </c>
      <c r="Q59" s="210" t="s">
        <v>75</v>
      </c>
      <c r="R59" s="210" t="s">
        <v>75</v>
      </c>
      <c r="S59" s="210" t="s">
        <v>75</v>
      </c>
      <c r="T59" s="210" t="s">
        <v>75</v>
      </c>
      <c r="U59" s="210" t="s">
        <v>75</v>
      </c>
      <c r="V59" s="210" t="s">
        <v>75</v>
      </c>
      <c r="W59" s="210" t="s">
        <v>75</v>
      </c>
      <c r="X59" s="210" t="s">
        <v>75</v>
      </c>
      <c r="Y59" s="210" t="s">
        <v>75</v>
      </c>
      <c r="Z59" s="264" t="s">
        <v>75</v>
      </c>
      <c r="AA59" s="264" t="s">
        <v>75</v>
      </c>
      <c r="AB59" s="210" t="s">
        <v>75</v>
      </c>
      <c r="AC59" s="210" t="s">
        <v>1118</v>
      </c>
      <c r="AE59" s="214">
        <f t="shared" ref="AE59:AJ59" si="69">COUNTIF($C$59:$AB$59,AE2)</f>
        <v>0</v>
      </c>
      <c r="AF59" s="214">
        <f t="shared" si="69"/>
        <v>0</v>
      </c>
      <c r="AG59" s="214">
        <f t="shared" si="69"/>
        <v>0</v>
      </c>
      <c r="AH59" s="214">
        <f t="shared" si="69"/>
        <v>0</v>
      </c>
      <c r="AI59" s="214">
        <f t="shared" si="69"/>
        <v>0</v>
      </c>
      <c r="AJ59" s="214">
        <f t="shared" si="69"/>
        <v>26</v>
      </c>
      <c r="AL59" s="216">
        <f t="shared" si="66"/>
        <v>0</v>
      </c>
      <c r="AM59" s="216">
        <f t="shared" si="66"/>
        <v>0</v>
      </c>
      <c r="AN59" s="216">
        <f t="shared" si="66"/>
        <v>0</v>
      </c>
      <c r="AO59" s="216">
        <f t="shared" si="66"/>
        <v>0</v>
      </c>
      <c r="AP59" s="216">
        <f t="shared" si="66"/>
        <v>0</v>
      </c>
      <c r="AQ59" s="216">
        <f t="shared" si="6"/>
        <v>1</v>
      </c>
    </row>
    <row r="60" spans="1:43" ht="31" hidden="1" outlineLevel="1">
      <c r="A60" s="208">
        <v>7.5</v>
      </c>
      <c r="B60" s="209" t="s">
        <v>1168</v>
      </c>
      <c r="C60" s="210" t="s">
        <v>75</v>
      </c>
      <c r="D60" s="210" t="s">
        <v>75</v>
      </c>
      <c r="E60" s="210" t="s">
        <v>75</v>
      </c>
      <c r="F60" s="210" t="s">
        <v>75</v>
      </c>
      <c r="G60" s="210" t="s">
        <v>75</v>
      </c>
      <c r="H60" s="210" t="s">
        <v>75</v>
      </c>
      <c r="I60" s="210" t="s">
        <v>75</v>
      </c>
      <c r="J60" s="210" t="s">
        <v>75</v>
      </c>
      <c r="K60" s="210" t="s">
        <v>75</v>
      </c>
      <c r="L60" s="210" t="s">
        <v>75</v>
      </c>
      <c r="M60" s="210" t="s">
        <v>75</v>
      </c>
      <c r="N60" s="210" t="s">
        <v>75</v>
      </c>
      <c r="O60" s="210" t="s">
        <v>75</v>
      </c>
      <c r="P60" s="210" t="s">
        <v>75</v>
      </c>
      <c r="Q60" s="210" t="s">
        <v>75</v>
      </c>
      <c r="R60" s="210" t="s">
        <v>75</v>
      </c>
      <c r="S60" s="210" t="s">
        <v>75</v>
      </c>
      <c r="T60" s="210" t="s">
        <v>75</v>
      </c>
      <c r="U60" s="210" t="s">
        <v>75</v>
      </c>
      <c r="V60" s="210" t="s">
        <v>75</v>
      </c>
      <c r="W60" s="210" t="s">
        <v>75</v>
      </c>
      <c r="X60" s="210" t="s">
        <v>75</v>
      </c>
      <c r="Y60" s="210" t="s">
        <v>75</v>
      </c>
      <c r="Z60" s="264" t="s">
        <v>75</v>
      </c>
      <c r="AA60" s="264" t="s">
        <v>75</v>
      </c>
      <c r="AB60" s="210" t="s">
        <v>75</v>
      </c>
      <c r="AC60" s="210" t="s">
        <v>1118</v>
      </c>
      <c r="AE60" s="214">
        <f t="shared" ref="AE60:AJ60" si="70">COUNTIF($C$60:$AB$60,AE2)</f>
        <v>0</v>
      </c>
      <c r="AF60" s="214">
        <f t="shared" si="70"/>
        <v>0</v>
      </c>
      <c r="AG60" s="214">
        <f t="shared" si="70"/>
        <v>0</v>
      </c>
      <c r="AH60" s="214">
        <f t="shared" si="70"/>
        <v>0</v>
      </c>
      <c r="AI60" s="214">
        <f t="shared" si="70"/>
        <v>0</v>
      </c>
      <c r="AJ60" s="214">
        <f t="shared" si="70"/>
        <v>26</v>
      </c>
      <c r="AL60" s="216">
        <f t="shared" si="66"/>
        <v>0</v>
      </c>
      <c r="AM60" s="216">
        <f t="shared" si="66"/>
        <v>0</v>
      </c>
      <c r="AN60" s="216">
        <f t="shared" si="66"/>
        <v>0</v>
      </c>
      <c r="AO60" s="216">
        <f t="shared" si="66"/>
        <v>0</v>
      </c>
      <c r="AP60" s="216">
        <f t="shared" si="66"/>
        <v>0</v>
      </c>
      <c r="AQ60" s="216">
        <f t="shared" si="6"/>
        <v>1</v>
      </c>
    </row>
    <row r="61" spans="1:43" ht="31" hidden="1" outlineLevel="1">
      <c r="A61" s="208">
        <v>7.6</v>
      </c>
      <c r="B61" s="209" t="s">
        <v>1169</v>
      </c>
      <c r="C61" s="210" t="s">
        <v>75</v>
      </c>
      <c r="D61" s="210" t="s">
        <v>75</v>
      </c>
      <c r="E61" s="210" t="s">
        <v>75</v>
      </c>
      <c r="F61" s="210" t="s">
        <v>75</v>
      </c>
      <c r="G61" s="210" t="s">
        <v>75</v>
      </c>
      <c r="H61" s="210" t="s">
        <v>75</v>
      </c>
      <c r="I61" s="210" t="s">
        <v>75</v>
      </c>
      <c r="J61" s="210" t="s">
        <v>75</v>
      </c>
      <c r="K61" s="210" t="s">
        <v>75</v>
      </c>
      <c r="L61" s="210" t="s">
        <v>75</v>
      </c>
      <c r="M61" s="210" t="s">
        <v>75</v>
      </c>
      <c r="N61" s="210" t="s">
        <v>75</v>
      </c>
      <c r="O61" s="210" t="s">
        <v>75</v>
      </c>
      <c r="P61" s="210" t="s">
        <v>75</v>
      </c>
      <c r="Q61" s="210" t="s">
        <v>75</v>
      </c>
      <c r="R61" s="210" t="s">
        <v>75</v>
      </c>
      <c r="S61" s="210" t="s">
        <v>75</v>
      </c>
      <c r="T61" s="210" t="s">
        <v>75</v>
      </c>
      <c r="U61" s="210" t="s">
        <v>75</v>
      </c>
      <c r="V61" s="210" t="s">
        <v>75</v>
      </c>
      <c r="W61" s="210" t="s">
        <v>75</v>
      </c>
      <c r="X61" s="210" t="s">
        <v>75</v>
      </c>
      <c r="Y61" s="210" t="s">
        <v>75</v>
      </c>
      <c r="Z61" s="264" t="s">
        <v>75</v>
      </c>
      <c r="AA61" s="264" t="s">
        <v>75</v>
      </c>
      <c r="AB61" s="210" t="s">
        <v>75</v>
      </c>
      <c r="AC61" s="210" t="s">
        <v>1118</v>
      </c>
      <c r="AE61" s="214">
        <f t="shared" ref="AE61:AJ61" si="71">COUNTIF($C$61:$AB$61,AE2)</f>
        <v>0</v>
      </c>
      <c r="AF61" s="214">
        <f t="shared" si="71"/>
        <v>0</v>
      </c>
      <c r="AG61" s="214">
        <f t="shared" si="71"/>
        <v>0</v>
      </c>
      <c r="AH61" s="214">
        <f t="shared" si="71"/>
        <v>0</v>
      </c>
      <c r="AI61" s="214">
        <f t="shared" si="71"/>
        <v>0</v>
      </c>
      <c r="AJ61" s="214">
        <f t="shared" si="71"/>
        <v>26</v>
      </c>
      <c r="AL61" s="216">
        <f t="shared" si="66"/>
        <v>0</v>
      </c>
      <c r="AM61" s="216">
        <f t="shared" si="66"/>
        <v>0</v>
      </c>
      <c r="AN61" s="216">
        <f t="shared" si="66"/>
        <v>0</v>
      </c>
      <c r="AO61" s="216">
        <f t="shared" si="66"/>
        <v>0</v>
      </c>
      <c r="AP61" s="216">
        <f t="shared" si="66"/>
        <v>0</v>
      </c>
      <c r="AQ61" s="216">
        <f t="shared" si="6"/>
        <v>1</v>
      </c>
    </row>
    <row r="62" spans="1:43" collapsed="1">
      <c r="B62" s="247" t="s">
        <v>107</v>
      </c>
      <c r="C62" s="249">
        <f t="shared" ref="C62:C67" si="72">COUNTIF($C$3:$C$61,B62)</f>
        <v>0</v>
      </c>
      <c r="D62" s="249">
        <f t="shared" ref="D62:AB62" si="73">COUNTIF(D3:D61,$B$62)</f>
        <v>0</v>
      </c>
      <c r="E62" s="249">
        <f t="shared" si="73"/>
        <v>0</v>
      </c>
      <c r="F62" s="249">
        <f t="shared" si="73"/>
        <v>0</v>
      </c>
      <c r="G62" s="249">
        <f t="shared" si="73"/>
        <v>0</v>
      </c>
      <c r="H62" s="249">
        <f t="shared" si="73"/>
        <v>0</v>
      </c>
      <c r="I62" s="249">
        <f t="shared" si="73"/>
        <v>0</v>
      </c>
      <c r="J62" s="249">
        <f t="shared" si="73"/>
        <v>0</v>
      </c>
      <c r="K62" s="249">
        <f t="shared" si="73"/>
        <v>0</v>
      </c>
      <c r="L62" s="249">
        <f t="shared" si="73"/>
        <v>0</v>
      </c>
      <c r="M62" s="249">
        <f t="shared" si="73"/>
        <v>0</v>
      </c>
      <c r="N62" s="249">
        <f t="shared" si="73"/>
        <v>0</v>
      </c>
      <c r="O62" s="249">
        <f t="shared" si="73"/>
        <v>0</v>
      </c>
      <c r="P62" s="249">
        <f t="shared" si="73"/>
        <v>0</v>
      </c>
      <c r="Q62" s="249">
        <f t="shared" si="73"/>
        <v>0</v>
      </c>
      <c r="R62" s="249">
        <f t="shared" si="73"/>
        <v>0</v>
      </c>
      <c r="S62" s="249">
        <f t="shared" si="73"/>
        <v>0</v>
      </c>
      <c r="T62" s="249">
        <f t="shared" si="73"/>
        <v>0</v>
      </c>
      <c r="U62" s="249">
        <f t="shared" si="73"/>
        <v>0</v>
      </c>
      <c r="V62" s="249">
        <f t="shared" si="73"/>
        <v>0</v>
      </c>
      <c r="W62" s="249">
        <f t="shared" si="73"/>
        <v>0</v>
      </c>
      <c r="X62" s="249">
        <f t="shared" si="73"/>
        <v>0</v>
      </c>
      <c r="Y62" s="249">
        <f t="shared" si="73"/>
        <v>0</v>
      </c>
      <c r="Z62" s="249">
        <f t="shared" si="73"/>
        <v>0</v>
      </c>
      <c r="AA62" s="249">
        <f t="shared" si="73"/>
        <v>0</v>
      </c>
      <c r="AB62" s="249">
        <f t="shared" si="73"/>
        <v>0</v>
      </c>
    </row>
    <row r="63" spans="1:43">
      <c r="B63" s="247" t="s">
        <v>536</v>
      </c>
      <c r="C63" s="249">
        <f t="shared" si="72"/>
        <v>0</v>
      </c>
      <c r="D63" s="249">
        <f>COUNTIF(D3:D61,$B$63)</f>
        <v>0</v>
      </c>
      <c r="E63" s="249">
        <f t="shared" ref="E63:AB63" si="74">COUNTIF(E3:E61,$B$63)</f>
        <v>0</v>
      </c>
      <c r="F63" s="249">
        <f t="shared" si="74"/>
        <v>0</v>
      </c>
      <c r="G63" s="249">
        <f t="shared" si="74"/>
        <v>0</v>
      </c>
      <c r="H63" s="249">
        <f t="shared" si="74"/>
        <v>0</v>
      </c>
      <c r="I63" s="249">
        <f t="shared" si="74"/>
        <v>0</v>
      </c>
      <c r="J63" s="249">
        <f t="shared" si="74"/>
        <v>0</v>
      </c>
      <c r="K63" s="249">
        <f t="shared" si="74"/>
        <v>0</v>
      </c>
      <c r="L63" s="249">
        <f t="shared" si="74"/>
        <v>0</v>
      </c>
      <c r="M63" s="249">
        <f t="shared" si="74"/>
        <v>0</v>
      </c>
      <c r="N63" s="249">
        <f t="shared" si="74"/>
        <v>0</v>
      </c>
      <c r="O63" s="249">
        <f t="shared" si="74"/>
        <v>0</v>
      </c>
      <c r="P63" s="249">
        <f t="shared" si="74"/>
        <v>0</v>
      </c>
      <c r="Q63" s="249">
        <f t="shared" si="74"/>
        <v>0</v>
      </c>
      <c r="R63" s="249">
        <f t="shared" si="74"/>
        <v>0</v>
      </c>
      <c r="S63" s="249">
        <f t="shared" si="74"/>
        <v>0</v>
      </c>
      <c r="T63" s="249">
        <f t="shared" si="74"/>
        <v>0</v>
      </c>
      <c r="U63" s="249">
        <f t="shared" si="74"/>
        <v>0</v>
      </c>
      <c r="V63" s="249">
        <f t="shared" si="74"/>
        <v>0</v>
      </c>
      <c r="W63" s="249">
        <f t="shared" si="74"/>
        <v>0</v>
      </c>
      <c r="X63" s="249">
        <f t="shared" si="74"/>
        <v>0</v>
      </c>
      <c r="Y63" s="249">
        <f t="shared" si="74"/>
        <v>0</v>
      </c>
      <c r="Z63" s="249">
        <f>COUNTIF(Z3:Z61,$B$63)</f>
        <v>0</v>
      </c>
      <c r="AA63" s="249">
        <f>COUNTIF(AA3:AA61,$B$63)</f>
        <v>0</v>
      </c>
      <c r="AB63" s="249">
        <f t="shared" si="74"/>
        <v>0</v>
      </c>
    </row>
    <row r="64" spans="1:43">
      <c r="B64" s="247" t="s">
        <v>540</v>
      </c>
      <c r="C64" s="249">
        <f t="shared" si="72"/>
        <v>0</v>
      </c>
      <c r="D64" s="249">
        <f>COUNTIF(D3:D61,$B$64)</f>
        <v>0</v>
      </c>
      <c r="E64" s="249">
        <f t="shared" ref="E64:AB64" si="75">COUNTIF(E3:E61,$B$64)</f>
        <v>0</v>
      </c>
      <c r="F64" s="249">
        <f t="shared" si="75"/>
        <v>0</v>
      </c>
      <c r="G64" s="249">
        <f t="shared" si="75"/>
        <v>0</v>
      </c>
      <c r="H64" s="249">
        <f t="shared" si="75"/>
        <v>0</v>
      </c>
      <c r="I64" s="249">
        <f t="shared" si="75"/>
        <v>0</v>
      </c>
      <c r="J64" s="249">
        <f t="shared" si="75"/>
        <v>0</v>
      </c>
      <c r="K64" s="249">
        <f t="shared" si="75"/>
        <v>0</v>
      </c>
      <c r="L64" s="249">
        <f t="shared" si="75"/>
        <v>0</v>
      </c>
      <c r="M64" s="249">
        <f t="shared" si="75"/>
        <v>0</v>
      </c>
      <c r="N64" s="249">
        <f t="shared" si="75"/>
        <v>0</v>
      </c>
      <c r="O64" s="249">
        <f t="shared" si="75"/>
        <v>0</v>
      </c>
      <c r="P64" s="249">
        <f t="shared" si="75"/>
        <v>0</v>
      </c>
      <c r="Q64" s="249">
        <f t="shared" si="75"/>
        <v>0</v>
      </c>
      <c r="R64" s="249">
        <f t="shared" si="75"/>
        <v>0</v>
      </c>
      <c r="S64" s="249">
        <f t="shared" si="75"/>
        <v>0</v>
      </c>
      <c r="T64" s="249">
        <f t="shared" si="75"/>
        <v>0</v>
      </c>
      <c r="U64" s="249">
        <f t="shared" si="75"/>
        <v>0</v>
      </c>
      <c r="V64" s="249">
        <f t="shared" si="75"/>
        <v>0</v>
      </c>
      <c r="W64" s="249">
        <f t="shared" si="75"/>
        <v>0</v>
      </c>
      <c r="X64" s="249">
        <f t="shared" si="75"/>
        <v>0</v>
      </c>
      <c r="Y64" s="249">
        <f t="shared" si="75"/>
        <v>0</v>
      </c>
      <c r="Z64" s="249">
        <f>COUNTIF(Z3:Z61,$B$64)</f>
        <v>0</v>
      </c>
      <c r="AA64" s="249">
        <f>COUNTIF(AA3:AA61,$B$64)</f>
        <v>0</v>
      </c>
      <c r="AB64" s="249">
        <f t="shared" si="75"/>
        <v>0</v>
      </c>
    </row>
    <row r="65" spans="2:28">
      <c r="B65" s="247" t="s">
        <v>108</v>
      </c>
      <c r="C65" s="249">
        <f t="shared" si="72"/>
        <v>0</v>
      </c>
      <c r="D65" s="249">
        <f>COUNTIF(D3:D61,$B$65)</f>
        <v>0</v>
      </c>
      <c r="E65" s="249">
        <f t="shared" ref="E65:AB65" si="76">COUNTIF(E3:E61,$B$65)</f>
        <v>0</v>
      </c>
      <c r="F65" s="249">
        <f t="shared" si="76"/>
        <v>0</v>
      </c>
      <c r="G65" s="249">
        <f t="shared" si="76"/>
        <v>0</v>
      </c>
      <c r="H65" s="249">
        <f t="shared" si="76"/>
        <v>0</v>
      </c>
      <c r="I65" s="249">
        <f t="shared" si="76"/>
        <v>0</v>
      </c>
      <c r="J65" s="249">
        <f t="shared" si="76"/>
        <v>0</v>
      </c>
      <c r="K65" s="249">
        <f t="shared" si="76"/>
        <v>0</v>
      </c>
      <c r="L65" s="249">
        <f t="shared" si="76"/>
        <v>0</v>
      </c>
      <c r="M65" s="249">
        <f t="shared" si="76"/>
        <v>0</v>
      </c>
      <c r="N65" s="249">
        <f t="shared" si="76"/>
        <v>0</v>
      </c>
      <c r="O65" s="249">
        <f t="shared" si="76"/>
        <v>0</v>
      </c>
      <c r="P65" s="249">
        <f t="shared" si="76"/>
        <v>0</v>
      </c>
      <c r="Q65" s="249">
        <f t="shared" si="76"/>
        <v>0</v>
      </c>
      <c r="R65" s="249">
        <f t="shared" si="76"/>
        <v>0</v>
      </c>
      <c r="S65" s="249">
        <f t="shared" si="76"/>
        <v>0</v>
      </c>
      <c r="T65" s="249">
        <f t="shared" si="76"/>
        <v>0</v>
      </c>
      <c r="U65" s="249">
        <f t="shared" si="76"/>
        <v>0</v>
      </c>
      <c r="V65" s="249">
        <f t="shared" si="76"/>
        <v>0</v>
      </c>
      <c r="W65" s="249">
        <f t="shared" si="76"/>
        <v>0</v>
      </c>
      <c r="X65" s="249">
        <f t="shared" si="76"/>
        <v>0</v>
      </c>
      <c r="Y65" s="249">
        <f t="shared" si="76"/>
        <v>0</v>
      </c>
      <c r="Z65" s="249">
        <f>COUNTIF(Z3:Z61,$B$65)</f>
        <v>0</v>
      </c>
      <c r="AA65" s="249">
        <f>COUNTIF(AA3:AA61,$B$65)</f>
        <v>0</v>
      </c>
      <c r="AB65" s="249">
        <f t="shared" si="76"/>
        <v>0</v>
      </c>
    </row>
    <row r="66" spans="2:28">
      <c r="B66" s="248" t="s">
        <v>111</v>
      </c>
      <c r="C66" s="249">
        <f t="shared" si="72"/>
        <v>0</v>
      </c>
      <c r="D66" s="249">
        <f>COUNTIF(D3:D61,$B$66)</f>
        <v>0</v>
      </c>
      <c r="E66" s="249">
        <f t="shared" ref="E66:AB66" si="77">COUNTIF(E3:E61,$B$66)</f>
        <v>0</v>
      </c>
      <c r="F66" s="249">
        <f t="shared" si="77"/>
        <v>0</v>
      </c>
      <c r="G66" s="249">
        <f t="shared" si="77"/>
        <v>0</v>
      </c>
      <c r="H66" s="249">
        <f t="shared" si="77"/>
        <v>0</v>
      </c>
      <c r="I66" s="249">
        <f t="shared" si="77"/>
        <v>0</v>
      </c>
      <c r="J66" s="249">
        <f t="shared" si="77"/>
        <v>0</v>
      </c>
      <c r="K66" s="249">
        <f t="shared" si="77"/>
        <v>0</v>
      </c>
      <c r="L66" s="249">
        <f t="shared" si="77"/>
        <v>0</v>
      </c>
      <c r="M66" s="249">
        <f t="shared" si="77"/>
        <v>0</v>
      </c>
      <c r="N66" s="249">
        <f t="shared" si="77"/>
        <v>0</v>
      </c>
      <c r="O66" s="249">
        <f t="shared" si="77"/>
        <v>0</v>
      </c>
      <c r="P66" s="249">
        <f t="shared" si="77"/>
        <v>0</v>
      </c>
      <c r="Q66" s="249">
        <f t="shared" si="77"/>
        <v>0</v>
      </c>
      <c r="R66" s="249">
        <f t="shared" si="77"/>
        <v>0</v>
      </c>
      <c r="S66" s="249">
        <f t="shared" si="77"/>
        <v>0</v>
      </c>
      <c r="T66" s="249">
        <f t="shared" si="77"/>
        <v>0</v>
      </c>
      <c r="U66" s="249">
        <f t="shared" si="77"/>
        <v>0</v>
      </c>
      <c r="V66" s="249">
        <f t="shared" si="77"/>
        <v>0</v>
      </c>
      <c r="W66" s="249">
        <f t="shared" si="77"/>
        <v>0</v>
      </c>
      <c r="X66" s="249">
        <f t="shared" si="77"/>
        <v>0</v>
      </c>
      <c r="Y66" s="249">
        <f t="shared" si="77"/>
        <v>0</v>
      </c>
      <c r="Z66" s="249">
        <f>COUNTIF(Z3:Z61,$B$66)</f>
        <v>0</v>
      </c>
      <c r="AA66" s="249">
        <f>COUNTIF(AA3:AA61,$B$66)</f>
        <v>0</v>
      </c>
      <c r="AB66" s="249">
        <f t="shared" si="77"/>
        <v>0</v>
      </c>
    </row>
    <row r="67" spans="2:28">
      <c r="B67" s="247" t="s">
        <v>75</v>
      </c>
      <c r="C67" s="249">
        <f t="shared" si="72"/>
        <v>52</v>
      </c>
      <c r="D67" s="249">
        <f>COUNTIF(D3:D61,$B$67)</f>
        <v>52</v>
      </c>
      <c r="E67" s="249">
        <f t="shared" ref="E67:AB67" si="78">COUNTIF(E3:E61,$B$67)</f>
        <v>52</v>
      </c>
      <c r="F67" s="249">
        <f t="shared" si="78"/>
        <v>52</v>
      </c>
      <c r="G67" s="249">
        <f t="shared" si="78"/>
        <v>52</v>
      </c>
      <c r="H67" s="249">
        <f t="shared" si="78"/>
        <v>52</v>
      </c>
      <c r="I67" s="249">
        <f t="shared" si="78"/>
        <v>52</v>
      </c>
      <c r="J67" s="249">
        <f t="shared" si="78"/>
        <v>52</v>
      </c>
      <c r="K67" s="249">
        <f t="shared" si="78"/>
        <v>52</v>
      </c>
      <c r="L67" s="249">
        <f t="shared" si="78"/>
        <v>52</v>
      </c>
      <c r="M67" s="249">
        <f t="shared" si="78"/>
        <v>52</v>
      </c>
      <c r="N67" s="249">
        <f t="shared" si="78"/>
        <v>52</v>
      </c>
      <c r="O67" s="249">
        <f t="shared" si="78"/>
        <v>52</v>
      </c>
      <c r="P67" s="249">
        <f t="shared" si="78"/>
        <v>52</v>
      </c>
      <c r="Q67" s="249">
        <f t="shared" si="78"/>
        <v>52</v>
      </c>
      <c r="R67" s="249">
        <f t="shared" si="78"/>
        <v>52</v>
      </c>
      <c r="S67" s="249">
        <f t="shared" si="78"/>
        <v>52</v>
      </c>
      <c r="T67" s="249">
        <f t="shared" si="78"/>
        <v>52</v>
      </c>
      <c r="U67" s="249">
        <f t="shared" si="78"/>
        <v>52</v>
      </c>
      <c r="V67" s="249">
        <f t="shared" si="78"/>
        <v>52</v>
      </c>
      <c r="W67" s="249">
        <f t="shared" si="78"/>
        <v>52</v>
      </c>
      <c r="X67" s="249">
        <f t="shared" si="78"/>
        <v>52</v>
      </c>
      <c r="Y67" s="249">
        <f t="shared" si="78"/>
        <v>52</v>
      </c>
      <c r="Z67" s="249">
        <f>COUNTIF(Z3:Z61,$B$67)</f>
        <v>52</v>
      </c>
      <c r="AA67" s="249">
        <f>COUNTIF(AA3:AA61,$B$67)</f>
        <v>52</v>
      </c>
      <c r="AB67" s="249">
        <f t="shared" si="78"/>
        <v>52</v>
      </c>
    </row>
  </sheetData>
  <mergeCells count="5">
    <mergeCell ref="A52:A53"/>
    <mergeCell ref="AC52:AC53"/>
    <mergeCell ref="A33:A34"/>
    <mergeCell ref="B33:B34"/>
    <mergeCell ref="AC33:AC34"/>
  </mergeCells>
  <conditionalFormatting sqref="C3">
    <cfRule type="cellIs" dxfId="142" priority="169" operator="equal">
      <formula>"Select Answer"</formula>
    </cfRule>
    <cfRule type="cellIs" dxfId="141" priority="170" operator="equal">
      <formula>"In Development"</formula>
    </cfRule>
    <cfRule type="cellIs" dxfId="140" priority="171" operator="equal">
      <formula>"N/A"</formula>
    </cfRule>
    <cfRule type="cellIs" dxfId="139" priority="172" operator="equal">
      <formula>"No"</formula>
    </cfRule>
    <cfRule type="cellIs" dxfId="138" priority="173" operator="equal">
      <formula>"Partial"</formula>
    </cfRule>
    <cfRule type="cellIs" dxfId="137" priority="174" operator="equal">
      <formula>"Yes"</formula>
    </cfRule>
  </conditionalFormatting>
  <conditionalFormatting sqref="D3:Y18 AB3:AB18">
    <cfRule type="cellIs" dxfId="136" priority="163" operator="equal">
      <formula>"Select Answer"</formula>
    </cfRule>
    <cfRule type="cellIs" dxfId="135" priority="164" operator="equal">
      <formula>"In Development"</formula>
    </cfRule>
    <cfRule type="cellIs" dxfId="134" priority="165" operator="equal">
      <formula>"N/A"</formula>
    </cfRule>
    <cfRule type="cellIs" dxfId="133" priority="166" operator="equal">
      <formula>"No"</formula>
    </cfRule>
    <cfRule type="cellIs" dxfId="132" priority="167" operator="equal">
      <formula>"Partial"</formula>
    </cfRule>
    <cfRule type="cellIs" dxfId="131" priority="168" operator="equal">
      <formula>"Yes"</formula>
    </cfRule>
  </conditionalFormatting>
  <conditionalFormatting sqref="C4:C18">
    <cfRule type="cellIs" dxfId="130" priority="157" operator="equal">
      <formula>"Select Answer"</formula>
    </cfRule>
    <cfRule type="cellIs" dxfId="129" priority="158" operator="equal">
      <formula>"In Development"</formula>
    </cfRule>
    <cfRule type="cellIs" dxfId="128" priority="159" operator="equal">
      <formula>"N/A"</formula>
    </cfRule>
    <cfRule type="cellIs" dxfId="127" priority="160" operator="equal">
      <formula>"No"</formula>
    </cfRule>
    <cfRule type="cellIs" dxfId="126" priority="161" operator="equal">
      <formula>"Partial"</formula>
    </cfRule>
    <cfRule type="cellIs" dxfId="125" priority="162" operator="equal">
      <formula>"Yes"</formula>
    </cfRule>
  </conditionalFormatting>
  <conditionalFormatting sqref="C21:Y30 AB21:AB30">
    <cfRule type="cellIs" dxfId="124" priority="115" operator="equal">
      <formula>"Select Answer"</formula>
    </cfRule>
    <cfRule type="cellIs" dxfId="123" priority="116" operator="equal">
      <formula>"In Development"</formula>
    </cfRule>
    <cfRule type="cellIs" dxfId="122" priority="117" operator="equal">
      <formula>"N/A"</formula>
    </cfRule>
    <cfRule type="cellIs" dxfId="121" priority="118" operator="equal">
      <formula>"No"</formula>
    </cfRule>
    <cfRule type="cellIs" dxfId="120" priority="119" operator="equal">
      <formula>"Partial"</formula>
    </cfRule>
    <cfRule type="cellIs" dxfId="119" priority="120" operator="equal">
      <formula>"Yes"</formula>
    </cfRule>
  </conditionalFormatting>
  <conditionalFormatting sqref="C32:Y38 AB32:AB38">
    <cfRule type="cellIs" dxfId="118" priority="109" operator="equal">
      <formula>"Select Answer"</formula>
    </cfRule>
    <cfRule type="cellIs" dxfId="117" priority="110" operator="equal">
      <formula>"In Development"</formula>
    </cfRule>
    <cfRule type="cellIs" dxfId="116" priority="111" operator="equal">
      <formula>"N/A"</formula>
    </cfRule>
    <cfRule type="cellIs" dxfId="115" priority="112" operator="equal">
      <formula>"No"</formula>
    </cfRule>
    <cfRule type="cellIs" dxfId="114" priority="113" operator="equal">
      <formula>"Partial"</formula>
    </cfRule>
    <cfRule type="cellIs" dxfId="113" priority="114" operator="equal">
      <formula>"Yes"</formula>
    </cfRule>
  </conditionalFormatting>
  <conditionalFormatting sqref="C40:Y41 AB40:AB41">
    <cfRule type="cellIs" dxfId="112" priority="103" operator="equal">
      <formula>"Select Answer"</formula>
    </cfRule>
    <cfRule type="cellIs" dxfId="111" priority="104" operator="equal">
      <formula>"In Development"</formula>
    </cfRule>
    <cfRule type="cellIs" dxfId="110" priority="105" operator="equal">
      <formula>"N/A"</formula>
    </cfRule>
    <cfRule type="cellIs" dxfId="109" priority="106" operator="equal">
      <formula>"No"</formula>
    </cfRule>
    <cfRule type="cellIs" dxfId="108" priority="107" operator="equal">
      <formula>"Partial"</formula>
    </cfRule>
    <cfRule type="cellIs" dxfId="107" priority="108" operator="equal">
      <formula>"Yes"</formula>
    </cfRule>
  </conditionalFormatting>
  <conditionalFormatting sqref="C43:Y48 AB43:AB48">
    <cfRule type="cellIs" dxfId="106" priority="97" operator="equal">
      <formula>"Select Answer"</formula>
    </cfRule>
    <cfRule type="cellIs" dxfId="105" priority="98" operator="equal">
      <formula>"In Development"</formula>
    </cfRule>
    <cfRule type="cellIs" dxfId="104" priority="99" operator="equal">
      <formula>"N/A"</formula>
    </cfRule>
    <cfRule type="cellIs" dxfId="103" priority="100" operator="equal">
      <formula>"No"</formula>
    </cfRule>
    <cfRule type="cellIs" dxfId="102" priority="101" operator="equal">
      <formula>"Partial"</formula>
    </cfRule>
    <cfRule type="cellIs" dxfId="101" priority="102" operator="equal">
      <formula>"Yes"</formula>
    </cfRule>
  </conditionalFormatting>
  <conditionalFormatting sqref="C50:Y54 AB50:AB54">
    <cfRule type="cellIs" dxfId="100" priority="91" operator="equal">
      <formula>"Select Answer"</formula>
    </cfRule>
    <cfRule type="cellIs" dxfId="99" priority="92" operator="equal">
      <formula>"In Development"</formula>
    </cfRule>
    <cfRule type="cellIs" dxfId="98" priority="93" operator="equal">
      <formula>"N/A"</formula>
    </cfRule>
    <cfRule type="cellIs" dxfId="97" priority="94" operator="equal">
      <formula>"No"</formula>
    </cfRule>
    <cfRule type="cellIs" dxfId="96" priority="95" operator="equal">
      <formula>"Partial"</formula>
    </cfRule>
    <cfRule type="cellIs" dxfId="95" priority="96" operator="equal">
      <formula>"Yes"</formula>
    </cfRule>
  </conditionalFormatting>
  <conditionalFormatting sqref="C56:Y61 AB56:AB61">
    <cfRule type="cellIs" dxfId="94" priority="85" operator="equal">
      <formula>"Select Answer"</formula>
    </cfRule>
    <cfRule type="cellIs" dxfId="93" priority="86" operator="equal">
      <formula>"In Development"</formula>
    </cfRule>
    <cfRule type="cellIs" dxfId="92" priority="87" operator="equal">
      <formula>"N/A"</formula>
    </cfRule>
    <cfRule type="cellIs" dxfId="91" priority="88" operator="equal">
      <formula>"No"</formula>
    </cfRule>
    <cfRule type="cellIs" dxfId="90" priority="89" operator="equal">
      <formula>"Partial"</formula>
    </cfRule>
    <cfRule type="cellIs" dxfId="89" priority="90" operator="equal">
      <formula>"Yes"</formula>
    </cfRule>
  </conditionalFormatting>
  <conditionalFormatting sqref="Z3:Z18">
    <cfRule type="cellIs" dxfId="88" priority="79" operator="equal">
      <formula>"Select Answer"</formula>
    </cfRule>
    <cfRule type="cellIs" dxfId="87" priority="80" operator="equal">
      <formula>"In Development"</formula>
    </cfRule>
    <cfRule type="cellIs" dxfId="86" priority="81" operator="equal">
      <formula>"N/A"</formula>
    </cfRule>
    <cfRule type="cellIs" dxfId="85" priority="82" operator="equal">
      <formula>"No"</formula>
    </cfRule>
    <cfRule type="cellIs" dxfId="84" priority="83" operator="equal">
      <formula>"Partial"</formula>
    </cfRule>
    <cfRule type="cellIs" dxfId="83" priority="84" operator="equal">
      <formula>"Yes"</formula>
    </cfRule>
  </conditionalFormatting>
  <conditionalFormatting sqref="Z21:Z30">
    <cfRule type="cellIs" dxfId="82" priority="73" operator="equal">
      <formula>"Select Answer"</formula>
    </cfRule>
    <cfRule type="cellIs" dxfId="81" priority="74" operator="equal">
      <formula>"In Development"</formula>
    </cfRule>
    <cfRule type="cellIs" dxfId="80" priority="75" operator="equal">
      <formula>"N/A"</formula>
    </cfRule>
    <cfRule type="cellIs" dxfId="79" priority="76" operator="equal">
      <formula>"No"</formula>
    </cfRule>
    <cfRule type="cellIs" dxfId="78" priority="77" operator="equal">
      <formula>"Partial"</formula>
    </cfRule>
    <cfRule type="cellIs" dxfId="77" priority="78" operator="equal">
      <formula>"Yes"</formula>
    </cfRule>
  </conditionalFormatting>
  <conditionalFormatting sqref="Z32:Z38">
    <cfRule type="cellIs" dxfId="76" priority="67" operator="equal">
      <formula>"Select Answer"</formula>
    </cfRule>
    <cfRule type="cellIs" dxfId="75" priority="68" operator="equal">
      <formula>"In Development"</formula>
    </cfRule>
    <cfRule type="cellIs" dxfId="74" priority="69" operator="equal">
      <formula>"N/A"</formula>
    </cfRule>
    <cfRule type="cellIs" dxfId="73" priority="70" operator="equal">
      <formula>"No"</formula>
    </cfRule>
    <cfRule type="cellIs" dxfId="72" priority="71" operator="equal">
      <formula>"Partial"</formula>
    </cfRule>
    <cfRule type="cellIs" dxfId="71" priority="72" operator="equal">
      <formula>"Yes"</formula>
    </cfRule>
  </conditionalFormatting>
  <conditionalFormatting sqref="Z40:Z41">
    <cfRule type="cellIs" dxfId="70" priority="61" operator="equal">
      <formula>"Select Answer"</formula>
    </cfRule>
    <cfRule type="cellIs" dxfId="69" priority="62" operator="equal">
      <formula>"In Development"</formula>
    </cfRule>
    <cfRule type="cellIs" dxfId="68" priority="63" operator="equal">
      <formula>"N/A"</formula>
    </cfRule>
    <cfRule type="cellIs" dxfId="67" priority="64" operator="equal">
      <formula>"No"</formula>
    </cfRule>
    <cfRule type="cellIs" dxfId="66" priority="65" operator="equal">
      <formula>"Partial"</formula>
    </cfRule>
    <cfRule type="cellIs" dxfId="65" priority="66" operator="equal">
      <formula>"Yes"</formula>
    </cfRule>
  </conditionalFormatting>
  <conditionalFormatting sqref="Z43:Z48">
    <cfRule type="cellIs" dxfId="64" priority="55" operator="equal">
      <formula>"Select Answer"</formula>
    </cfRule>
    <cfRule type="cellIs" dxfId="63" priority="56" operator="equal">
      <formula>"In Development"</formula>
    </cfRule>
    <cfRule type="cellIs" dxfId="62" priority="57" operator="equal">
      <formula>"N/A"</formula>
    </cfRule>
    <cfRule type="cellIs" dxfId="61" priority="58" operator="equal">
      <formula>"No"</formula>
    </cfRule>
    <cfRule type="cellIs" dxfId="60" priority="59" operator="equal">
      <formula>"Partial"</formula>
    </cfRule>
    <cfRule type="cellIs" dxfId="59" priority="60" operator="equal">
      <formula>"Yes"</formula>
    </cfRule>
  </conditionalFormatting>
  <conditionalFormatting sqref="Z50:Z54">
    <cfRule type="cellIs" dxfId="58" priority="49" operator="equal">
      <formula>"Select Answer"</formula>
    </cfRule>
    <cfRule type="cellIs" dxfId="57" priority="50" operator="equal">
      <formula>"In Development"</formula>
    </cfRule>
    <cfRule type="cellIs" dxfId="56" priority="51" operator="equal">
      <formula>"N/A"</formula>
    </cfRule>
    <cfRule type="cellIs" dxfId="55" priority="52" operator="equal">
      <formula>"No"</formula>
    </cfRule>
    <cfRule type="cellIs" dxfId="54" priority="53" operator="equal">
      <formula>"Partial"</formula>
    </cfRule>
    <cfRule type="cellIs" dxfId="53" priority="54" operator="equal">
      <formula>"Yes"</formula>
    </cfRule>
  </conditionalFormatting>
  <conditionalFormatting sqref="Z56:Z61">
    <cfRule type="cellIs" dxfId="52" priority="43" operator="equal">
      <formula>"Select Answer"</formula>
    </cfRule>
    <cfRule type="cellIs" dxfId="51" priority="44" operator="equal">
      <formula>"In Development"</formula>
    </cfRule>
    <cfRule type="cellIs" dxfId="50" priority="45" operator="equal">
      <formula>"N/A"</formula>
    </cfRule>
    <cfRule type="cellIs" dxfId="49" priority="46" operator="equal">
      <formula>"No"</formula>
    </cfRule>
    <cfRule type="cellIs" dxfId="48" priority="47" operator="equal">
      <formula>"Partial"</formula>
    </cfRule>
    <cfRule type="cellIs" dxfId="47" priority="48" operator="equal">
      <formula>"Yes"</formula>
    </cfRule>
  </conditionalFormatting>
  <conditionalFormatting sqref="AA3:AA18">
    <cfRule type="cellIs" dxfId="46" priority="37" operator="equal">
      <formula>"Select Answer"</formula>
    </cfRule>
    <cfRule type="cellIs" dxfId="45" priority="38" operator="equal">
      <formula>"In Development"</formula>
    </cfRule>
    <cfRule type="cellIs" dxfId="44" priority="39" operator="equal">
      <formula>"N/A"</formula>
    </cfRule>
    <cfRule type="cellIs" dxfId="43" priority="40" operator="equal">
      <formula>"No"</formula>
    </cfRule>
    <cfRule type="cellIs" dxfId="42" priority="41" operator="equal">
      <formula>"Partial"</formula>
    </cfRule>
    <cfRule type="cellIs" dxfId="41" priority="42" operator="equal">
      <formula>"Yes"</formula>
    </cfRule>
  </conditionalFormatting>
  <conditionalFormatting sqref="AA21:AA30">
    <cfRule type="cellIs" dxfId="40" priority="31" operator="equal">
      <formula>"Select Answer"</formula>
    </cfRule>
    <cfRule type="cellIs" dxfId="39" priority="32" operator="equal">
      <formula>"In Development"</formula>
    </cfRule>
    <cfRule type="cellIs" dxfId="38" priority="33" operator="equal">
      <formula>"N/A"</formula>
    </cfRule>
    <cfRule type="cellIs" dxfId="37" priority="34" operator="equal">
      <formula>"No"</formula>
    </cfRule>
    <cfRule type="cellIs" dxfId="36" priority="35" operator="equal">
      <formula>"Partial"</formula>
    </cfRule>
    <cfRule type="cellIs" dxfId="35" priority="36" operator="equal">
      <formula>"Yes"</formula>
    </cfRule>
  </conditionalFormatting>
  <conditionalFormatting sqref="AA32:AA38">
    <cfRule type="cellIs" dxfId="34" priority="25" operator="equal">
      <formula>"Select Answer"</formula>
    </cfRule>
    <cfRule type="cellIs" dxfId="33" priority="26" operator="equal">
      <formula>"In Development"</formula>
    </cfRule>
    <cfRule type="cellIs" dxfId="32" priority="27" operator="equal">
      <formula>"N/A"</formula>
    </cfRule>
    <cfRule type="cellIs" dxfId="31" priority="28" operator="equal">
      <formula>"No"</formula>
    </cfRule>
    <cfRule type="cellIs" dxfId="30" priority="29" operator="equal">
      <formula>"Partial"</formula>
    </cfRule>
    <cfRule type="cellIs" dxfId="29" priority="30" operator="equal">
      <formula>"Yes"</formula>
    </cfRule>
  </conditionalFormatting>
  <conditionalFormatting sqref="AA40:AA41">
    <cfRule type="cellIs" dxfId="28" priority="19" operator="equal">
      <formula>"Select Answer"</formula>
    </cfRule>
    <cfRule type="cellIs" dxfId="27" priority="20" operator="equal">
      <formula>"In Development"</formula>
    </cfRule>
    <cfRule type="cellIs" dxfId="26" priority="21" operator="equal">
      <formula>"N/A"</formula>
    </cfRule>
    <cfRule type="cellIs" dxfId="25" priority="22" operator="equal">
      <formula>"No"</formula>
    </cfRule>
    <cfRule type="cellIs" dxfId="24" priority="23" operator="equal">
      <formula>"Partial"</formula>
    </cfRule>
    <cfRule type="cellIs" dxfId="23" priority="24" operator="equal">
      <formula>"Yes"</formula>
    </cfRule>
  </conditionalFormatting>
  <conditionalFormatting sqref="AA43:AA48">
    <cfRule type="cellIs" dxfId="22" priority="13" operator="equal">
      <formula>"Select Answer"</formula>
    </cfRule>
    <cfRule type="cellIs" dxfId="21" priority="14" operator="equal">
      <formula>"In Development"</formula>
    </cfRule>
    <cfRule type="cellIs" dxfId="20" priority="15" operator="equal">
      <formula>"N/A"</formula>
    </cfRule>
    <cfRule type="cellIs" dxfId="19" priority="16" operator="equal">
      <formula>"No"</formula>
    </cfRule>
    <cfRule type="cellIs" dxfId="18" priority="17" operator="equal">
      <formula>"Partial"</formula>
    </cfRule>
    <cfRule type="cellIs" dxfId="17" priority="18" operator="equal">
      <formula>"Yes"</formula>
    </cfRule>
  </conditionalFormatting>
  <conditionalFormatting sqref="AA50:AA54">
    <cfRule type="cellIs" dxfId="16" priority="7" operator="equal">
      <formula>"Select Answer"</formula>
    </cfRule>
    <cfRule type="cellIs" dxfId="15" priority="8" operator="equal">
      <formula>"In Development"</formula>
    </cfRule>
    <cfRule type="cellIs" dxfId="14" priority="9" operator="equal">
      <formula>"N/A"</formula>
    </cfRule>
    <cfRule type="cellIs" dxfId="13" priority="10" operator="equal">
      <formula>"No"</formula>
    </cfRule>
    <cfRule type="cellIs" dxfId="12" priority="11" operator="equal">
      <formula>"Partial"</formula>
    </cfRule>
    <cfRule type="cellIs" dxfId="11" priority="12" operator="equal">
      <formula>"Yes"</formula>
    </cfRule>
  </conditionalFormatting>
  <conditionalFormatting sqref="AA56:AA61">
    <cfRule type="cellIs" dxfId="10" priority="1" operator="equal">
      <formula>"Select Answer"</formula>
    </cfRule>
    <cfRule type="cellIs" dxfId="9" priority="2" operator="equal">
      <formula>"In Development"</formula>
    </cfRule>
    <cfRule type="cellIs" dxfId="8" priority="3" operator="equal">
      <formula>"N/A"</formula>
    </cfRule>
    <cfRule type="cellIs" dxfId="7" priority="4" operator="equal">
      <formula>"No"</formula>
    </cfRule>
    <cfRule type="cellIs" dxfId="6" priority="5" operator="equal">
      <formula>"Partial"</formula>
    </cfRule>
    <cfRule type="cellIs" dxfId="5" priority="6" operator="equal">
      <formula>"Yes"</formula>
    </cfRule>
  </conditionalFormatting>
  <dataValidations count="6">
    <dataValidation type="list" allowBlank="1" showInputMessage="1" showErrorMessage="1" sqref="C21:AB30">
      <formula1>$Z$2:$Z$7</formula1>
    </dataValidation>
    <dataValidation type="list" allowBlank="1" showInputMessage="1" showErrorMessage="1" sqref="C32:AB38">
      <formula1>$Z$2:$Z$7</formula1>
    </dataValidation>
    <dataValidation type="list" allowBlank="1" showInputMessage="1" showErrorMessage="1" sqref="C40:AB41">
      <formula1>$Z$2:$Z$7</formula1>
    </dataValidation>
    <dataValidation type="list" allowBlank="1" showInputMessage="1" showErrorMessage="1" sqref="C43:AB48">
      <formula1>$Z$2:$Z$7</formula1>
    </dataValidation>
    <dataValidation type="list" allowBlank="1" showInputMessage="1" showErrorMessage="1" sqref="C50:AB54">
      <formula1>$Z$2:$Z$7</formula1>
    </dataValidation>
    <dataValidation type="list" allowBlank="1" showInputMessage="1" showErrorMessage="1" sqref="C56:AB61">
      <formula1>$Z$2:$Z$7</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'ANSWER KEY'!$AD$2:$AD$7</xm:f>
          </x14:formula1>
          <xm:sqref>C3:AB19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 sqref="A2:A24"/>
    </sheetView>
  </sheetViews>
  <sheetFormatPr defaultRowHeight="14"/>
  <cols>
    <col min="1" max="1" width="28.33203125" bestFit="1" customWidth="1"/>
    <col min="2" max="2" width="9.83203125" bestFit="1" customWidth="1"/>
  </cols>
  <sheetData>
    <row r="1" spans="1:2">
      <c r="A1" t="s">
        <v>1299</v>
      </c>
      <c r="B1" t="s">
        <v>1300</v>
      </c>
    </row>
    <row r="2" spans="1:2">
      <c r="A2" s="178" t="s">
        <v>21</v>
      </c>
      <c r="B2" t="s">
        <v>1301</v>
      </c>
    </row>
    <row r="3" spans="1:2">
      <c r="A3" s="178" t="s">
        <v>26</v>
      </c>
      <c r="B3" t="s">
        <v>1302</v>
      </c>
    </row>
    <row r="4" spans="1:2">
      <c r="A4" s="178" t="s">
        <v>31</v>
      </c>
      <c r="B4" t="s">
        <v>1303</v>
      </c>
    </row>
    <row r="5" spans="1:2">
      <c r="A5" s="178" t="s">
        <v>36</v>
      </c>
      <c r="B5" t="s">
        <v>1304</v>
      </c>
    </row>
    <row r="6" spans="1:2">
      <c r="A6" t="s">
        <v>41</v>
      </c>
      <c r="B6" t="s">
        <v>1305</v>
      </c>
    </row>
    <row r="7" spans="1:2">
      <c r="A7" t="s">
        <v>45</v>
      </c>
      <c r="B7" t="s">
        <v>1306</v>
      </c>
    </row>
    <row r="8" spans="1:2">
      <c r="A8" t="s">
        <v>48</v>
      </c>
      <c r="B8" t="s">
        <v>1307</v>
      </c>
    </row>
    <row r="9" spans="1:2">
      <c r="A9" t="s">
        <v>52</v>
      </c>
      <c r="B9" t="s">
        <v>1308</v>
      </c>
    </row>
    <row r="10" spans="1:2">
      <c r="A10" t="s">
        <v>56</v>
      </c>
      <c r="B10" t="s">
        <v>1309</v>
      </c>
    </row>
    <row r="11" spans="1:2">
      <c r="A11" t="s">
        <v>60</v>
      </c>
      <c r="B11" t="s">
        <v>1310</v>
      </c>
    </row>
    <row r="12" spans="1:2">
      <c r="A12" t="s">
        <v>64</v>
      </c>
      <c r="B12" t="s">
        <v>1311</v>
      </c>
    </row>
    <row r="13" spans="1:2">
      <c r="A13" t="s">
        <v>68</v>
      </c>
      <c r="B13" t="s">
        <v>1312</v>
      </c>
    </row>
    <row r="14" spans="1:2">
      <c r="A14" t="s">
        <v>71</v>
      </c>
      <c r="B14" t="s">
        <v>1313</v>
      </c>
    </row>
    <row r="15" spans="1:2">
      <c r="A15" t="s">
        <v>73</v>
      </c>
      <c r="B15" t="s">
        <v>1314</v>
      </c>
    </row>
    <row r="16" spans="1:2">
      <c r="A16" t="s">
        <v>76</v>
      </c>
      <c r="B16" t="s">
        <v>1315</v>
      </c>
    </row>
    <row r="17" spans="1:2">
      <c r="A17" t="s">
        <v>79</v>
      </c>
      <c r="B17" t="s">
        <v>1316</v>
      </c>
    </row>
    <row r="18" spans="1:2">
      <c r="A18" t="s">
        <v>82</v>
      </c>
      <c r="B18" t="s">
        <v>1317</v>
      </c>
    </row>
    <row r="19" spans="1:2">
      <c r="A19" t="s">
        <v>86</v>
      </c>
      <c r="B19" t="s">
        <v>1318</v>
      </c>
    </row>
    <row r="20" spans="1:2">
      <c r="A20" t="s">
        <v>90</v>
      </c>
    </row>
    <row r="21" spans="1:2">
      <c r="A21" t="s">
        <v>94</v>
      </c>
    </row>
    <row r="22" spans="1:2">
      <c r="A22" t="s">
        <v>97</v>
      </c>
    </row>
    <row r="23" spans="1:2">
      <c r="A23" t="s">
        <v>100</v>
      </c>
    </row>
    <row r="24" spans="1:2">
      <c r="A24"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activeCell="A2" sqref="A2:A15"/>
    </sheetView>
  </sheetViews>
  <sheetFormatPr defaultRowHeight="14"/>
  <cols>
    <col min="1" max="1" width="19.33203125" bestFit="1" customWidth="1"/>
  </cols>
  <sheetData>
    <row r="1" spans="1:2">
      <c r="A1" s="180" t="s">
        <v>1319</v>
      </c>
      <c r="B1" s="180" t="s">
        <v>728</v>
      </c>
    </row>
    <row r="2" spans="1:2">
      <c r="A2" s="379" t="s">
        <v>2560</v>
      </c>
    </row>
    <row r="3" spans="1:2">
      <c r="A3" s="379" t="s">
        <v>2556</v>
      </c>
    </row>
    <row r="4" spans="1:2">
      <c r="A4" t="s">
        <v>1320</v>
      </c>
      <c r="B4" t="s">
        <v>1321</v>
      </c>
    </row>
    <row r="5" spans="1:2">
      <c r="A5" s="380" t="s">
        <v>2561</v>
      </c>
    </row>
    <row r="6" spans="1:2">
      <c r="A6" t="s">
        <v>1330</v>
      </c>
      <c r="B6" t="s">
        <v>1331</v>
      </c>
    </row>
    <row r="7" spans="1:2">
      <c r="A7" s="380" t="s">
        <v>2557</v>
      </c>
    </row>
    <row r="8" spans="1:2">
      <c r="A8" s="380" t="s">
        <v>2559</v>
      </c>
    </row>
    <row r="9" spans="1:2">
      <c r="A9" s="380" t="s">
        <v>2558</v>
      </c>
    </row>
    <row r="10" spans="1:2">
      <c r="A10" t="s">
        <v>1324</v>
      </c>
      <c r="B10" t="s">
        <v>1325</v>
      </c>
    </row>
    <row r="11" spans="1:2">
      <c r="A11" s="380" t="s">
        <v>2555</v>
      </c>
    </row>
    <row r="12" spans="1:2">
      <c r="A12" t="s">
        <v>1326</v>
      </c>
      <c r="B12" t="s">
        <v>1327</v>
      </c>
    </row>
    <row r="13" spans="1:2">
      <c r="A13" t="s">
        <v>1328</v>
      </c>
      <c r="B13" t="s">
        <v>1329</v>
      </c>
    </row>
    <row r="14" spans="1:2">
      <c r="A14" t="s">
        <v>1322</v>
      </c>
      <c r="B14" t="s">
        <v>1323</v>
      </c>
    </row>
    <row r="15" spans="1:2">
      <c r="A15" t="s">
        <v>2563</v>
      </c>
    </row>
    <row r="16" spans="1:2">
      <c r="A16" s="380"/>
    </row>
  </sheetData>
  <sortState ref="A2:B14">
    <sortCondition ref="A1"/>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72"/>
  <sheetViews>
    <sheetView workbookViewId="0">
      <pane ySplit="1" topLeftCell="A2" activePane="bottomLeft" state="frozen"/>
      <selection pane="bottomLeft" activeCell="C65" sqref="C65"/>
    </sheetView>
  </sheetViews>
  <sheetFormatPr defaultRowHeight="14"/>
  <cols>
    <col min="1" max="1" width="60.58203125" bestFit="1" customWidth="1"/>
    <col min="2" max="2" width="46.75" bestFit="1" customWidth="1"/>
    <col min="3" max="3" width="26.33203125" customWidth="1"/>
    <col min="5" max="5" width="60.58203125" bestFit="1" customWidth="1"/>
    <col min="6" max="6" width="46.75" bestFit="1" customWidth="1"/>
  </cols>
  <sheetData>
    <row r="1" spans="1:6">
      <c r="A1" s="185" t="s">
        <v>1332</v>
      </c>
      <c r="B1" s="180" t="s">
        <v>726</v>
      </c>
      <c r="C1" s="180" t="s">
        <v>2562</v>
      </c>
      <c r="E1" s="185" t="s">
        <v>1332</v>
      </c>
      <c r="F1" s="180" t="s">
        <v>726</v>
      </c>
    </row>
    <row r="2" spans="1:6" hidden="1">
      <c r="A2" t="s">
        <v>1333</v>
      </c>
      <c r="B2" t="s">
        <v>42</v>
      </c>
      <c r="E2" t="s">
        <v>1333</v>
      </c>
      <c r="F2" t="s">
        <v>42</v>
      </c>
    </row>
    <row r="3" spans="1:6" hidden="1">
      <c r="A3" t="s">
        <v>1334</v>
      </c>
      <c r="B3" t="s">
        <v>27</v>
      </c>
      <c r="E3" t="s">
        <v>1334</v>
      </c>
      <c r="F3" t="s">
        <v>27</v>
      </c>
    </row>
    <row r="4" spans="1:6" hidden="1">
      <c r="A4" t="s">
        <v>1335</v>
      </c>
      <c r="B4" t="s">
        <v>42</v>
      </c>
      <c r="E4" t="s">
        <v>1335</v>
      </c>
      <c r="F4" t="s">
        <v>42</v>
      </c>
    </row>
    <row r="5" spans="1:6" hidden="1">
      <c r="A5" t="s">
        <v>1336</v>
      </c>
      <c r="B5" t="s">
        <v>1337</v>
      </c>
      <c r="E5" t="s">
        <v>1336</v>
      </c>
      <c r="F5" t="s">
        <v>1337</v>
      </c>
    </row>
    <row r="6" spans="1:6" hidden="1">
      <c r="A6" t="s">
        <v>1338</v>
      </c>
      <c r="B6" t="s">
        <v>1337</v>
      </c>
      <c r="E6" t="s">
        <v>1338</v>
      </c>
      <c r="F6" t="s">
        <v>1337</v>
      </c>
    </row>
    <row r="7" spans="1:6" hidden="1">
      <c r="A7" t="s">
        <v>1339</v>
      </c>
      <c r="B7" t="s">
        <v>37</v>
      </c>
      <c r="E7" t="s">
        <v>1339</v>
      </c>
      <c r="F7" t="s">
        <v>37</v>
      </c>
    </row>
    <row r="8" spans="1:6" hidden="1">
      <c r="A8" t="s">
        <v>1340</v>
      </c>
      <c r="B8" t="s">
        <v>42</v>
      </c>
      <c r="E8" t="s">
        <v>1340</v>
      </c>
      <c r="F8" t="s">
        <v>42</v>
      </c>
    </row>
    <row r="9" spans="1:6" hidden="1">
      <c r="A9" t="s">
        <v>1341</v>
      </c>
      <c r="B9" t="s">
        <v>42</v>
      </c>
      <c r="E9" t="s">
        <v>1341</v>
      </c>
      <c r="F9" t="s">
        <v>42</v>
      </c>
    </row>
    <row r="10" spans="1:6" hidden="1">
      <c r="A10" t="s">
        <v>1342</v>
      </c>
      <c r="B10" t="s">
        <v>32</v>
      </c>
      <c r="E10" t="s">
        <v>1342</v>
      </c>
      <c r="F10" t="s">
        <v>1343</v>
      </c>
    </row>
    <row r="11" spans="1:6" hidden="1">
      <c r="A11" t="s">
        <v>1344</v>
      </c>
      <c r="B11" t="s">
        <v>37</v>
      </c>
      <c r="E11" t="s">
        <v>1344</v>
      </c>
      <c r="F11" t="s">
        <v>37</v>
      </c>
    </row>
    <row r="12" spans="1:6" hidden="1">
      <c r="A12" t="s">
        <v>1345</v>
      </c>
      <c r="B12" t="s">
        <v>37</v>
      </c>
      <c r="E12" t="s">
        <v>1345</v>
      </c>
      <c r="F12" t="s">
        <v>37</v>
      </c>
    </row>
    <row r="13" spans="1:6" hidden="1">
      <c r="A13" t="s">
        <v>1346</v>
      </c>
      <c r="B13" t="s">
        <v>37</v>
      </c>
      <c r="E13" t="s">
        <v>1346</v>
      </c>
      <c r="F13" t="s">
        <v>37</v>
      </c>
    </row>
    <row r="14" spans="1:6" hidden="1">
      <c r="A14" t="s">
        <v>1347</v>
      </c>
      <c r="B14" t="s">
        <v>1348</v>
      </c>
      <c r="E14" t="s">
        <v>1347</v>
      </c>
      <c r="F14" t="s">
        <v>27</v>
      </c>
    </row>
    <row r="15" spans="1:6" hidden="1">
      <c r="A15" t="s">
        <v>1349</v>
      </c>
      <c r="B15" t="s">
        <v>42</v>
      </c>
      <c r="E15" t="s">
        <v>1349</v>
      </c>
      <c r="F15" t="s">
        <v>42</v>
      </c>
    </row>
    <row r="16" spans="1:6" hidden="1">
      <c r="E16" t="s">
        <v>1350</v>
      </c>
      <c r="F16" t="s">
        <v>37</v>
      </c>
    </row>
    <row r="17" spans="1:6" hidden="1">
      <c r="A17" s="185" t="s">
        <v>1351</v>
      </c>
      <c r="E17" t="s">
        <v>1336</v>
      </c>
      <c r="F17" t="s">
        <v>1337</v>
      </c>
    </row>
    <row r="18" spans="1:6" hidden="1">
      <c r="A18" t="s">
        <v>1350</v>
      </c>
      <c r="B18" t="s">
        <v>37</v>
      </c>
      <c r="E18" t="s">
        <v>1352</v>
      </c>
      <c r="F18" t="s">
        <v>37</v>
      </c>
    </row>
    <row r="19" spans="1:6" hidden="1">
      <c r="A19" t="s">
        <v>1336</v>
      </c>
      <c r="B19" t="s">
        <v>1337</v>
      </c>
      <c r="E19" t="s">
        <v>1353</v>
      </c>
      <c r="F19" t="s">
        <v>1337</v>
      </c>
    </row>
    <row r="20" spans="1:6" hidden="1">
      <c r="A20" t="s">
        <v>1352</v>
      </c>
      <c r="B20" t="s">
        <v>37</v>
      </c>
      <c r="E20" t="s">
        <v>1354</v>
      </c>
      <c r="F20" t="s">
        <v>42</v>
      </c>
    </row>
    <row r="21" spans="1:6" hidden="1">
      <c r="A21" t="s">
        <v>1353</v>
      </c>
      <c r="B21" t="s">
        <v>1337</v>
      </c>
      <c r="E21" t="s">
        <v>1355</v>
      </c>
      <c r="F21" t="s">
        <v>42</v>
      </c>
    </row>
    <row r="22" spans="1:6" hidden="1">
      <c r="A22" t="s">
        <v>1354</v>
      </c>
      <c r="B22" t="s">
        <v>42</v>
      </c>
      <c r="E22" t="s">
        <v>1356</v>
      </c>
      <c r="F22" t="s">
        <v>42</v>
      </c>
    </row>
    <row r="23" spans="1:6" hidden="1">
      <c r="A23" t="s">
        <v>1355</v>
      </c>
      <c r="B23" t="s">
        <v>42</v>
      </c>
      <c r="E23" t="s">
        <v>1357</v>
      </c>
      <c r="F23" t="s">
        <v>42</v>
      </c>
    </row>
    <row r="24" spans="1:6" hidden="1">
      <c r="A24" t="s">
        <v>1356</v>
      </c>
      <c r="B24" t="s">
        <v>42</v>
      </c>
      <c r="E24" t="s">
        <v>1358</v>
      </c>
      <c r="F24" t="s">
        <v>42</v>
      </c>
    </row>
    <row r="25" spans="1:6" hidden="1">
      <c r="A25" t="s">
        <v>1357</v>
      </c>
      <c r="B25" t="s">
        <v>42</v>
      </c>
      <c r="E25" t="s">
        <v>1359</v>
      </c>
      <c r="F25" t="s">
        <v>42</v>
      </c>
    </row>
    <row r="26" spans="1:6" hidden="1">
      <c r="A26" t="s">
        <v>1358</v>
      </c>
      <c r="B26" t="s">
        <v>42</v>
      </c>
      <c r="E26" t="s">
        <v>1360</v>
      </c>
      <c r="F26" t="s">
        <v>42</v>
      </c>
    </row>
    <row r="27" spans="1:6" hidden="1">
      <c r="E27" t="s">
        <v>1361</v>
      </c>
      <c r="F27" t="s">
        <v>1337</v>
      </c>
    </row>
    <row r="28" spans="1:6" hidden="1">
      <c r="A28" s="185" t="s">
        <v>1362</v>
      </c>
      <c r="E28" t="s">
        <v>1363</v>
      </c>
      <c r="F28" t="s">
        <v>42</v>
      </c>
    </row>
    <row r="29" spans="1:6" hidden="1">
      <c r="A29" t="s">
        <v>1359</v>
      </c>
      <c r="B29" t="s">
        <v>42</v>
      </c>
      <c r="E29" t="s">
        <v>1364</v>
      </c>
      <c r="F29" t="s">
        <v>1337</v>
      </c>
    </row>
    <row r="30" spans="1:6" hidden="1">
      <c r="A30" t="s">
        <v>1360</v>
      </c>
      <c r="B30" t="s">
        <v>42</v>
      </c>
      <c r="E30" t="s">
        <v>1365</v>
      </c>
      <c r="F30" t="s">
        <v>1337</v>
      </c>
    </row>
    <row r="31" spans="1:6" hidden="1">
      <c r="A31" t="s">
        <v>1361</v>
      </c>
      <c r="B31" t="s">
        <v>1337</v>
      </c>
      <c r="E31" t="s">
        <v>1366</v>
      </c>
      <c r="F31" t="s">
        <v>1337</v>
      </c>
    </row>
    <row r="32" spans="1:6" hidden="1">
      <c r="A32" t="s">
        <v>1363</v>
      </c>
      <c r="B32" t="s">
        <v>42</v>
      </c>
      <c r="E32" t="s">
        <v>1367</v>
      </c>
      <c r="F32" t="s">
        <v>42</v>
      </c>
    </row>
    <row r="33" spans="1:6" hidden="1">
      <c r="A33" t="s">
        <v>1364</v>
      </c>
      <c r="B33" t="s">
        <v>1337</v>
      </c>
      <c r="E33" t="s">
        <v>1368</v>
      </c>
      <c r="F33" t="s">
        <v>42</v>
      </c>
    </row>
    <row r="34" spans="1:6" hidden="1">
      <c r="A34" t="s">
        <v>1365</v>
      </c>
      <c r="B34" t="s">
        <v>1337</v>
      </c>
      <c r="E34" t="s">
        <v>1369</v>
      </c>
      <c r="F34" t="s">
        <v>42</v>
      </c>
    </row>
    <row r="35" spans="1:6" hidden="1">
      <c r="A35" t="s">
        <v>1366</v>
      </c>
      <c r="B35" t="s">
        <v>1337</v>
      </c>
      <c r="E35" t="s">
        <v>1370</v>
      </c>
      <c r="F35" t="s">
        <v>1337</v>
      </c>
    </row>
    <row r="36" spans="1:6" hidden="1">
      <c r="A36" t="s">
        <v>1367</v>
      </c>
      <c r="B36" t="s">
        <v>42</v>
      </c>
      <c r="E36" t="s">
        <v>1371</v>
      </c>
      <c r="F36" t="s">
        <v>42</v>
      </c>
    </row>
    <row r="37" spans="1:6" hidden="1">
      <c r="A37" t="s">
        <v>1368</v>
      </c>
      <c r="B37" t="s">
        <v>42</v>
      </c>
      <c r="E37" t="s">
        <v>1372</v>
      </c>
      <c r="F37" t="s">
        <v>1337</v>
      </c>
    </row>
    <row r="38" spans="1:6" hidden="1">
      <c r="A38" t="s">
        <v>1369</v>
      </c>
      <c r="B38" t="s">
        <v>42</v>
      </c>
      <c r="E38" t="s">
        <v>1373</v>
      </c>
      <c r="F38" t="s">
        <v>1337</v>
      </c>
    </row>
    <row r="39" spans="1:6" hidden="1">
      <c r="A39" t="s">
        <v>1370</v>
      </c>
      <c r="B39" t="s">
        <v>1337</v>
      </c>
      <c r="E39" t="s">
        <v>1352</v>
      </c>
      <c r="F39" t="s">
        <v>1337</v>
      </c>
    </row>
    <row r="40" spans="1:6" hidden="1">
      <c r="A40" t="s">
        <v>1371</v>
      </c>
      <c r="B40" t="s">
        <v>42</v>
      </c>
      <c r="E40" t="s">
        <v>1353</v>
      </c>
      <c r="F40" t="s">
        <v>1337</v>
      </c>
    </row>
    <row r="41" spans="1:6" hidden="1">
      <c r="A41" t="s">
        <v>1372</v>
      </c>
      <c r="B41" t="s">
        <v>1337</v>
      </c>
      <c r="E41" t="s">
        <v>1374</v>
      </c>
      <c r="F41" t="s">
        <v>42</v>
      </c>
    </row>
    <row r="42" spans="1:6" hidden="1">
      <c r="A42" t="s">
        <v>1373</v>
      </c>
      <c r="B42" t="s">
        <v>1337</v>
      </c>
      <c r="E42" t="s">
        <v>1375</v>
      </c>
      <c r="F42" t="s">
        <v>1337</v>
      </c>
    </row>
    <row r="43" spans="1:6" hidden="1">
      <c r="A43" t="s">
        <v>1352</v>
      </c>
      <c r="B43" t="s">
        <v>1337</v>
      </c>
      <c r="E43" t="s">
        <v>1376</v>
      </c>
      <c r="F43" t="s">
        <v>1337</v>
      </c>
    </row>
    <row r="44" spans="1:6" hidden="1">
      <c r="A44" t="s">
        <v>1353</v>
      </c>
      <c r="B44" t="s">
        <v>1337</v>
      </c>
      <c r="E44" t="s">
        <v>1377</v>
      </c>
      <c r="F44" t="s">
        <v>37</v>
      </c>
    </row>
    <row r="45" spans="1:6" hidden="1">
      <c r="A45" t="s">
        <v>1374</v>
      </c>
      <c r="B45" t="s">
        <v>42</v>
      </c>
      <c r="E45" t="s">
        <v>1378</v>
      </c>
      <c r="F45" t="s">
        <v>42</v>
      </c>
    </row>
    <row r="46" spans="1:6" hidden="1">
      <c r="A46" t="s">
        <v>1375</v>
      </c>
      <c r="B46" t="s">
        <v>1337</v>
      </c>
      <c r="E46" t="s">
        <v>1379</v>
      </c>
      <c r="F46" t="s">
        <v>42</v>
      </c>
    </row>
    <row r="47" spans="1:6" hidden="1">
      <c r="A47" t="s">
        <v>1376</v>
      </c>
      <c r="B47" t="s">
        <v>1337</v>
      </c>
      <c r="E47" t="s">
        <v>1380</v>
      </c>
      <c r="F47" t="s">
        <v>42</v>
      </c>
    </row>
    <row r="48" spans="1:6" hidden="1">
      <c r="A48" t="s">
        <v>1377</v>
      </c>
      <c r="B48" t="s">
        <v>37</v>
      </c>
      <c r="E48" t="s">
        <v>1381</v>
      </c>
      <c r="F48" t="s">
        <v>42</v>
      </c>
    </row>
    <row r="49" spans="1:6" hidden="1">
      <c r="A49" t="s">
        <v>1378</v>
      </c>
      <c r="B49" t="s">
        <v>42</v>
      </c>
      <c r="E49" t="s">
        <v>1382</v>
      </c>
      <c r="F49" t="s">
        <v>42</v>
      </c>
    </row>
    <row r="50" spans="1:6" hidden="1">
      <c r="A50" t="s">
        <v>1379</v>
      </c>
      <c r="B50" t="s">
        <v>42</v>
      </c>
      <c r="E50" t="s">
        <v>1383</v>
      </c>
      <c r="F50" t="s">
        <v>42</v>
      </c>
    </row>
    <row r="51" spans="1:6" hidden="1">
      <c r="A51" t="s">
        <v>1380</v>
      </c>
      <c r="B51" t="s">
        <v>42</v>
      </c>
      <c r="E51" t="s">
        <v>1384</v>
      </c>
      <c r="F51" t="s">
        <v>42</v>
      </c>
    </row>
    <row r="52" spans="1:6" hidden="1">
      <c r="A52" t="s">
        <v>1381</v>
      </c>
      <c r="B52" t="s">
        <v>42</v>
      </c>
      <c r="E52" t="s">
        <v>1385</v>
      </c>
      <c r="F52" t="s">
        <v>42</v>
      </c>
    </row>
    <row r="53" spans="1:6" hidden="1">
      <c r="A53" t="s">
        <v>1382</v>
      </c>
      <c r="B53" t="s">
        <v>42</v>
      </c>
      <c r="E53" t="s">
        <v>1386</v>
      </c>
      <c r="F53" t="s">
        <v>37</v>
      </c>
    </row>
    <row r="54" spans="1:6" hidden="1">
      <c r="A54" t="s">
        <v>1383</v>
      </c>
      <c r="B54" t="s">
        <v>42</v>
      </c>
      <c r="E54" t="s">
        <v>1387</v>
      </c>
      <c r="F54" t="s">
        <v>42</v>
      </c>
    </row>
    <row r="55" spans="1:6" hidden="1">
      <c r="A55" t="s">
        <v>1384</v>
      </c>
      <c r="B55" t="s">
        <v>42</v>
      </c>
      <c r="E55" t="s">
        <v>1388</v>
      </c>
      <c r="F55" t="s">
        <v>42</v>
      </c>
    </row>
    <row r="56" spans="1:6" hidden="1">
      <c r="A56" t="s">
        <v>1385</v>
      </c>
      <c r="B56" t="s">
        <v>42</v>
      </c>
      <c r="E56" t="s">
        <v>1389</v>
      </c>
      <c r="F56" t="s">
        <v>42</v>
      </c>
    </row>
    <row r="57" spans="1:6" hidden="1">
      <c r="A57" t="s">
        <v>1386</v>
      </c>
      <c r="B57" t="s">
        <v>37</v>
      </c>
      <c r="E57" t="s">
        <v>1390</v>
      </c>
      <c r="F57" t="s">
        <v>42</v>
      </c>
    </row>
    <row r="58" spans="1:6" hidden="1">
      <c r="A58" t="s">
        <v>1387</v>
      </c>
      <c r="B58" t="s">
        <v>42</v>
      </c>
      <c r="E58" t="s">
        <v>1391</v>
      </c>
      <c r="F58" t="s">
        <v>42</v>
      </c>
    </row>
    <row r="59" spans="1:6" hidden="1">
      <c r="A59" t="s">
        <v>1388</v>
      </c>
      <c r="B59" t="s">
        <v>42</v>
      </c>
      <c r="E59" t="s">
        <v>1392</v>
      </c>
      <c r="F59" t="s">
        <v>1337</v>
      </c>
    </row>
    <row r="60" spans="1:6" hidden="1">
      <c r="A60" t="s">
        <v>1389</v>
      </c>
      <c r="B60" t="s">
        <v>42</v>
      </c>
      <c r="E60" t="s">
        <v>1393</v>
      </c>
      <c r="F60" t="s">
        <v>1337</v>
      </c>
    </row>
    <row r="61" spans="1:6" hidden="1">
      <c r="A61" t="s">
        <v>1390</v>
      </c>
      <c r="B61" t="s">
        <v>42</v>
      </c>
      <c r="E61" t="s">
        <v>1394</v>
      </c>
      <c r="F61" t="s">
        <v>1337</v>
      </c>
    </row>
    <row r="62" spans="1:6" hidden="1">
      <c r="A62" t="s">
        <v>1391</v>
      </c>
      <c r="B62" t="s">
        <v>42</v>
      </c>
      <c r="E62" t="s">
        <v>1395</v>
      </c>
      <c r="F62" t="s">
        <v>42</v>
      </c>
    </row>
    <row r="63" spans="1:6" hidden="1">
      <c r="A63" t="s">
        <v>1392</v>
      </c>
      <c r="B63" t="s">
        <v>1337</v>
      </c>
      <c r="E63" t="s">
        <v>1396</v>
      </c>
      <c r="F63" t="s">
        <v>1337</v>
      </c>
    </row>
    <row r="64" spans="1:6" hidden="1">
      <c r="A64" t="s">
        <v>1393</v>
      </c>
      <c r="B64" t="s">
        <v>1337</v>
      </c>
      <c r="E64" t="s">
        <v>1397</v>
      </c>
      <c r="F64" t="s">
        <v>42</v>
      </c>
    </row>
    <row r="65" spans="1:6">
      <c r="A65" t="s">
        <v>1394</v>
      </c>
      <c r="B65" t="s">
        <v>1337</v>
      </c>
      <c r="E65" t="s">
        <v>1398</v>
      </c>
      <c r="F65" t="s">
        <v>46</v>
      </c>
    </row>
    <row r="66" spans="1:6">
      <c r="A66" t="s">
        <v>1395</v>
      </c>
      <c r="B66" t="s">
        <v>42</v>
      </c>
    </row>
    <row r="67" spans="1:6">
      <c r="A67" t="s">
        <v>1396</v>
      </c>
      <c r="B67" t="s">
        <v>1337</v>
      </c>
    </row>
    <row r="68" spans="1:6">
      <c r="A68" t="s">
        <v>1397</v>
      </c>
      <c r="B68" t="s">
        <v>42</v>
      </c>
    </row>
    <row r="69" spans="1:6">
      <c r="A69" t="s">
        <v>1398</v>
      </c>
      <c r="B69" t="s">
        <v>1399</v>
      </c>
    </row>
    <row r="70" spans="1:6">
      <c r="A70" t="s">
        <v>2020</v>
      </c>
    </row>
    <row r="71" spans="1:6">
      <c r="A71" t="s">
        <v>2021</v>
      </c>
    </row>
    <row r="72" spans="1:6">
      <c r="A72" t="s">
        <v>2022</v>
      </c>
    </row>
    <row r="73" spans="1:6">
      <c r="A73" t="s">
        <v>2023</v>
      </c>
    </row>
    <row r="74" spans="1:6">
      <c r="A74" t="s">
        <v>2024</v>
      </c>
    </row>
    <row r="75" spans="1:6">
      <c r="A75" t="s">
        <v>2025</v>
      </c>
    </row>
    <row r="76" spans="1:6">
      <c r="A76" t="s">
        <v>2026</v>
      </c>
    </row>
    <row r="77" spans="1:6">
      <c r="A77" t="s">
        <v>2027</v>
      </c>
    </row>
    <row r="78" spans="1:6">
      <c r="A78" t="s">
        <v>2028</v>
      </c>
    </row>
    <row r="79" spans="1:6">
      <c r="A79" t="s">
        <v>2029</v>
      </c>
    </row>
    <row r="80" spans="1:6">
      <c r="A80" t="s">
        <v>2030</v>
      </c>
    </row>
    <row r="81" spans="1:1">
      <c r="A81" t="s">
        <v>2031</v>
      </c>
    </row>
    <row r="82" spans="1:1">
      <c r="A82" t="s">
        <v>2032</v>
      </c>
    </row>
    <row r="83" spans="1:1">
      <c r="A83" t="s">
        <v>2033</v>
      </c>
    </row>
    <row r="84" spans="1:1">
      <c r="A84" t="s">
        <v>2034</v>
      </c>
    </row>
    <row r="85" spans="1:1">
      <c r="A85" t="s">
        <v>2035</v>
      </c>
    </row>
    <row r="86" spans="1:1">
      <c r="A86" t="s">
        <v>2036</v>
      </c>
    </row>
    <row r="87" spans="1:1">
      <c r="A87" t="s">
        <v>2037</v>
      </c>
    </row>
    <row r="88" spans="1:1">
      <c r="A88" t="s">
        <v>2038</v>
      </c>
    </row>
    <row r="89" spans="1:1">
      <c r="A89" t="s">
        <v>2039</v>
      </c>
    </row>
    <row r="90" spans="1:1">
      <c r="A90" t="s">
        <v>2040</v>
      </c>
    </row>
    <row r="91" spans="1:1">
      <c r="A91" t="s">
        <v>2041</v>
      </c>
    </row>
    <row r="92" spans="1:1">
      <c r="A92" t="s">
        <v>2042</v>
      </c>
    </row>
    <row r="93" spans="1:1">
      <c r="A93" t="s">
        <v>2043</v>
      </c>
    </row>
    <row r="94" spans="1:1">
      <c r="A94" t="s">
        <v>2044</v>
      </c>
    </row>
    <row r="95" spans="1:1">
      <c r="A95" t="s">
        <v>2045</v>
      </c>
    </row>
    <row r="96" spans="1:1">
      <c r="A96" t="s">
        <v>2046</v>
      </c>
    </row>
    <row r="97" spans="1:1">
      <c r="A97" t="s">
        <v>2047</v>
      </c>
    </row>
    <row r="98" spans="1:1">
      <c r="A98" t="s">
        <v>2048</v>
      </c>
    </row>
    <row r="99" spans="1:1">
      <c r="A99" t="s">
        <v>2049</v>
      </c>
    </row>
    <row r="100" spans="1:1">
      <c r="A100" t="s">
        <v>2050</v>
      </c>
    </row>
    <row r="101" spans="1:1">
      <c r="A101" t="s">
        <v>2051</v>
      </c>
    </row>
    <row r="102" spans="1:1">
      <c r="A102" t="s">
        <v>2052</v>
      </c>
    </row>
    <row r="103" spans="1:1">
      <c r="A103" t="s">
        <v>2053</v>
      </c>
    </row>
    <row r="104" spans="1:1">
      <c r="A104" t="s">
        <v>2054</v>
      </c>
    </row>
    <row r="105" spans="1:1">
      <c r="A105" t="s">
        <v>2055</v>
      </c>
    </row>
    <row r="106" spans="1:1">
      <c r="A106" t="s">
        <v>2056</v>
      </c>
    </row>
    <row r="107" spans="1:1">
      <c r="A107" t="s">
        <v>2057</v>
      </c>
    </row>
    <row r="108" spans="1:1">
      <c r="A108" t="s">
        <v>2058</v>
      </c>
    </row>
    <row r="109" spans="1:1">
      <c r="A109" t="s">
        <v>2059</v>
      </c>
    </row>
    <row r="110" spans="1:1">
      <c r="A110" t="s">
        <v>2060</v>
      </c>
    </row>
    <row r="111" spans="1:1">
      <c r="A111" t="s">
        <v>2061</v>
      </c>
    </row>
    <row r="112" spans="1:1">
      <c r="A112" t="s">
        <v>2062</v>
      </c>
    </row>
    <row r="113" spans="1:1">
      <c r="A113" t="s">
        <v>2063</v>
      </c>
    </row>
    <row r="114" spans="1:1">
      <c r="A114" t="s">
        <v>2064</v>
      </c>
    </row>
    <row r="115" spans="1:1">
      <c r="A115" t="s">
        <v>2065</v>
      </c>
    </row>
    <row r="116" spans="1:1">
      <c r="A116" t="s">
        <v>2066</v>
      </c>
    </row>
    <row r="117" spans="1:1">
      <c r="A117" t="s">
        <v>2067</v>
      </c>
    </row>
    <row r="118" spans="1:1">
      <c r="A118" t="s">
        <v>2068</v>
      </c>
    </row>
    <row r="119" spans="1:1">
      <c r="A119" t="s">
        <v>2069</v>
      </c>
    </row>
    <row r="120" spans="1:1">
      <c r="A120" t="s">
        <v>2070</v>
      </c>
    </row>
    <row r="121" spans="1:1">
      <c r="A121" t="s">
        <v>2071</v>
      </c>
    </row>
    <row r="122" spans="1:1">
      <c r="A122" t="s">
        <v>2072</v>
      </c>
    </row>
    <row r="123" spans="1:1">
      <c r="A123" t="s">
        <v>2073</v>
      </c>
    </row>
    <row r="124" spans="1:1">
      <c r="A124" t="s">
        <v>2074</v>
      </c>
    </row>
    <row r="125" spans="1:1">
      <c r="A125" t="s">
        <v>2075</v>
      </c>
    </row>
    <row r="126" spans="1:1">
      <c r="A126" t="s">
        <v>2076</v>
      </c>
    </row>
    <row r="127" spans="1:1">
      <c r="A127" t="s">
        <v>2077</v>
      </c>
    </row>
    <row r="128" spans="1:1">
      <c r="A128" t="s">
        <v>2078</v>
      </c>
    </row>
    <row r="129" spans="1:1">
      <c r="A129" t="s">
        <v>2079</v>
      </c>
    </row>
    <row r="130" spans="1:1">
      <c r="A130" t="s">
        <v>2080</v>
      </c>
    </row>
    <row r="131" spans="1:1">
      <c r="A131" t="s">
        <v>2081</v>
      </c>
    </row>
    <row r="132" spans="1:1">
      <c r="A132" t="s">
        <v>2082</v>
      </c>
    </row>
    <row r="133" spans="1:1">
      <c r="A133" t="s">
        <v>2083</v>
      </c>
    </row>
    <row r="134" spans="1:1">
      <c r="A134" t="s">
        <v>2084</v>
      </c>
    </row>
    <row r="135" spans="1:1">
      <c r="A135" t="s">
        <v>2085</v>
      </c>
    </row>
    <row r="136" spans="1:1">
      <c r="A136" t="s">
        <v>2086</v>
      </c>
    </row>
    <row r="137" spans="1:1">
      <c r="A137" t="s">
        <v>2087</v>
      </c>
    </row>
    <row r="138" spans="1:1">
      <c r="A138" t="s">
        <v>2088</v>
      </c>
    </row>
    <row r="139" spans="1:1">
      <c r="A139" t="s">
        <v>2089</v>
      </c>
    </row>
    <row r="140" spans="1:1">
      <c r="A140" t="s">
        <v>2090</v>
      </c>
    </row>
    <row r="141" spans="1:1">
      <c r="A141" t="s">
        <v>2091</v>
      </c>
    </row>
    <row r="142" spans="1:1">
      <c r="A142" t="s">
        <v>2092</v>
      </c>
    </row>
    <row r="143" spans="1:1">
      <c r="A143" t="s">
        <v>2093</v>
      </c>
    </row>
    <row r="144" spans="1:1">
      <c r="A144" t="s">
        <v>2094</v>
      </c>
    </row>
    <row r="145" spans="1:1">
      <c r="A145" t="s">
        <v>2095</v>
      </c>
    </row>
    <row r="146" spans="1:1">
      <c r="A146" t="s">
        <v>2096</v>
      </c>
    </row>
    <row r="147" spans="1:1">
      <c r="A147" t="s">
        <v>2097</v>
      </c>
    </row>
    <row r="148" spans="1:1">
      <c r="A148" t="s">
        <v>2098</v>
      </c>
    </row>
    <row r="149" spans="1:1">
      <c r="A149" t="s">
        <v>2099</v>
      </c>
    </row>
    <row r="150" spans="1:1">
      <c r="A150" t="s">
        <v>2100</v>
      </c>
    </row>
    <row r="151" spans="1:1">
      <c r="A151" t="s">
        <v>2101</v>
      </c>
    </row>
    <row r="152" spans="1:1">
      <c r="A152" t="s">
        <v>2102</v>
      </c>
    </row>
    <row r="153" spans="1:1">
      <c r="A153" t="s">
        <v>2103</v>
      </c>
    </row>
    <row r="154" spans="1:1">
      <c r="A154" t="s">
        <v>2104</v>
      </c>
    </row>
    <row r="155" spans="1:1">
      <c r="A155" t="s">
        <v>2105</v>
      </c>
    </row>
    <row r="156" spans="1:1">
      <c r="A156" t="s">
        <v>2106</v>
      </c>
    </row>
    <row r="157" spans="1:1">
      <c r="A157" t="s">
        <v>2107</v>
      </c>
    </row>
    <row r="158" spans="1:1">
      <c r="A158" t="s">
        <v>2108</v>
      </c>
    </row>
    <row r="159" spans="1:1">
      <c r="A159" t="s">
        <v>2109</v>
      </c>
    </row>
    <row r="160" spans="1:1">
      <c r="A160" t="s">
        <v>2110</v>
      </c>
    </row>
    <row r="161" spans="1:1">
      <c r="A161" t="s">
        <v>2111</v>
      </c>
    </row>
    <row r="162" spans="1:1">
      <c r="A162" t="s">
        <v>2112</v>
      </c>
    </row>
    <row r="163" spans="1:1">
      <c r="A163" t="s">
        <v>2113</v>
      </c>
    </row>
    <row r="164" spans="1:1">
      <c r="A164" t="s">
        <v>2114</v>
      </c>
    </row>
    <row r="165" spans="1:1">
      <c r="A165" t="s">
        <v>2115</v>
      </c>
    </row>
    <row r="166" spans="1:1">
      <c r="A166" t="s">
        <v>2116</v>
      </c>
    </row>
    <row r="167" spans="1:1">
      <c r="A167" t="s">
        <v>2117</v>
      </c>
    </row>
    <row r="168" spans="1:1">
      <c r="A168" t="s">
        <v>2118</v>
      </c>
    </row>
    <row r="169" spans="1:1">
      <c r="A169" t="s">
        <v>2119</v>
      </c>
    </row>
    <row r="170" spans="1:1">
      <c r="A170" t="s">
        <v>2120</v>
      </c>
    </row>
    <row r="171" spans="1:1">
      <c r="A171" t="s">
        <v>2121</v>
      </c>
    </row>
    <row r="172" spans="1:1">
      <c r="A172" t="s">
        <v>2122</v>
      </c>
    </row>
  </sheetData>
  <autoFilter ref="E1:F65">
    <filterColumn colId="1">
      <filters>
        <filter val="Unknown"/>
      </filters>
    </filterColumn>
  </autoFilter>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workbookViewId="0">
      <selection activeCell="A45" sqref="A45"/>
    </sheetView>
  </sheetViews>
  <sheetFormatPr defaultRowHeight="14"/>
  <cols>
    <col min="1" max="1" width="126.25" style="195" customWidth="1"/>
  </cols>
  <sheetData>
    <row r="1" spans="1:1">
      <c r="A1" s="195" t="s">
        <v>1400</v>
      </c>
    </row>
    <row r="3" spans="1:1">
      <c r="A3" s="196" t="s">
        <v>1401</v>
      </c>
    </row>
    <row r="4" spans="1:1" ht="42">
      <c r="A4" s="195" t="s">
        <v>1402</v>
      </c>
    </row>
    <row r="6" spans="1:1">
      <c r="A6" s="196" t="s">
        <v>1403</v>
      </c>
    </row>
    <row r="7" spans="1:1">
      <c r="A7" s="195" t="s">
        <v>1404</v>
      </c>
    </row>
    <row r="8" spans="1:1">
      <c r="A8" s="195" t="s">
        <v>1405</v>
      </c>
    </row>
    <row r="9" spans="1:1" ht="28">
      <c r="A9" s="195" t="s">
        <v>1406</v>
      </c>
    </row>
    <row r="10" spans="1:1">
      <c r="A10" s="195" t="s">
        <v>1407</v>
      </c>
    </row>
    <row r="11" spans="1:1">
      <c r="A11" s="195" t="s">
        <v>1408</v>
      </c>
    </row>
    <row r="13" spans="1:1">
      <c r="A13" s="196" t="s">
        <v>1409</v>
      </c>
    </row>
    <row r="14" spans="1:1">
      <c r="A14" s="195" t="s">
        <v>1410</v>
      </c>
    </row>
    <row r="15" spans="1:1">
      <c r="A15" s="195" t="s">
        <v>1411</v>
      </c>
    </row>
    <row r="16" spans="1:1">
      <c r="A16" s="195" t="s">
        <v>1412</v>
      </c>
    </row>
    <row r="17" spans="1:1">
      <c r="A17" s="195" t="s">
        <v>1413</v>
      </c>
    </row>
    <row r="18" spans="1:1">
      <c r="A18" s="195" t="s">
        <v>1414</v>
      </c>
    </row>
    <row r="19" spans="1:1">
      <c r="A19" s="195" t="s">
        <v>1415</v>
      </c>
    </row>
    <row r="20" spans="1:1">
      <c r="A20" s="195" t="s">
        <v>1416</v>
      </c>
    </row>
    <row r="21" spans="1:1">
      <c r="A21" s="195" t="s">
        <v>1417</v>
      </c>
    </row>
    <row r="22" spans="1:1">
      <c r="A22" s="195" t="s">
        <v>1418</v>
      </c>
    </row>
    <row r="23" spans="1:1">
      <c r="A23" s="195" t="s">
        <v>1419</v>
      </c>
    </row>
    <row r="24" spans="1:1">
      <c r="A24" s="195" t="s">
        <v>1420</v>
      </c>
    </row>
    <row r="25" spans="1:1">
      <c r="A25" s="195" t="s">
        <v>1421</v>
      </c>
    </row>
    <row r="26" spans="1:1">
      <c r="A26" s="195" t="s">
        <v>1422</v>
      </c>
    </row>
    <row r="27" spans="1:1">
      <c r="A27" s="195" t="s">
        <v>1423</v>
      </c>
    </row>
    <row r="28" spans="1:1">
      <c r="A28" s="195" t="s">
        <v>1424</v>
      </c>
    </row>
    <row r="29" spans="1:1">
      <c r="A29" s="195" t="s">
        <v>1425</v>
      </c>
    </row>
    <row r="30" spans="1:1">
      <c r="A30" s="195" t="s">
        <v>1426</v>
      </c>
    </row>
    <row r="31" spans="1:1">
      <c r="A31" s="195" t="s">
        <v>1427</v>
      </c>
    </row>
    <row r="32" spans="1:1">
      <c r="A32" s="195" t="s">
        <v>1428</v>
      </c>
    </row>
    <row r="33" spans="1:1">
      <c r="A33" s="195" t="s">
        <v>1429</v>
      </c>
    </row>
    <row r="34" spans="1:1">
      <c r="A34" s="195" t="s">
        <v>1430</v>
      </c>
    </row>
    <row r="36" spans="1:1">
      <c r="A36" s="196" t="s">
        <v>1431</v>
      </c>
    </row>
    <row r="37" spans="1:1">
      <c r="A37" s="195" t="s">
        <v>1432</v>
      </c>
    </row>
    <row r="38" spans="1:1">
      <c r="A38" s="195" t="s">
        <v>1433</v>
      </c>
    </row>
    <row r="39" spans="1:1">
      <c r="A39" s="195" t="s">
        <v>1434</v>
      </c>
    </row>
    <row r="40" spans="1:1" ht="28">
      <c r="A40" s="195" t="s">
        <v>1435</v>
      </c>
    </row>
    <row r="41" spans="1:1">
      <c r="A41" s="195" t="s">
        <v>1436</v>
      </c>
    </row>
    <row r="43" spans="1:1">
      <c r="A43" s="196" t="s">
        <v>1437</v>
      </c>
    </row>
    <row r="44" spans="1:1">
      <c r="A44" s="195" t="s">
        <v>1438</v>
      </c>
    </row>
    <row r="45" spans="1:1">
      <c r="A45" s="195" t="s">
        <v>1439</v>
      </c>
    </row>
    <row r="46" spans="1:1" ht="28">
      <c r="A46" s="195" t="s">
        <v>1440</v>
      </c>
    </row>
  </sheetData>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xSplit="1" ySplit="1" topLeftCell="B2" activePane="bottomRight" state="frozen"/>
      <selection pane="topRight" activeCell="B1" sqref="B1"/>
      <selection pane="bottomLeft" activeCell="A2" sqref="A2"/>
      <selection pane="bottomRight" activeCell="A26" sqref="A26"/>
    </sheetView>
  </sheetViews>
  <sheetFormatPr defaultRowHeight="14"/>
  <cols>
    <col min="1" max="1" width="23.33203125" bestFit="1" customWidth="1"/>
    <col min="2" max="2" width="10.25" bestFit="1" customWidth="1"/>
    <col min="3" max="3" width="37.33203125" customWidth="1"/>
    <col min="4" max="4" width="12.83203125" bestFit="1" customWidth="1"/>
  </cols>
  <sheetData>
    <row r="1" spans="1:4">
      <c r="A1" s="180" t="s">
        <v>1299</v>
      </c>
      <c r="B1" s="180" t="s">
        <v>1441</v>
      </c>
      <c r="C1" s="180" t="s">
        <v>1442</v>
      </c>
      <c r="D1" s="180" t="s">
        <v>1819</v>
      </c>
    </row>
    <row r="2" spans="1:4">
      <c r="A2" t="s">
        <v>1808</v>
      </c>
      <c r="D2" s="330" t="s">
        <v>108</v>
      </c>
    </row>
    <row r="3" spans="1:4">
      <c r="A3" t="s">
        <v>1794</v>
      </c>
      <c r="B3" t="s">
        <v>1657</v>
      </c>
      <c r="D3" s="330" t="s">
        <v>108</v>
      </c>
    </row>
    <row r="4" spans="1:4">
      <c r="A4" t="s">
        <v>1816</v>
      </c>
      <c r="D4" s="330" t="s">
        <v>108</v>
      </c>
    </row>
    <row r="5" spans="1:4">
      <c r="A5" t="s">
        <v>1795</v>
      </c>
      <c r="D5" s="330" t="s">
        <v>108</v>
      </c>
    </row>
    <row r="6" spans="1:4">
      <c r="A6" t="s">
        <v>1813</v>
      </c>
      <c r="D6" s="330" t="s">
        <v>108</v>
      </c>
    </row>
    <row r="7" spans="1:4">
      <c r="A7" t="s">
        <v>1741</v>
      </c>
      <c r="B7" t="s">
        <v>1820</v>
      </c>
      <c r="D7" s="330" t="s">
        <v>107</v>
      </c>
    </row>
    <row r="8" spans="1:4">
      <c r="A8" t="s">
        <v>1443</v>
      </c>
      <c r="B8" t="s">
        <v>1444</v>
      </c>
      <c r="D8" s="330" t="s">
        <v>107</v>
      </c>
    </row>
    <row r="9" spans="1:4">
      <c r="A9" t="s">
        <v>1796</v>
      </c>
      <c r="D9" s="330" t="s">
        <v>108</v>
      </c>
    </row>
    <row r="10" spans="1:4">
      <c r="A10" t="s">
        <v>1797</v>
      </c>
      <c r="D10" s="330" t="s">
        <v>108</v>
      </c>
    </row>
    <row r="11" spans="1:4">
      <c r="A11" t="s">
        <v>2144</v>
      </c>
      <c r="D11" s="330"/>
    </row>
    <row r="12" spans="1:4">
      <c r="A12" t="s">
        <v>1798</v>
      </c>
      <c r="D12" s="330" t="s">
        <v>108</v>
      </c>
    </row>
    <row r="13" spans="1:4">
      <c r="A13" t="s">
        <v>1815</v>
      </c>
      <c r="D13" s="330" t="s">
        <v>108</v>
      </c>
    </row>
    <row r="14" spans="1:4">
      <c r="A14" t="s">
        <v>1799</v>
      </c>
      <c r="D14" s="330" t="s">
        <v>108</v>
      </c>
    </row>
    <row r="15" spans="1:4">
      <c r="A15" t="s">
        <v>1721</v>
      </c>
      <c r="B15" t="s">
        <v>1729</v>
      </c>
      <c r="D15" s="330" t="s">
        <v>108</v>
      </c>
    </row>
    <row r="16" spans="1:4">
      <c r="A16" t="s">
        <v>1800</v>
      </c>
      <c r="D16" s="330" t="s">
        <v>108</v>
      </c>
    </row>
    <row r="17" spans="1:4">
      <c r="A17" t="s">
        <v>1793</v>
      </c>
      <c r="D17" s="330" t="s">
        <v>108</v>
      </c>
    </row>
    <row r="18" spans="1:4">
      <c r="A18" t="s">
        <v>1743</v>
      </c>
      <c r="B18" t="s">
        <v>1658</v>
      </c>
      <c r="D18" s="330" t="s">
        <v>107</v>
      </c>
    </row>
    <row r="19" spans="1:4">
      <c r="A19" t="s">
        <v>1814</v>
      </c>
      <c r="D19" s="330" t="s">
        <v>108</v>
      </c>
    </row>
    <row r="20" spans="1:4">
      <c r="A20" t="s">
        <v>1801</v>
      </c>
      <c r="D20" s="330" t="s">
        <v>108</v>
      </c>
    </row>
    <row r="21" spans="1:4">
      <c r="A21" t="s">
        <v>1737</v>
      </c>
      <c r="D21" s="330" t="s">
        <v>108</v>
      </c>
    </row>
    <row r="22" spans="1:4">
      <c r="A22" t="s">
        <v>1445</v>
      </c>
      <c r="D22" s="330" t="s">
        <v>107</v>
      </c>
    </row>
    <row r="23" spans="1:4">
      <c r="A23" t="s">
        <v>1807</v>
      </c>
      <c r="D23" s="330" t="s">
        <v>108</v>
      </c>
    </row>
    <row r="24" spans="1:4">
      <c r="A24" t="s">
        <v>1817</v>
      </c>
      <c r="D24" s="330" t="s">
        <v>108</v>
      </c>
    </row>
    <row r="25" spans="1:4">
      <c r="A25" t="s">
        <v>1755</v>
      </c>
      <c r="B25" t="s">
        <v>1756</v>
      </c>
      <c r="D25" s="330" t="s">
        <v>111</v>
      </c>
    </row>
    <row r="26" spans="1:4">
      <c r="A26" t="s">
        <v>1802</v>
      </c>
      <c r="D26" s="330" t="s">
        <v>108</v>
      </c>
    </row>
    <row r="27" spans="1:4">
      <c r="A27" t="s">
        <v>1757</v>
      </c>
      <c r="B27" t="s">
        <v>1758</v>
      </c>
      <c r="D27" s="330" t="s">
        <v>107</v>
      </c>
    </row>
    <row r="28" spans="1:4">
      <c r="A28" t="s">
        <v>1810</v>
      </c>
      <c r="D28" s="330" t="s">
        <v>108</v>
      </c>
    </row>
    <row r="29" spans="1:4">
      <c r="A29" t="s">
        <v>1735</v>
      </c>
      <c r="B29" t="s">
        <v>1736</v>
      </c>
      <c r="D29" s="330" t="s">
        <v>108</v>
      </c>
    </row>
    <row r="30" spans="1:4">
      <c r="A30" t="s">
        <v>1803</v>
      </c>
      <c r="B30" t="s">
        <v>1821</v>
      </c>
      <c r="D30" s="330" t="s">
        <v>108</v>
      </c>
    </row>
    <row r="31" spans="1:4">
      <c r="A31" t="s">
        <v>1792</v>
      </c>
      <c r="D31" s="330" t="s">
        <v>108</v>
      </c>
    </row>
    <row r="32" spans="1:4">
      <c r="A32" t="s">
        <v>1804</v>
      </c>
      <c r="D32" s="330" t="s">
        <v>108</v>
      </c>
    </row>
    <row r="33" spans="1:5">
      <c r="A33" t="s">
        <v>1818</v>
      </c>
      <c r="D33" s="330" t="s">
        <v>108</v>
      </c>
    </row>
    <row r="34" spans="1:5">
      <c r="A34" t="s">
        <v>1827</v>
      </c>
      <c r="D34" s="330" t="s">
        <v>111</v>
      </c>
    </row>
    <row r="35" spans="1:5">
      <c r="A35" t="s">
        <v>1805</v>
      </c>
      <c r="D35" s="330" t="s">
        <v>108</v>
      </c>
    </row>
    <row r="36" spans="1:5">
      <c r="A36" t="s">
        <v>1753</v>
      </c>
      <c r="B36" t="s">
        <v>1754</v>
      </c>
      <c r="D36" s="330" t="s">
        <v>108</v>
      </c>
    </row>
    <row r="37" spans="1:5">
      <c r="A37" t="s">
        <v>1806</v>
      </c>
      <c r="D37" s="330" t="s">
        <v>108</v>
      </c>
    </row>
    <row r="38" spans="1:5">
      <c r="A38" t="s">
        <v>2146</v>
      </c>
      <c r="D38" s="330"/>
    </row>
    <row r="39" spans="1:5">
      <c r="A39" t="s">
        <v>1656</v>
      </c>
      <c r="B39" t="s">
        <v>1657</v>
      </c>
      <c r="D39" s="330" t="s">
        <v>108</v>
      </c>
    </row>
    <row r="40" spans="1:5">
      <c r="A40" t="s">
        <v>1835</v>
      </c>
      <c r="D40" s="330" t="s">
        <v>108</v>
      </c>
    </row>
    <row r="41" spans="1:5">
      <c r="A41" t="s">
        <v>1812</v>
      </c>
      <c r="D41" s="330" t="s">
        <v>108</v>
      </c>
    </row>
    <row r="42" spans="1:5">
      <c r="A42" t="s">
        <v>1739</v>
      </c>
      <c r="D42" s="330" t="s">
        <v>107</v>
      </c>
    </row>
    <row r="43" spans="1:5">
      <c r="A43" t="s">
        <v>1809</v>
      </c>
      <c r="D43" s="330" t="s">
        <v>108</v>
      </c>
    </row>
    <row r="44" spans="1:5">
      <c r="A44" t="s">
        <v>1811</v>
      </c>
      <c r="D44" s="330" t="s">
        <v>108</v>
      </c>
    </row>
    <row r="46" spans="1:5">
      <c r="D46">
        <f>COUNTIF(D2:D44, "No")</f>
        <v>33</v>
      </c>
      <c r="E46" t="s">
        <v>1823</v>
      </c>
    </row>
    <row r="47" spans="1:5">
      <c r="D47">
        <f>COUNTIF(D2:D44,"Yes")</f>
        <v>6</v>
      </c>
      <c r="E47" t="s">
        <v>1824</v>
      </c>
    </row>
    <row r="48" spans="1:5">
      <c r="D48" s="331">
        <f>SUM(D47/D46)</f>
        <v>0.18181818181818182</v>
      </c>
      <c r="E48" t="s">
        <v>1822</v>
      </c>
    </row>
  </sheetData>
  <autoFilter ref="A1:D44"/>
  <sortState ref="A2:C44">
    <sortCondition ref="A1"/>
  </sortState>
  <conditionalFormatting sqref="D2">
    <cfRule type="cellIs" dxfId="4" priority="4" operator="equal">
      <formula>"Yes"</formula>
    </cfRule>
    <cfRule type="cellIs" dxfId="3" priority="5" operator="equal">
      <formula>"No"</formula>
    </cfRule>
  </conditionalFormatting>
  <conditionalFormatting sqref="D2:D44">
    <cfRule type="cellIs" dxfId="2" priority="2" operator="equal">
      <formula>"Yes"</formula>
    </cfRule>
    <cfRule type="cellIs" dxfId="1" priority="3" operator="equal">
      <formula>"No"</formula>
    </cfRule>
  </conditionalFormatting>
  <conditionalFormatting sqref="D2:D44">
    <cfRule type="cellIs" dxfId="0" priority="1" operator="equal">
      <formula>"N/A"</formula>
    </cfRule>
  </conditionalFormatting>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workbookViewId="0">
      <pane xSplit="1" ySplit="1" topLeftCell="B2" activePane="bottomRight" state="frozen"/>
      <selection pane="topRight" activeCell="B1" sqref="B1"/>
      <selection pane="bottomLeft" activeCell="A2" sqref="A2"/>
      <selection pane="bottomRight" activeCell="F2" sqref="F2"/>
    </sheetView>
  </sheetViews>
  <sheetFormatPr defaultRowHeight="14"/>
  <cols>
    <col min="1" max="1" width="12.08203125" bestFit="1" customWidth="1"/>
    <col min="2" max="2" width="35.08203125" customWidth="1"/>
    <col min="3" max="3" width="36.33203125" customWidth="1"/>
    <col min="4" max="4" width="36.25" customWidth="1"/>
    <col min="5" max="5" width="51" customWidth="1"/>
    <col min="6" max="6" width="37.08203125" bestFit="1" customWidth="1"/>
  </cols>
  <sheetData>
    <row r="1" spans="1:6" ht="15">
      <c r="A1" s="150" t="s">
        <v>127</v>
      </c>
      <c r="B1" s="150" t="s">
        <v>128</v>
      </c>
      <c r="C1" s="151" t="s">
        <v>12</v>
      </c>
      <c r="D1" s="151" t="s">
        <v>129</v>
      </c>
      <c r="E1" s="151" t="s">
        <v>130</v>
      </c>
      <c r="F1" s="151" t="s">
        <v>1446</v>
      </c>
    </row>
    <row r="2" spans="1:6" ht="170.5">
      <c r="A2" s="152" t="s">
        <v>19</v>
      </c>
      <c r="B2" s="197" t="s">
        <v>145</v>
      </c>
      <c r="C2" s="154" t="s">
        <v>146</v>
      </c>
      <c r="D2" s="155" t="s">
        <v>147</v>
      </c>
      <c r="E2" s="156" t="s">
        <v>1447</v>
      </c>
      <c r="F2" s="156" t="s">
        <v>1448</v>
      </c>
    </row>
    <row r="3" spans="1:6" ht="263.5">
      <c r="A3" s="152" t="s">
        <v>19</v>
      </c>
      <c r="B3" s="153" t="s">
        <v>145</v>
      </c>
      <c r="C3" s="157" t="s">
        <v>146</v>
      </c>
      <c r="D3" s="155" t="s">
        <v>151</v>
      </c>
      <c r="E3" s="156" t="s">
        <v>152</v>
      </c>
      <c r="F3" s="156" t="s">
        <v>1449</v>
      </c>
    </row>
    <row r="4" spans="1:6" ht="409.5">
      <c r="A4" s="152" t="s">
        <v>19</v>
      </c>
      <c r="B4" s="153" t="s">
        <v>145</v>
      </c>
      <c r="C4" s="157" t="s">
        <v>146</v>
      </c>
      <c r="D4" s="155" t="s">
        <v>155</v>
      </c>
      <c r="E4" s="156" t="s">
        <v>156</v>
      </c>
      <c r="F4" s="156" t="s">
        <v>1450</v>
      </c>
    </row>
    <row r="5" spans="1:6" ht="201.5">
      <c r="A5" s="152" t="s">
        <v>19</v>
      </c>
      <c r="B5" s="153" t="s">
        <v>145</v>
      </c>
      <c r="C5" s="157" t="s">
        <v>146</v>
      </c>
      <c r="D5" s="155" t="s">
        <v>158</v>
      </c>
      <c r="E5" s="156" t="s">
        <v>159</v>
      </c>
      <c r="F5" s="156" t="s">
        <v>1451</v>
      </c>
    </row>
    <row r="6" spans="1:6" ht="217">
      <c r="A6" s="152" t="s">
        <v>19</v>
      </c>
      <c r="B6" s="153" t="s">
        <v>145</v>
      </c>
      <c r="C6" s="157" t="s">
        <v>146</v>
      </c>
      <c r="D6" s="155" t="s">
        <v>162</v>
      </c>
      <c r="E6" s="156" t="s">
        <v>163</v>
      </c>
      <c r="F6" s="156" t="s">
        <v>1452</v>
      </c>
    </row>
    <row r="7" spans="1:6" ht="170.5">
      <c r="A7" s="152" t="s">
        <v>33</v>
      </c>
      <c r="B7" s="153" t="s">
        <v>145</v>
      </c>
      <c r="C7" s="154" t="s">
        <v>166</v>
      </c>
      <c r="D7" s="155" t="s">
        <v>167</v>
      </c>
      <c r="E7" s="156" t="s">
        <v>168</v>
      </c>
      <c r="F7" s="156" t="s">
        <v>1453</v>
      </c>
    </row>
    <row r="8" spans="1:6" ht="139.5">
      <c r="A8" s="152" t="s">
        <v>33</v>
      </c>
      <c r="B8" s="153" t="s">
        <v>145</v>
      </c>
      <c r="C8" s="157" t="s">
        <v>166</v>
      </c>
      <c r="D8" s="155" t="s">
        <v>171</v>
      </c>
      <c r="E8" s="156" t="s">
        <v>172</v>
      </c>
      <c r="F8" s="156" t="s">
        <v>1454</v>
      </c>
    </row>
    <row r="9" spans="1:6" ht="201.5">
      <c r="A9" s="152" t="s">
        <v>33</v>
      </c>
      <c r="B9" s="153" t="s">
        <v>145</v>
      </c>
      <c r="C9" s="157" t="s">
        <v>166</v>
      </c>
      <c r="D9" s="155" t="s">
        <v>174</v>
      </c>
      <c r="E9" s="156" t="s">
        <v>175</v>
      </c>
      <c r="F9" s="156" t="s">
        <v>1455</v>
      </c>
    </row>
    <row r="10" spans="1:6" ht="139.5">
      <c r="A10" s="152" t="s">
        <v>33</v>
      </c>
      <c r="B10" s="153" t="s">
        <v>145</v>
      </c>
      <c r="C10" s="157" t="s">
        <v>166</v>
      </c>
      <c r="D10" s="155" t="s">
        <v>177</v>
      </c>
      <c r="E10" s="156" t="s">
        <v>178</v>
      </c>
      <c r="F10" s="156" t="s">
        <v>1456</v>
      </c>
    </row>
    <row r="11" spans="1:6" ht="108.5">
      <c r="A11" s="152" t="s">
        <v>33</v>
      </c>
      <c r="B11" s="153" t="s">
        <v>145</v>
      </c>
      <c r="C11" s="157" t="s">
        <v>166</v>
      </c>
      <c r="D11" s="155" t="s">
        <v>181</v>
      </c>
      <c r="E11" s="156" t="s">
        <v>182</v>
      </c>
      <c r="F11" s="156" t="s">
        <v>1457</v>
      </c>
    </row>
    <row r="12" spans="1:6" ht="155">
      <c r="A12" s="152" t="s">
        <v>33</v>
      </c>
      <c r="B12" s="153" t="s">
        <v>145</v>
      </c>
      <c r="C12" s="157" t="s">
        <v>166</v>
      </c>
      <c r="D12" s="155" t="s">
        <v>185</v>
      </c>
      <c r="E12" s="156" t="s">
        <v>186</v>
      </c>
      <c r="F12" s="156" t="s">
        <v>1458</v>
      </c>
    </row>
    <row r="13" spans="1:6" ht="108.5">
      <c r="A13" s="152" t="s">
        <v>33</v>
      </c>
      <c r="B13" s="153" t="s">
        <v>145</v>
      </c>
      <c r="C13" s="157" t="s">
        <v>166</v>
      </c>
      <c r="D13" s="155" t="s">
        <v>188</v>
      </c>
      <c r="E13" s="156" t="s">
        <v>189</v>
      </c>
      <c r="F13" s="156" t="s">
        <v>1459</v>
      </c>
    </row>
    <row r="14" spans="1:6" ht="201.5">
      <c r="A14" s="152" t="s">
        <v>38</v>
      </c>
      <c r="B14" s="153" t="s">
        <v>145</v>
      </c>
      <c r="C14" s="154" t="s">
        <v>191</v>
      </c>
      <c r="D14" s="155" t="s">
        <v>192</v>
      </c>
      <c r="E14" s="156" t="s">
        <v>193</v>
      </c>
      <c r="F14" s="156" t="s">
        <v>1460</v>
      </c>
    </row>
    <row r="15" spans="1:6" ht="341">
      <c r="A15" s="152" t="s">
        <v>38</v>
      </c>
      <c r="B15" s="153" t="s">
        <v>145</v>
      </c>
      <c r="C15" s="157" t="s">
        <v>191</v>
      </c>
      <c r="D15" s="155" t="s">
        <v>196</v>
      </c>
      <c r="E15" s="156" t="s">
        <v>197</v>
      </c>
      <c r="F15" s="156" t="s">
        <v>1461</v>
      </c>
    </row>
    <row r="16" spans="1:6" ht="108.5">
      <c r="A16" s="152" t="s">
        <v>38</v>
      </c>
      <c r="B16" s="153" t="s">
        <v>145</v>
      </c>
      <c r="C16" s="157" t="s">
        <v>191</v>
      </c>
      <c r="D16" s="155" t="s">
        <v>200</v>
      </c>
      <c r="E16" s="156" t="s">
        <v>201</v>
      </c>
      <c r="F16" s="156" t="s">
        <v>1462</v>
      </c>
    </row>
    <row r="17" spans="1:6" ht="186">
      <c r="A17" s="152" t="s">
        <v>38</v>
      </c>
      <c r="B17" s="153" t="s">
        <v>145</v>
      </c>
      <c r="C17" s="157" t="s">
        <v>191</v>
      </c>
      <c r="D17" s="155" t="s">
        <v>204</v>
      </c>
      <c r="E17" s="156" t="s">
        <v>205</v>
      </c>
      <c r="F17" s="156" t="s">
        <v>1463</v>
      </c>
    </row>
    <row r="18" spans="1:6" ht="409.5">
      <c r="A18" s="152" t="s">
        <v>28</v>
      </c>
      <c r="B18" s="153" t="s">
        <v>145</v>
      </c>
      <c r="C18" s="154" t="s">
        <v>207</v>
      </c>
      <c r="D18" s="155" t="s">
        <v>208</v>
      </c>
      <c r="E18" s="156" t="s">
        <v>209</v>
      </c>
      <c r="F18" s="156" t="s">
        <v>1464</v>
      </c>
    </row>
    <row r="19" spans="1:6" ht="372">
      <c r="A19" s="152" t="s">
        <v>28</v>
      </c>
      <c r="B19" s="153" t="s">
        <v>145</v>
      </c>
      <c r="C19" s="157" t="s">
        <v>207</v>
      </c>
      <c r="D19" s="155" t="s">
        <v>211</v>
      </c>
      <c r="E19" s="156" t="s">
        <v>212</v>
      </c>
      <c r="F19" s="156" t="s">
        <v>1465</v>
      </c>
    </row>
    <row r="20" spans="1:6" ht="409.5">
      <c r="A20" s="152" t="s">
        <v>23</v>
      </c>
      <c r="B20" s="153" t="s">
        <v>145</v>
      </c>
      <c r="C20" s="154" t="s">
        <v>214</v>
      </c>
      <c r="D20" s="155" t="s">
        <v>215</v>
      </c>
      <c r="E20" s="156" t="s">
        <v>216</v>
      </c>
      <c r="F20" s="156" t="s">
        <v>1466</v>
      </c>
    </row>
    <row r="21" spans="1:6" ht="186">
      <c r="A21" s="152" t="s">
        <v>23</v>
      </c>
      <c r="B21" s="153" t="s">
        <v>145</v>
      </c>
      <c r="C21" s="157" t="s">
        <v>214</v>
      </c>
      <c r="D21" s="155" t="s">
        <v>218</v>
      </c>
      <c r="E21" s="156" t="s">
        <v>219</v>
      </c>
      <c r="F21" s="156" t="s">
        <v>1467</v>
      </c>
    </row>
    <row r="22" spans="1:6" ht="139.5">
      <c r="A22" s="152" t="s">
        <v>23</v>
      </c>
      <c r="B22" s="153" t="s">
        <v>145</v>
      </c>
      <c r="C22" s="157" t="s">
        <v>214</v>
      </c>
      <c r="D22" s="155" t="s">
        <v>221</v>
      </c>
      <c r="E22" s="156" t="s">
        <v>222</v>
      </c>
      <c r="F22" s="156" t="s">
        <v>1468</v>
      </c>
    </row>
    <row r="23" spans="1:6" ht="248">
      <c r="A23" s="152" t="s">
        <v>43</v>
      </c>
      <c r="B23" s="153" t="s">
        <v>145</v>
      </c>
      <c r="C23" s="154" t="s">
        <v>224</v>
      </c>
      <c r="D23" s="155" t="s">
        <v>225</v>
      </c>
      <c r="E23" s="156" t="s">
        <v>226</v>
      </c>
      <c r="F23" s="156" t="s">
        <v>1469</v>
      </c>
    </row>
    <row r="24" spans="1:6" ht="409.5">
      <c r="A24" s="152" t="s">
        <v>43</v>
      </c>
      <c r="B24" s="153" t="s">
        <v>145</v>
      </c>
      <c r="C24" s="157" t="s">
        <v>224</v>
      </c>
      <c r="D24" s="155" t="s">
        <v>228</v>
      </c>
      <c r="E24" s="156" t="s">
        <v>229</v>
      </c>
      <c r="F24" s="156" t="s">
        <v>1470</v>
      </c>
    </row>
    <row r="25" spans="1:6" ht="409.5">
      <c r="A25" s="152" t="s">
        <v>43</v>
      </c>
      <c r="B25" s="153" t="s">
        <v>145</v>
      </c>
      <c r="C25" s="157" t="s">
        <v>224</v>
      </c>
      <c r="D25" s="155" t="s">
        <v>231</v>
      </c>
      <c r="E25" s="156" t="s">
        <v>232</v>
      </c>
      <c r="F25" s="156" t="s">
        <v>1471</v>
      </c>
    </row>
    <row r="26" spans="1:6" ht="155">
      <c r="A26" s="152" t="s">
        <v>43</v>
      </c>
      <c r="B26" s="153" t="s">
        <v>145</v>
      </c>
      <c r="C26" s="157" t="s">
        <v>224</v>
      </c>
      <c r="D26" s="155" t="s">
        <v>234</v>
      </c>
      <c r="E26" s="156" t="s">
        <v>235</v>
      </c>
      <c r="F26" s="156" t="s">
        <v>1472</v>
      </c>
    </row>
    <row r="27" spans="1:6" ht="409.5">
      <c r="A27" s="152" t="s">
        <v>43</v>
      </c>
      <c r="B27" s="153" t="s">
        <v>145</v>
      </c>
      <c r="C27" s="157" t="s">
        <v>224</v>
      </c>
      <c r="D27" s="155" t="s">
        <v>237</v>
      </c>
      <c r="E27" s="156" t="s">
        <v>238</v>
      </c>
      <c r="F27" s="156" t="s">
        <v>1473</v>
      </c>
    </row>
    <row r="28" spans="1:6" ht="263.5">
      <c r="A28" s="152" t="s">
        <v>43</v>
      </c>
      <c r="B28" s="153" t="s">
        <v>145</v>
      </c>
      <c r="C28" s="157" t="s">
        <v>224</v>
      </c>
      <c r="D28" s="155" t="s">
        <v>240</v>
      </c>
      <c r="E28" s="156" t="s">
        <v>241</v>
      </c>
      <c r="F28" s="156" t="s">
        <v>1474</v>
      </c>
    </row>
    <row r="29" spans="1:6" ht="403">
      <c r="A29" s="152" t="s">
        <v>43</v>
      </c>
      <c r="B29" s="153" t="s">
        <v>145</v>
      </c>
      <c r="C29" s="157" t="s">
        <v>224</v>
      </c>
      <c r="D29" s="155" t="s">
        <v>243</v>
      </c>
      <c r="E29" s="156" t="s">
        <v>244</v>
      </c>
      <c r="F29" s="156" t="s">
        <v>1475</v>
      </c>
    </row>
    <row r="30" spans="1:6" ht="186">
      <c r="A30" s="152" t="s">
        <v>43</v>
      </c>
      <c r="B30" s="153" t="s">
        <v>145</v>
      </c>
      <c r="C30" s="157" t="s">
        <v>224</v>
      </c>
      <c r="D30" s="155" t="s">
        <v>246</v>
      </c>
      <c r="E30" s="156" t="s">
        <v>247</v>
      </c>
      <c r="F30" s="156" t="s">
        <v>1476</v>
      </c>
    </row>
    <row r="31" spans="1:6" ht="279">
      <c r="A31" s="152" t="s">
        <v>43</v>
      </c>
      <c r="B31" s="153" t="s">
        <v>145</v>
      </c>
      <c r="C31" s="157" t="s">
        <v>224</v>
      </c>
      <c r="D31" s="155" t="s">
        <v>249</v>
      </c>
      <c r="E31" s="156" t="s">
        <v>250</v>
      </c>
      <c r="F31" s="156" t="s">
        <v>1477</v>
      </c>
    </row>
    <row r="32" spans="1:6" ht="310">
      <c r="A32" s="152" t="s">
        <v>43</v>
      </c>
      <c r="B32" s="153" t="s">
        <v>145</v>
      </c>
      <c r="C32" s="157" t="s">
        <v>224</v>
      </c>
      <c r="D32" s="155" t="s">
        <v>252</v>
      </c>
      <c r="E32" s="156" t="s">
        <v>253</v>
      </c>
      <c r="F32" s="156" t="s">
        <v>1478</v>
      </c>
    </row>
    <row r="33" spans="1:6" ht="155">
      <c r="A33" s="158" t="s">
        <v>49</v>
      </c>
      <c r="B33" s="159" t="s">
        <v>255</v>
      </c>
      <c r="C33" s="157" t="s">
        <v>256</v>
      </c>
      <c r="D33" s="155" t="s">
        <v>257</v>
      </c>
      <c r="E33" s="156" t="s">
        <v>258</v>
      </c>
      <c r="F33" s="156" t="s">
        <v>1479</v>
      </c>
    </row>
    <row r="34" spans="1:6" ht="155">
      <c r="A34" s="158" t="s">
        <v>49</v>
      </c>
      <c r="B34" s="159" t="s">
        <v>255</v>
      </c>
      <c r="C34" s="157" t="s">
        <v>256</v>
      </c>
      <c r="D34" s="155" t="s">
        <v>260</v>
      </c>
      <c r="E34" s="156" t="s">
        <v>261</v>
      </c>
      <c r="F34" s="156" t="s">
        <v>1480</v>
      </c>
    </row>
    <row r="35" spans="1:6" ht="170.5">
      <c r="A35" s="158" t="s">
        <v>49</v>
      </c>
      <c r="B35" s="159" t="s">
        <v>255</v>
      </c>
      <c r="C35" s="157" t="s">
        <v>256</v>
      </c>
      <c r="D35" s="155" t="s">
        <v>263</v>
      </c>
      <c r="E35" s="156" t="s">
        <v>264</v>
      </c>
      <c r="F35" s="156" t="s">
        <v>1481</v>
      </c>
    </row>
    <row r="36" spans="1:6" ht="139.5">
      <c r="A36" s="158" t="s">
        <v>49</v>
      </c>
      <c r="B36" s="159" t="s">
        <v>255</v>
      </c>
      <c r="C36" s="157" t="s">
        <v>256</v>
      </c>
      <c r="D36" s="155" t="s">
        <v>266</v>
      </c>
      <c r="E36" s="156" t="s">
        <v>267</v>
      </c>
      <c r="F36" s="156" t="s">
        <v>1482</v>
      </c>
    </row>
    <row r="37" spans="1:6" ht="139.5">
      <c r="A37" s="158" t="s">
        <v>49</v>
      </c>
      <c r="B37" s="159" t="s">
        <v>255</v>
      </c>
      <c r="C37" s="157" t="s">
        <v>256</v>
      </c>
      <c r="D37" s="155" t="s">
        <v>269</v>
      </c>
      <c r="E37" s="156" t="s">
        <v>270</v>
      </c>
      <c r="F37" s="156" t="s">
        <v>1483</v>
      </c>
    </row>
    <row r="38" spans="1:6" ht="155">
      <c r="A38" s="158" t="s">
        <v>49</v>
      </c>
      <c r="B38" s="159" t="s">
        <v>255</v>
      </c>
      <c r="C38" s="157" t="s">
        <v>256</v>
      </c>
      <c r="D38" s="155" t="s">
        <v>272</v>
      </c>
      <c r="E38" s="156" t="s">
        <v>273</v>
      </c>
      <c r="F38" s="156" t="s">
        <v>1484</v>
      </c>
    </row>
    <row r="39" spans="1:6" ht="409.5">
      <c r="A39" s="158" t="s">
        <v>49</v>
      </c>
      <c r="B39" s="159" t="s">
        <v>255</v>
      </c>
      <c r="C39" s="157" t="s">
        <v>256</v>
      </c>
      <c r="D39" s="155" t="s">
        <v>275</v>
      </c>
      <c r="E39" s="156" t="s">
        <v>276</v>
      </c>
      <c r="F39" s="156" t="s">
        <v>1485</v>
      </c>
    </row>
    <row r="40" spans="1:6" ht="356.5">
      <c r="A40" s="158" t="s">
        <v>53</v>
      </c>
      <c r="B40" s="159" t="s">
        <v>255</v>
      </c>
      <c r="C40" s="157" t="s">
        <v>278</v>
      </c>
      <c r="D40" s="155" t="s">
        <v>279</v>
      </c>
      <c r="E40" s="156" t="s">
        <v>280</v>
      </c>
      <c r="F40" s="156" t="s">
        <v>1486</v>
      </c>
    </row>
    <row r="41" spans="1:6" ht="139.5">
      <c r="A41" s="158" t="s">
        <v>53</v>
      </c>
      <c r="B41" s="159" t="s">
        <v>255</v>
      </c>
      <c r="C41" s="157" t="s">
        <v>278</v>
      </c>
      <c r="D41" s="155" t="s">
        <v>282</v>
      </c>
      <c r="E41" s="156" t="s">
        <v>283</v>
      </c>
      <c r="F41" s="156" t="s">
        <v>1487</v>
      </c>
    </row>
    <row r="42" spans="1:6" ht="170.5">
      <c r="A42" s="158" t="s">
        <v>53</v>
      </c>
      <c r="B42" s="159" t="s">
        <v>255</v>
      </c>
      <c r="C42" s="157" t="s">
        <v>278</v>
      </c>
      <c r="D42" s="155" t="s">
        <v>285</v>
      </c>
      <c r="E42" s="156" t="s">
        <v>286</v>
      </c>
      <c r="F42" s="156" t="s">
        <v>1488</v>
      </c>
    </row>
    <row r="43" spans="1:6" ht="155">
      <c r="A43" s="158" t="s">
        <v>53</v>
      </c>
      <c r="B43" s="159" t="s">
        <v>255</v>
      </c>
      <c r="C43" s="157" t="s">
        <v>278</v>
      </c>
      <c r="D43" s="155" t="s">
        <v>288</v>
      </c>
      <c r="E43" s="156" t="s">
        <v>289</v>
      </c>
      <c r="F43" s="156" t="s">
        <v>1489</v>
      </c>
    </row>
    <row r="44" spans="1:6" ht="186">
      <c r="A44" s="158" t="s">
        <v>53</v>
      </c>
      <c r="B44" s="159" t="s">
        <v>255</v>
      </c>
      <c r="C44" s="157" t="s">
        <v>278</v>
      </c>
      <c r="D44" s="155" t="s">
        <v>291</v>
      </c>
      <c r="E44" s="156" t="s">
        <v>292</v>
      </c>
      <c r="F44" s="156" t="s">
        <v>1490</v>
      </c>
    </row>
    <row r="45" spans="1:6" ht="232.5">
      <c r="A45" s="158" t="s">
        <v>53</v>
      </c>
      <c r="B45" s="159" t="s">
        <v>255</v>
      </c>
      <c r="C45" s="157" t="s">
        <v>278</v>
      </c>
      <c r="D45" s="155" t="s">
        <v>294</v>
      </c>
      <c r="E45" s="156" t="s">
        <v>295</v>
      </c>
      <c r="F45" s="156" t="s">
        <v>1491</v>
      </c>
    </row>
    <row r="46" spans="1:6" ht="186">
      <c r="A46" s="158" t="s">
        <v>53</v>
      </c>
      <c r="B46" s="159" t="s">
        <v>255</v>
      </c>
      <c r="C46" s="157" t="s">
        <v>278</v>
      </c>
      <c r="D46" s="155" t="s">
        <v>297</v>
      </c>
      <c r="E46" s="156" t="s">
        <v>298</v>
      </c>
      <c r="F46" s="156" t="s">
        <v>1492</v>
      </c>
    </row>
    <row r="47" spans="1:6" ht="124">
      <c r="A47" s="158" t="s">
        <v>53</v>
      </c>
      <c r="B47" s="159" t="s">
        <v>255</v>
      </c>
      <c r="C47" s="157" t="s">
        <v>278</v>
      </c>
      <c r="D47" s="155" t="s">
        <v>300</v>
      </c>
      <c r="E47" s="156" t="s">
        <v>301</v>
      </c>
      <c r="F47" s="156" t="s">
        <v>1493</v>
      </c>
    </row>
    <row r="48" spans="1:6" ht="263.5">
      <c r="A48" s="158" t="s">
        <v>53</v>
      </c>
      <c r="B48" s="159" t="s">
        <v>255</v>
      </c>
      <c r="C48" s="157" t="s">
        <v>278</v>
      </c>
      <c r="D48" s="155" t="s">
        <v>303</v>
      </c>
      <c r="E48" s="156" t="s">
        <v>304</v>
      </c>
      <c r="F48" s="156" t="s">
        <v>1494</v>
      </c>
    </row>
    <row r="49" spans="1:6" ht="170.5">
      <c r="A49" s="158" t="s">
        <v>53</v>
      </c>
      <c r="B49" s="159" t="s">
        <v>255</v>
      </c>
      <c r="C49" s="157" t="s">
        <v>278</v>
      </c>
      <c r="D49" s="155" t="s">
        <v>306</v>
      </c>
      <c r="E49" s="156" t="s">
        <v>307</v>
      </c>
      <c r="F49" s="156" t="s">
        <v>1495</v>
      </c>
    </row>
    <row r="50" spans="1:6" ht="409.5">
      <c r="A50" s="158" t="s">
        <v>57</v>
      </c>
      <c r="B50" s="159" t="s">
        <v>255</v>
      </c>
      <c r="C50" s="157" t="s">
        <v>309</v>
      </c>
      <c r="D50" s="155" t="s">
        <v>310</v>
      </c>
      <c r="E50" s="156" t="s">
        <v>311</v>
      </c>
      <c r="F50" s="156" t="s">
        <v>1496</v>
      </c>
    </row>
    <row r="51" spans="1:6" ht="409.5">
      <c r="A51" s="158" t="s">
        <v>57</v>
      </c>
      <c r="B51" s="159" t="s">
        <v>255</v>
      </c>
      <c r="C51" s="157" t="s">
        <v>309</v>
      </c>
      <c r="D51" s="155" t="s">
        <v>313</v>
      </c>
      <c r="E51" s="156" t="s">
        <v>314</v>
      </c>
      <c r="F51" s="156" t="s">
        <v>1497</v>
      </c>
    </row>
    <row r="52" spans="1:6" ht="409.5">
      <c r="A52" s="158" t="s">
        <v>57</v>
      </c>
      <c r="B52" s="159" t="s">
        <v>255</v>
      </c>
      <c r="C52" s="157" t="s">
        <v>309</v>
      </c>
      <c r="D52" s="155" t="s">
        <v>316</v>
      </c>
      <c r="E52" s="156" t="s">
        <v>317</v>
      </c>
      <c r="F52" s="156" t="s">
        <v>1498</v>
      </c>
    </row>
    <row r="53" spans="1:6" ht="294.5">
      <c r="A53" s="158" t="s">
        <v>57</v>
      </c>
      <c r="B53" s="159" t="s">
        <v>255</v>
      </c>
      <c r="C53" s="157" t="s">
        <v>309</v>
      </c>
      <c r="D53" s="155" t="s">
        <v>319</v>
      </c>
      <c r="E53" s="156" t="s">
        <v>320</v>
      </c>
      <c r="F53" s="156" t="s">
        <v>1499</v>
      </c>
    </row>
    <row r="54" spans="1:6" ht="372">
      <c r="A54" s="160" t="s">
        <v>61</v>
      </c>
      <c r="B54" s="161" t="s">
        <v>322</v>
      </c>
      <c r="C54" s="157" t="s">
        <v>323</v>
      </c>
      <c r="D54" s="155" t="s">
        <v>324</v>
      </c>
      <c r="E54" s="156" t="s">
        <v>325</v>
      </c>
      <c r="F54" s="156" t="s">
        <v>1500</v>
      </c>
    </row>
    <row r="55" spans="1:6" ht="93">
      <c r="A55" s="160" t="s">
        <v>61</v>
      </c>
      <c r="B55" s="161" t="s">
        <v>322</v>
      </c>
      <c r="C55" s="157" t="s">
        <v>323</v>
      </c>
      <c r="D55" s="155" t="s">
        <v>327</v>
      </c>
      <c r="E55" s="156" t="s">
        <v>328</v>
      </c>
      <c r="F55" s="156" t="s">
        <v>1501</v>
      </c>
    </row>
    <row r="56" spans="1:6" ht="263.5">
      <c r="A56" s="160" t="s">
        <v>61</v>
      </c>
      <c r="B56" s="161" t="s">
        <v>322</v>
      </c>
      <c r="C56" s="157" t="s">
        <v>323</v>
      </c>
      <c r="D56" s="155" t="s">
        <v>330</v>
      </c>
      <c r="E56" s="156" t="s">
        <v>331</v>
      </c>
      <c r="F56" s="156" t="s">
        <v>1502</v>
      </c>
    </row>
    <row r="57" spans="1:6" ht="170.5">
      <c r="A57" s="160" t="s">
        <v>61</v>
      </c>
      <c r="B57" s="161" t="s">
        <v>322</v>
      </c>
      <c r="C57" s="157" t="s">
        <v>323</v>
      </c>
      <c r="D57" s="155" t="s">
        <v>333</v>
      </c>
      <c r="E57" s="156" t="s">
        <v>334</v>
      </c>
      <c r="F57" s="156" t="s">
        <v>1503</v>
      </c>
    </row>
    <row r="58" spans="1:6" ht="372">
      <c r="A58" s="160" t="s">
        <v>61</v>
      </c>
      <c r="B58" s="161" t="s">
        <v>322</v>
      </c>
      <c r="C58" s="157" t="s">
        <v>323</v>
      </c>
      <c r="D58" s="155" t="s">
        <v>336</v>
      </c>
      <c r="E58" s="156" t="s">
        <v>337</v>
      </c>
      <c r="F58" s="156" t="s">
        <v>1504</v>
      </c>
    </row>
    <row r="59" spans="1:6" ht="232.5">
      <c r="A59" s="160" t="s">
        <v>61</v>
      </c>
      <c r="B59" s="161" t="s">
        <v>322</v>
      </c>
      <c r="C59" s="157" t="s">
        <v>323</v>
      </c>
      <c r="D59" s="155" t="s">
        <v>339</v>
      </c>
      <c r="E59" s="156" t="s">
        <v>340</v>
      </c>
      <c r="F59" s="156" t="s">
        <v>1505</v>
      </c>
    </row>
    <row r="60" spans="1:6" ht="263.5">
      <c r="A60" s="160" t="s">
        <v>65</v>
      </c>
      <c r="B60" s="161" t="s">
        <v>322</v>
      </c>
      <c r="C60" s="157" t="s">
        <v>342</v>
      </c>
      <c r="D60" s="155" t="s">
        <v>343</v>
      </c>
      <c r="E60" s="156" t="s">
        <v>344</v>
      </c>
      <c r="F60" s="156" t="s">
        <v>1506</v>
      </c>
    </row>
    <row r="61" spans="1:6" ht="294.5">
      <c r="A61" s="160" t="s">
        <v>65</v>
      </c>
      <c r="B61" s="161" t="s">
        <v>322</v>
      </c>
      <c r="C61" s="157" t="s">
        <v>342</v>
      </c>
      <c r="D61" s="155" t="s">
        <v>347</v>
      </c>
      <c r="E61" s="156" t="s">
        <v>348</v>
      </c>
      <c r="F61" s="156" t="s">
        <v>1507</v>
      </c>
    </row>
    <row r="62" spans="1:6" ht="409.5">
      <c r="A62" s="160" t="s">
        <v>69</v>
      </c>
      <c r="B62" s="161" t="s">
        <v>322</v>
      </c>
      <c r="C62" s="157" t="s">
        <v>350</v>
      </c>
      <c r="D62" s="155" t="s">
        <v>351</v>
      </c>
      <c r="E62" s="156" t="s">
        <v>352</v>
      </c>
      <c r="F62" s="156" t="s">
        <v>1508</v>
      </c>
    </row>
    <row r="63" spans="1:6" ht="294.5">
      <c r="A63" s="160" t="s">
        <v>69</v>
      </c>
      <c r="B63" s="161" t="s">
        <v>322</v>
      </c>
      <c r="C63" s="157" t="s">
        <v>350</v>
      </c>
      <c r="D63" s="155" t="s">
        <v>354</v>
      </c>
      <c r="E63" s="156" t="s">
        <v>355</v>
      </c>
      <c r="F63" s="156" t="s">
        <v>1509</v>
      </c>
    </row>
    <row r="64" spans="1:6" ht="387.5">
      <c r="A64" s="160" t="s">
        <v>69</v>
      </c>
      <c r="B64" s="161" t="s">
        <v>322</v>
      </c>
      <c r="C64" s="157" t="s">
        <v>350</v>
      </c>
      <c r="D64" s="155" t="s">
        <v>358</v>
      </c>
      <c r="E64" s="156" t="s">
        <v>359</v>
      </c>
      <c r="F64" s="156" t="s">
        <v>1510</v>
      </c>
    </row>
    <row r="65" spans="1:6" ht="139.5">
      <c r="A65" s="160" t="s">
        <v>69</v>
      </c>
      <c r="B65" s="161" t="s">
        <v>322</v>
      </c>
      <c r="C65" s="157" t="s">
        <v>350</v>
      </c>
      <c r="D65" s="155" t="s">
        <v>361</v>
      </c>
      <c r="E65" s="156" t="s">
        <v>362</v>
      </c>
      <c r="F65" s="156" t="s">
        <v>1511</v>
      </c>
    </row>
    <row r="66" spans="1:6" ht="409.5">
      <c r="A66" s="160" t="s">
        <v>72</v>
      </c>
      <c r="B66" s="161" t="s">
        <v>322</v>
      </c>
      <c r="C66" s="157" t="s">
        <v>364</v>
      </c>
      <c r="D66" s="155" t="s">
        <v>365</v>
      </c>
      <c r="E66" s="156" t="s">
        <v>366</v>
      </c>
      <c r="F66" s="156" t="s">
        <v>1512</v>
      </c>
    </row>
    <row r="67" spans="1:6" ht="217">
      <c r="A67" s="160" t="s">
        <v>72</v>
      </c>
      <c r="B67" s="161" t="s">
        <v>322</v>
      </c>
      <c r="C67" s="157" t="s">
        <v>364</v>
      </c>
      <c r="D67" s="155" t="s">
        <v>368</v>
      </c>
      <c r="E67" s="156" t="s">
        <v>369</v>
      </c>
      <c r="F67" s="156" t="s">
        <v>1513</v>
      </c>
    </row>
    <row r="68" spans="1:6" ht="186">
      <c r="A68" s="160" t="s">
        <v>72</v>
      </c>
      <c r="B68" s="161" t="s">
        <v>322</v>
      </c>
      <c r="C68" s="157" t="s">
        <v>364</v>
      </c>
      <c r="D68" s="155" t="s">
        <v>371</v>
      </c>
      <c r="E68" s="156" t="s">
        <v>372</v>
      </c>
      <c r="F68" s="156" t="s">
        <v>1514</v>
      </c>
    </row>
    <row r="69" spans="1:6" ht="201.5">
      <c r="A69" s="160" t="s">
        <v>72</v>
      </c>
      <c r="B69" s="161" t="s">
        <v>322</v>
      </c>
      <c r="C69" s="157" t="s">
        <v>364</v>
      </c>
      <c r="D69" s="155" t="s">
        <v>374</v>
      </c>
      <c r="E69" s="156" t="s">
        <v>375</v>
      </c>
      <c r="F69" s="156" t="s">
        <v>1515</v>
      </c>
    </row>
    <row r="70" spans="1:6" ht="139.5">
      <c r="A70" s="160" t="s">
        <v>72</v>
      </c>
      <c r="B70" s="161" t="s">
        <v>322</v>
      </c>
      <c r="C70" s="157" t="s">
        <v>364</v>
      </c>
      <c r="D70" s="155" t="s">
        <v>377</v>
      </c>
      <c r="E70" s="156" t="s">
        <v>378</v>
      </c>
      <c r="F70" s="156" t="s">
        <v>1516</v>
      </c>
    </row>
    <row r="71" spans="1:6" ht="294.5">
      <c r="A71" s="160" t="s">
        <v>72</v>
      </c>
      <c r="B71" s="161" t="s">
        <v>322</v>
      </c>
      <c r="C71" s="157" t="s">
        <v>364</v>
      </c>
      <c r="D71" s="155" t="s">
        <v>380</v>
      </c>
      <c r="E71" s="156" t="s">
        <v>381</v>
      </c>
      <c r="F71" s="156" t="s">
        <v>1517</v>
      </c>
    </row>
    <row r="72" spans="1:6" ht="341">
      <c r="A72" s="160" t="s">
        <v>74</v>
      </c>
      <c r="B72" s="161" t="s">
        <v>322</v>
      </c>
      <c r="C72" s="157" t="s">
        <v>383</v>
      </c>
      <c r="D72" s="155" t="s">
        <v>384</v>
      </c>
      <c r="E72" s="156" t="s">
        <v>385</v>
      </c>
      <c r="F72" s="156" t="s">
        <v>1518</v>
      </c>
    </row>
    <row r="73" spans="1:6" ht="201.5">
      <c r="A73" s="160" t="s">
        <v>74</v>
      </c>
      <c r="B73" s="161" t="s">
        <v>322</v>
      </c>
      <c r="C73" s="157" t="s">
        <v>383</v>
      </c>
      <c r="D73" s="155" t="s">
        <v>388</v>
      </c>
      <c r="E73" s="156" t="s">
        <v>389</v>
      </c>
      <c r="F73" s="156" t="s">
        <v>1519</v>
      </c>
    </row>
    <row r="74" spans="1:6" ht="170.5">
      <c r="A74" s="160" t="s">
        <v>74</v>
      </c>
      <c r="B74" s="161" t="s">
        <v>322</v>
      </c>
      <c r="C74" s="157" t="s">
        <v>383</v>
      </c>
      <c r="D74" s="155" t="s">
        <v>391</v>
      </c>
      <c r="E74" s="156" t="s">
        <v>392</v>
      </c>
      <c r="F74" s="156" t="s">
        <v>1520</v>
      </c>
    </row>
    <row r="75" spans="1:6" ht="139.5">
      <c r="A75" s="160" t="s">
        <v>74</v>
      </c>
      <c r="B75" s="161" t="s">
        <v>322</v>
      </c>
      <c r="C75" s="157" t="s">
        <v>383</v>
      </c>
      <c r="D75" s="155" t="s">
        <v>394</v>
      </c>
      <c r="E75" s="156" t="s">
        <v>395</v>
      </c>
      <c r="F75" s="156" t="s">
        <v>1521</v>
      </c>
    </row>
    <row r="76" spans="1:6" ht="356.5">
      <c r="A76" s="162" t="s">
        <v>77</v>
      </c>
      <c r="B76" s="163" t="s">
        <v>397</v>
      </c>
      <c r="C76" s="157" t="s">
        <v>398</v>
      </c>
      <c r="D76" s="155" t="s">
        <v>399</v>
      </c>
      <c r="E76" s="156" t="s">
        <v>400</v>
      </c>
      <c r="F76" s="156" t="s">
        <v>1522</v>
      </c>
    </row>
    <row r="77" spans="1:6" ht="139.5">
      <c r="A77" s="162" t="s">
        <v>77</v>
      </c>
      <c r="B77" s="163" t="s">
        <v>397</v>
      </c>
      <c r="C77" s="157" t="s">
        <v>398</v>
      </c>
      <c r="D77" s="155" t="s">
        <v>402</v>
      </c>
      <c r="E77" s="156" t="s">
        <v>403</v>
      </c>
      <c r="F77" s="156" t="s">
        <v>1523</v>
      </c>
    </row>
    <row r="78" spans="1:6" ht="201.5">
      <c r="A78" s="162" t="s">
        <v>77</v>
      </c>
      <c r="B78" s="163" t="s">
        <v>397</v>
      </c>
      <c r="C78" s="157" t="s">
        <v>398</v>
      </c>
      <c r="D78" s="155" t="s">
        <v>405</v>
      </c>
      <c r="E78" s="156" t="s">
        <v>406</v>
      </c>
      <c r="F78" s="156" t="s">
        <v>1524</v>
      </c>
    </row>
    <row r="79" spans="1:6" ht="186">
      <c r="A79" s="162" t="s">
        <v>77</v>
      </c>
      <c r="B79" s="163" t="s">
        <v>397</v>
      </c>
      <c r="C79" s="157" t="s">
        <v>398</v>
      </c>
      <c r="D79" s="155" t="s">
        <v>408</v>
      </c>
      <c r="E79" s="156" t="s">
        <v>409</v>
      </c>
      <c r="F79" s="156" t="s">
        <v>1525</v>
      </c>
    </row>
    <row r="80" spans="1:6" ht="341">
      <c r="A80" s="162" t="s">
        <v>77</v>
      </c>
      <c r="B80" s="163" t="s">
        <v>397</v>
      </c>
      <c r="C80" s="157" t="s">
        <v>398</v>
      </c>
      <c r="D80" s="155" t="s">
        <v>411</v>
      </c>
      <c r="E80" s="156" t="s">
        <v>412</v>
      </c>
      <c r="F80" s="156" t="s">
        <v>1526</v>
      </c>
    </row>
    <row r="81" spans="1:6" ht="186">
      <c r="A81" s="162" t="s">
        <v>80</v>
      </c>
      <c r="B81" s="163" t="s">
        <v>397</v>
      </c>
      <c r="C81" s="157" t="s">
        <v>414</v>
      </c>
      <c r="D81" s="155" t="s">
        <v>415</v>
      </c>
      <c r="E81" s="156" t="s">
        <v>416</v>
      </c>
      <c r="F81" s="156" t="s">
        <v>1527</v>
      </c>
    </row>
    <row r="82" spans="1:6" ht="170.5">
      <c r="A82" s="162" t="s">
        <v>80</v>
      </c>
      <c r="B82" s="163" t="s">
        <v>397</v>
      </c>
      <c r="C82" s="157" t="s">
        <v>414</v>
      </c>
      <c r="D82" s="155" t="s">
        <v>418</v>
      </c>
      <c r="E82" s="156" t="s">
        <v>419</v>
      </c>
      <c r="F82" s="156" t="s">
        <v>1528</v>
      </c>
    </row>
    <row r="83" spans="1:6" ht="124">
      <c r="A83" s="162" t="s">
        <v>80</v>
      </c>
      <c r="B83" s="163" t="s">
        <v>397</v>
      </c>
      <c r="C83" s="157" t="s">
        <v>414</v>
      </c>
      <c r="D83" s="155" t="s">
        <v>421</v>
      </c>
      <c r="E83" s="156" t="s">
        <v>422</v>
      </c>
      <c r="F83" s="156" t="s">
        <v>1529</v>
      </c>
    </row>
    <row r="84" spans="1:6" ht="170.5">
      <c r="A84" s="162" t="s">
        <v>80</v>
      </c>
      <c r="B84" s="163" t="s">
        <v>397</v>
      </c>
      <c r="C84" s="157" t="s">
        <v>414</v>
      </c>
      <c r="D84" s="155" t="s">
        <v>424</v>
      </c>
      <c r="E84" s="156" t="s">
        <v>425</v>
      </c>
      <c r="F84" s="156" t="s">
        <v>1530</v>
      </c>
    </row>
    <row r="85" spans="1:6" ht="108.5">
      <c r="A85" s="162" t="s">
        <v>80</v>
      </c>
      <c r="B85" s="163" t="s">
        <v>397</v>
      </c>
      <c r="C85" s="157" t="s">
        <v>414</v>
      </c>
      <c r="D85" s="155" t="s">
        <v>427</v>
      </c>
      <c r="E85" s="156" t="s">
        <v>428</v>
      </c>
      <c r="F85" s="156" t="s">
        <v>1531</v>
      </c>
    </row>
    <row r="86" spans="1:6" ht="77.5">
      <c r="A86" s="162" t="s">
        <v>80</v>
      </c>
      <c r="B86" s="163" t="s">
        <v>397</v>
      </c>
      <c r="C86" s="157" t="s">
        <v>414</v>
      </c>
      <c r="D86" s="155" t="s">
        <v>430</v>
      </c>
      <c r="E86" s="156" t="s">
        <v>431</v>
      </c>
      <c r="F86" s="156" t="s">
        <v>1532</v>
      </c>
    </row>
    <row r="87" spans="1:6" ht="279">
      <c r="A87" s="164" t="s">
        <v>83</v>
      </c>
      <c r="B87" s="165" t="s">
        <v>433</v>
      </c>
      <c r="C87" s="157" t="s">
        <v>434</v>
      </c>
      <c r="D87" s="155" t="s">
        <v>435</v>
      </c>
      <c r="E87" s="156" t="s">
        <v>436</v>
      </c>
      <c r="F87" s="156" t="s">
        <v>1533</v>
      </c>
    </row>
    <row r="88" spans="1:6" ht="108.5">
      <c r="A88" s="164" t="s">
        <v>83</v>
      </c>
      <c r="B88" s="165" t="s">
        <v>433</v>
      </c>
      <c r="C88" s="157" t="s">
        <v>434</v>
      </c>
      <c r="D88" s="155" t="s">
        <v>438</v>
      </c>
      <c r="E88" s="156" t="s">
        <v>439</v>
      </c>
      <c r="F88" s="156" t="s">
        <v>1534</v>
      </c>
    </row>
    <row r="89" spans="1:6" ht="139.5">
      <c r="A89" s="164" t="s">
        <v>83</v>
      </c>
      <c r="B89" s="165" t="s">
        <v>433</v>
      </c>
      <c r="C89" s="157" t="s">
        <v>434</v>
      </c>
      <c r="D89" s="155" t="s">
        <v>441</v>
      </c>
      <c r="E89" s="156" t="s">
        <v>442</v>
      </c>
      <c r="F89" s="156" t="s">
        <v>1535</v>
      </c>
    </row>
    <row r="90" spans="1:6" ht="124">
      <c r="A90" s="164" t="s">
        <v>83</v>
      </c>
      <c r="B90" s="165" t="s">
        <v>433</v>
      </c>
      <c r="C90" s="157" t="s">
        <v>434</v>
      </c>
      <c r="D90" s="155" t="s">
        <v>444</v>
      </c>
      <c r="E90" s="156" t="s">
        <v>445</v>
      </c>
      <c r="F90" s="156" t="s">
        <v>1536</v>
      </c>
    </row>
    <row r="91" spans="1:6" ht="77.5">
      <c r="A91" s="164" t="s">
        <v>83</v>
      </c>
      <c r="B91" s="165" t="s">
        <v>433</v>
      </c>
      <c r="C91" s="157" t="s">
        <v>434</v>
      </c>
      <c r="D91" s="155" t="s">
        <v>447</v>
      </c>
      <c r="E91" s="156" t="s">
        <v>448</v>
      </c>
      <c r="F91" s="156" t="s">
        <v>1537</v>
      </c>
    </row>
    <row r="92" spans="1:6" ht="155">
      <c r="A92" s="164" t="s">
        <v>87</v>
      </c>
      <c r="B92" s="165" t="s">
        <v>433</v>
      </c>
      <c r="C92" s="157" t="s">
        <v>450</v>
      </c>
      <c r="D92" s="155" t="s">
        <v>451</v>
      </c>
      <c r="E92" s="156" t="s">
        <v>452</v>
      </c>
      <c r="F92" s="156" t="s">
        <v>1538</v>
      </c>
    </row>
    <row r="93" spans="1:6" ht="124">
      <c r="A93" s="164" t="s">
        <v>87</v>
      </c>
      <c r="B93" s="165" t="s">
        <v>433</v>
      </c>
      <c r="C93" s="157" t="s">
        <v>450</v>
      </c>
      <c r="D93" s="155" t="s">
        <v>454</v>
      </c>
      <c r="E93" s="156" t="s">
        <v>455</v>
      </c>
      <c r="F93" s="156" t="s">
        <v>1539</v>
      </c>
    </row>
    <row r="94" spans="1:6" ht="77.5">
      <c r="A94" s="164" t="s">
        <v>87</v>
      </c>
      <c r="B94" s="165" t="s">
        <v>433</v>
      </c>
      <c r="C94" s="157" t="s">
        <v>450</v>
      </c>
      <c r="D94" s="155" t="s">
        <v>457</v>
      </c>
      <c r="E94" s="156" t="s">
        <v>458</v>
      </c>
      <c r="F94" s="156" t="s">
        <v>1540</v>
      </c>
    </row>
    <row r="95" spans="1:6" ht="93">
      <c r="A95" s="164" t="s">
        <v>87</v>
      </c>
      <c r="B95" s="165" t="s">
        <v>433</v>
      </c>
      <c r="C95" s="157" t="s">
        <v>450</v>
      </c>
      <c r="D95" s="155" t="s">
        <v>460</v>
      </c>
      <c r="E95" s="156" t="s">
        <v>461</v>
      </c>
      <c r="F95" s="156" t="s">
        <v>1541</v>
      </c>
    </row>
    <row r="96" spans="1:6" ht="217">
      <c r="A96" s="164" t="s">
        <v>91</v>
      </c>
      <c r="B96" s="165" t="s">
        <v>433</v>
      </c>
      <c r="C96" s="157" t="s">
        <v>463</v>
      </c>
      <c r="D96" s="155" t="s">
        <v>464</v>
      </c>
      <c r="E96" s="156" t="s">
        <v>465</v>
      </c>
      <c r="F96" s="156" t="s">
        <v>1542</v>
      </c>
    </row>
    <row r="97" spans="1:6" ht="201.5">
      <c r="A97" s="164" t="s">
        <v>91</v>
      </c>
      <c r="B97" s="165" t="s">
        <v>433</v>
      </c>
      <c r="C97" s="157" t="s">
        <v>463</v>
      </c>
      <c r="D97" s="155" t="s">
        <v>467</v>
      </c>
      <c r="E97" s="156" t="s">
        <v>468</v>
      </c>
      <c r="F97" s="156" t="s">
        <v>1543</v>
      </c>
    </row>
    <row r="98" spans="1:6" ht="170.5">
      <c r="A98" s="164" t="s">
        <v>95</v>
      </c>
      <c r="B98" s="165" t="s">
        <v>433</v>
      </c>
      <c r="C98" s="157" t="s">
        <v>470</v>
      </c>
      <c r="D98" s="155" t="s">
        <v>471</v>
      </c>
      <c r="E98" s="156" t="s">
        <v>472</v>
      </c>
      <c r="F98" s="156" t="s">
        <v>1544</v>
      </c>
    </row>
    <row r="99" spans="1:6" ht="139.5">
      <c r="A99" s="164" t="s">
        <v>95</v>
      </c>
      <c r="B99" s="165" t="s">
        <v>433</v>
      </c>
      <c r="C99" s="157" t="s">
        <v>470</v>
      </c>
      <c r="D99" s="155" t="s">
        <v>474</v>
      </c>
      <c r="E99" s="156" t="s">
        <v>475</v>
      </c>
      <c r="F99" s="156" t="s">
        <v>1545</v>
      </c>
    </row>
    <row r="100" spans="1:6" ht="186">
      <c r="A100" s="166" t="s">
        <v>98</v>
      </c>
      <c r="B100" s="167" t="s">
        <v>477</v>
      </c>
      <c r="C100" s="157" t="s">
        <v>478</v>
      </c>
      <c r="D100" s="155" t="s">
        <v>479</v>
      </c>
      <c r="E100" s="156" t="s">
        <v>480</v>
      </c>
      <c r="F100" s="156" t="s">
        <v>1546</v>
      </c>
    </row>
    <row r="101" spans="1:6" ht="108.5">
      <c r="A101" s="166" t="s">
        <v>98</v>
      </c>
      <c r="B101" s="167" t="s">
        <v>477</v>
      </c>
      <c r="C101" s="157" t="s">
        <v>478</v>
      </c>
      <c r="D101" s="155" t="s">
        <v>482</v>
      </c>
      <c r="E101" s="156" t="s">
        <v>483</v>
      </c>
      <c r="F101" s="156" t="s">
        <v>1547</v>
      </c>
    </row>
    <row r="102" spans="1:6" ht="93">
      <c r="A102" s="166" t="s">
        <v>98</v>
      </c>
      <c r="B102" s="167" t="s">
        <v>477</v>
      </c>
      <c r="C102" s="157" t="s">
        <v>478</v>
      </c>
      <c r="D102" s="155" t="s">
        <v>485</v>
      </c>
      <c r="E102" s="156" t="s">
        <v>486</v>
      </c>
      <c r="F102" s="156" t="s">
        <v>1548</v>
      </c>
    </row>
    <row r="103" spans="1:6" ht="108.5">
      <c r="A103" s="166" t="s">
        <v>98</v>
      </c>
      <c r="B103" s="167" t="s">
        <v>477</v>
      </c>
      <c r="C103" s="157" t="s">
        <v>478</v>
      </c>
      <c r="D103" s="155" t="s">
        <v>488</v>
      </c>
      <c r="E103" s="156" t="s">
        <v>489</v>
      </c>
      <c r="F103" s="156" t="s">
        <v>1549</v>
      </c>
    </row>
    <row r="104" spans="1:6" ht="77.5">
      <c r="A104" s="166" t="s">
        <v>98</v>
      </c>
      <c r="B104" s="167" t="s">
        <v>477</v>
      </c>
      <c r="C104" s="157" t="s">
        <v>478</v>
      </c>
      <c r="D104" s="155" t="s">
        <v>491</v>
      </c>
      <c r="E104" s="156" t="s">
        <v>492</v>
      </c>
      <c r="F104" s="156" t="s">
        <v>1550</v>
      </c>
    </row>
    <row r="105" spans="1:6" ht="77.5">
      <c r="A105" s="166" t="s">
        <v>98</v>
      </c>
      <c r="B105" s="167" t="s">
        <v>477</v>
      </c>
      <c r="C105" s="157" t="s">
        <v>478</v>
      </c>
      <c r="D105" s="155" t="s">
        <v>494</v>
      </c>
      <c r="E105" s="156" t="s">
        <v>495</v>
      </c>
      <c r="F105" s="156" t="s">
        <v>1551</v>
      </c>
    </row>
    <row r="106" spans="1:6" ht="155">
      <c r="A106" s="166" t="s">
        <v>101</v>
      </c>
      <c r="B106" s="167" t="s">
        <v>477</v>
      </c>
      <c r="C106" s="157" t="s">
        <v>497</v>
      </c>
      <c r="D106" s="155" t="s">
        <v>498</v>
      </c>
      <c r="E106" s="156" t="s">
        <v>499</v>
      </c>
      <c r="F106" s="156" t="s">
        <v>1552</v>
      </c>
    </row>
    <row r="107" spans="1:6" ht="139.5">
      <c r="A107" s="166" t="s">
        <v>101</v>
      </c>
      <c r="B107" s="167" t="s">
        <v>477</v>
      </c>
      <c r="C107" s="157" t="s">
        <v>497</v>
      </c>
      <c r="D107" s="155" t="s">
        <v>501</v>
      </c>
      <c r="E107" s="156" t="s">
        <v>502</v>
      </c>
      <c r="F107" s="156" t="s">
        <v>1553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1"/>
  <sheetViews>
    <sheetView workbookViewId="0">
      <pane xSplit="2" ySplit="2" topLeftCell="C3" activePane="bottomRight" state="frozen"/>
      <selection pane="topRight" activeCell="F2" sqref="F2:H2"/>
      <selection pane="bottomLeft" activeCell="F2" sqref="F2:H2"/>
      <selection pane="bottomRight" activeCell="A3" sqref="A3"/>
    </sheetView>
  </sheetViews>
  <sheetFormatPr defaultColWidth="10.83203125" defaultRowHeight="15.5"/>
  <cols>
    <col min="1" max="1" width="17.25" style="139" bestFit="1" customWidth="1"/>
    <col min="2" max="2" width="29.83203125" style="139" bestFit="1" customWidth="1"/>
    <col min="3" max="3" width="54.33203125" style="139" customWidth="1"/>
    <col min="4" max="4" width="85.25" style="139" customWidth="1"/>
    <col min="5" max="5" width="15.08203125" style="139" customWidth="1"/>
    <col min="6" max="6" width="14" style="139" bestFit="1" customWidth="1"/>
    <col min="7" max="7" width="20.08203125" style="139" bestFit="1" customWidth="1"/>
    <col min="8" max="8" width="25.75" style="139" customWidth="1"/>
    <col min="9" max="9" width="31" style="139" customWidth="1"/>
    <col min="10" max="10" width="31.08203125" style="139" customWidth="1"/>
    <col min="11" max="11" width="37.25" style="139" customWidth="1"/>
    <col min="12" max="12" width="36.25" style="139" customWidth="1"/>
    <col min="13" max="13" width="20.25" style="139" bestFit="1" customWidth="1"/>
    <col min="14" max="20" width="22.08203125" style="139" customWidth="1"/>
    <col min="21" max="21" width="15.83203125" style="139" customWidth="1"/>
    <col min="22" max="22" width="13.33203125" style="139" customWidth="1"/>
    <col min="23" max="23" width="15.33203125" style="139" customWidth="1"/>
    <col min="24" max="24" width="19" style="139" customWidth="1"/>
    <col min="25" max="26" width="16.33203125" style="139" customWidth="1"/>
    <col min="27" max="27" width="20.75" style="139" customWidth="1"/>
    <col min="28" max="35" width="16.83203125" style="139" customWidth="1"/>
    <col min="36" max="36" width="12.75" style="139" bestFit="1" customWidth="1"/>
    <col min="37" max="37" width="13" style="139" bestFit="1" customWidth="1"/>
    <col min="38" max="38" width="9.25" style="139" customWidth="1"/>
    <col min="39" max="39" width="8.08203125" style="139" bestFit="1" customWidth="1"/>
    <col min="40" max="40" width="10" style="139" bestFit="1" customWidth="1"/>
    <col min="41" max="41" width="11.75" style="139" bestFit="1" customWidth="1"/>
    <col min="42" max="42" width="12.83203125" style="139" customWidth="1"/>
    <col min="43" max="43" width="19.25" style="139" bestFit="1" customWidth="1"/>
    <col min="44" max="16384" width="10.83203125" style="139"/>
  </cols>
  <sheetData>
    <row r="1" spans="1:43">
      <c r="A1" s="415" t="s">
        <v>686</v>
      </c>
      <c r="B1" s="416"/>
      <c r="C1" s="416"/>
      <c r="D1" s="417"/>
      <c r="E1" s="415" t="s">
        <v>687</v>
      </c>
      <c r="F1" s="416"/>
      <c r="G1" s="417"/>
      <c r="H1" s="418" t="s">
        <v>688</v>
      </c>
      <c r="I1" s="418"/>
      <c r="J1" s="418"/>
      <c r="K1" s="395"/>
      <c r="L1" s="395"/>
      <c r="M1" s="395"/>
      <c r="N1" s="396" t="s">
        <v>689</v>
      </c>
      <c r="O1" s="396"/>
      <c r="P1" s="396"/>
      <c r="Q1" s="396"/>
      <c r="R1" s="396"/>
      <c r="S1" s="396"/>
      <c r="T1" s="396"/>
      <c r="U1" s="397" t="s">
        <v>690</v>
      </c>
      <c r="V1" s="397"/>
      <c r="W1" s="397"/>
      <c r="X1" s="397"/>
      <c r="Y1" s="397"/>
      <c r="Z1" s="397"/>
      <c r="AA1" s="397"/>
      <c r="AB1" s="393" t="s">
        <v>691</v>
      </c>
      <c r="AC1" s="393"/>
      <c r="AD1" s="393"/>
      <c r="AE1" s="393"/>
      <c r="AF1" s="393"/>
      <c r="AG1" s="393"/>
      <c r="AH1" s="393"/>
      <c r="AI1" s="393"/>
      <c r="AJ1" s="394" t="s">
        <v>692</v>
      </c>
      <c r="AK1" s="394"/>
      <c r="AL1" s="394"/>
      <c r="AM1" s="394"/>
      <c r="AN1" s="394"/>
      <c r="AO1" s="394"/>
      <c r="AP1" s="394"/>
      <c r="AQ1" s="394"/>
    </row>
    <row r="2" spans="1:43" ht="93">
      <c r="A2" s="140" t="s">
        <v>693</v>
      </c>
      <c r="B2" s="140" t="s">
        <v>694</v>
      </c>
      <c r="C2" s="140" t="s">
        <v>695</v>
      </c>
      <c r="D2" s="140" t="s">
        <v>696</v>
      </c>
      <c r="E2" s="141" t="s">
        <v>697</v>
      </c>
      <c r="F2" s="141" t="s">
        <v>698</v>
      </c>
      <c r="G2" s="141" t="s">
        <v>517</v>
      </c>
      <c r="H2" s="142" t="s">
        <v>699</v>
      </c>
      <c r="I2" s="142" t="s">
        <v>700</v>
      </c>
      <c r="J2" s="142" t="s">
        <v>701</v>
      </c>
      <c r="K2" s="143" t="s">
        <v>702</v>
      </c>
      <c r="L2" s="143" t="s">
        <v>703</v>
      </c>
      <c r="M2" s="143" t="s">
        <v>704</v>
      </c>
      <c r="N2" s="144" t="s">
        <v>705</v>
      </c>
      <c r="O2" s="144" t="s">
        <v>706</v>
      </c>
      <c r="P2" s="144" t="s">
        <v>707</v>
      </c>
      <c r="Q2" s="144" t="s">
        <v>708</v>
      </c>
      <c r="R2" s="144" t="s">
        <v>709</v>
      </c>
      <c r="S2" s="144" t="s">
        <v>710</v>
      </c>
      <c r="T2" s="144" t="s">
        <v>711</v>
      </c>
      <c r="U2" s="145" t="s">
        <v>712</v>
      </c>
      <c r="V2" s="145" t="s">
        <v>713</v>
      </c>
      <c r="W2" s="145" t="s">
        <v>714</v>
      </c>
      <c r="X2" s="145" t="s">
        <v>715</v>
      </c>
      <c r="Y2" s="145" t="s">
        <v>716</v>
      </c>
      <c r="Z2" s="145" t="s">
        <v>717</v>
      </c>
      <c r="AA2" s="145" t="s">
        <v>718</v>
      </c>
      <c r="AB2" s="146" t="s">
        <v>719</v>
      </c>
      <c r="AC2" s="146" t="s">
        <v>720</v>
      </c>
      <c r="AD2" s="146" t="s">
        <v>721</v>
      </c>
      <c r="AE2" s="146" t="s">
        <v>722</v>
      </c>
      <c r="AF2" s="146" t="s">
        <v>723</v>
      </c>
      <c r="AG2" s="146" t="s">
        <v>724</v>
      </c>
      <c r="AH2" s="146" t="s">
        <v>725</v>
      </c>
      <c r="AI2" s="146" t="s">
        <v>726</v>
      </c>
      <c r="AJ2" s="147" t="s">
        <v>727</v>
      </c>
      <c r="AK2" s="147" t="s">
        <v>728</v>
      </c>
      <c r="AL2" s="147" t="s">
        <v>729</v>
      </c>
      <c r="AM2" s="147" t="s">
        <v>730</v>
      </c>
      <c r="AN2" s="147" t="s">
        <v>731</v>
      </c>
      <c r="AO2" s="147" t="s">
        <v>732</v>
      </c>
      <c r="AP2" s="147" t="s">
        <v>733</v>
      </c>
      <c r="AQ2" s="147" t="s">
        <v>734</v>
      </c>
    </row>
    <row r="3" spans="1:43" ht="31">
      <c r="A3" s="148"/>
      <c r="B3" s="148" t="s">
        <v>735</v>
      </c>
      <c r="C3" s="149" t="s">
        <v>736</v>
      </c>
      <c r="D3" s="149" t="s">
        <v>737</v>
      </c>
      <c r="E3" s="148"/>
      <c r="F3" s="148"/>
      <c r="G3" s="148" t="s">
        <v>75</v>
      </c>
      <c r="H3" s="148"/>
      <c r="I3" s="148"/>
      <c r="J3" s="148"/>
      <c r="K3" s="148"/>
      <c r="L3" s="148"/>
      <c r="M3" s="148"/>
      <c r="N3" s="148" t="s">
        <v>85</v>
      </c>
      <c r="O3" s="148" t="s">
        <v>75</v>
      </c>
      <c r="P3" s="148" t="s">
        <v>75</v>
      </c>
      <c r="Q3" s="148" t="s">
        <v>75</v>
      </c>
      <c r="R3" s="148" t="s">
        <v>75</v>
      </c>
      <c r="S3" s="148" t="s">
        <v>75</v>
      </c>
      <c r="T3" s="148" t="s">
        <v>75</v>
      </c>
      <c r="U3" s="148"/>
      <c r="V3" s="148"/>
      <c r="W3" s="148"/>
      <c r="X3" s="148"/>
      <c r="Y3" s="148"/>
      <c r="Z3" s="148"/>
      <c r="AA3" s="148"/>
      <c r="AB3" s="148"/>
      <c r="AC3" s="148"/>
      <c r="AD3" s="148"/>
      <c r="AE3" s="148"/>
      <c r="AF3" s="148"/>
      <c r="AG3" s="148"/>
      <c r="AH3" s="148"/>
      <c r="AI3" s="148"/>
      <c r="AJ3" s="148"/>
      <c r="AK3" s="148"/>
      <c r="AL3" s="148"/>
      <c r="AM3" s="148"/>
      <c r="AN3" s="148"/>
      <c r="AO3" s="148"/>
      <c r="AP3" s="148"/>
      <c r="AQ3" s="148"/>
    </row>
    <row r="4" spans="1:43" ht="31">
      <c r="A4" s="148"/>
      <c r="B4" s="148" t="s">
        <v>735</v>
      </c>
      <c r="C4" s="149" t="s">
        <v>738</v>
      </c>
      <c r="D4" s="149" t="s">
        <v>739</v>
      </c>
      <c r="E4" s="148"/>
      <c r="F4" s="148"/>
      <c r="G4" s="148" t="s">
        <v>75</v>
      </c>
      <c r="H4" s="148"/>
      <c r="I4" s="148"/>
      <c r="J4" s="148"/>
      <c r="K4" s="148"/>
      <c r="L4" s="148"/>
      <c r="M4" s="148"/>
      <c r="N4" s="148" t="s">
        <v>75</v>
      </c>
      <c r="O4" s="148" t="s">
        <v>75</v>
      </c>
      <c r="P4" s="148" t="s">
        <v>75</v>
      </c>
      <c r="Q4" s="148" t="s">
        <v>75</v>
      </c>
      <c r="R4" s="148" t="s">
        <v>75</v>
      </c>
      <c r="S4" s="148" t="s">
        <v>75</v>
      </c>
      <c r="T4" s="148" t="s">
        <v>75</v>
      </c>
      <c r="U4" s="148"/>
      <c r="V4" s="148"/>
      <c r="W4" s="148"/>
      <c r="X4" s="148"/>
      <c r="Y4" s="148"/>
      <c r="Z4" s="148"/>
      <c r="AA4" s="148"/>
      <c r="AB4" s="148"/>
      <c r="AC4" s="148"/>
      <c r="AD4" s="148"/>
      <c r="AE4" s="148"/>
      <c r="AF4" s="148"/>
      <c r="AG4" s="148"/>
      <c r="AH4" s="148"/>
      <c r="AI4" s="148"/>
      <c r="AJ4" s="148"/>
      <c r="AK4" s="148"/>
      <c r="AL4" s="148"/>
      <c r="AM4" s="148"/>
      <c r="AN4" s="148"/>
      <c r="AO4" s="148"/>
      <c r="AP4" s="148"/>
      <c r="AQ4" s="148"/>
    </row>
    <row r="5" spans="1:43" ht="31">
      <c r="A5" s="148"/>
      <c r="B5" s="148" t="s">
        <v>735</v>
      </c>
      <c r="C5" s="149" t="s">
        <v>740</v>
      </c>
      <c r="D5" s="149" t="s">
        <v>741</v>
      </c>
      <c r="E5" s="148"/>
      <c r="F5" s="148"/>
      <c r="G5" s="148" t="s">
        <v>75</v>
      </c>
      <c r="H5" s="148"/>
      <c r="I5" s="148"/>
      <c r="J5" s="148"/>
      <c r="K5" s="148"/>
      <c r="L5" s="148"/>
      <c r="M5" s="148"/>
      <c r="N5" s="148" t="s">
        <v>75</v>
      </c>
      <c r="O5" s="148" t="s">
        <v>75</v>
      </c>
      <c r="P5" s="148" t="s">
        <v>75</v>
      </c>
      <c r="Q5" s="148" t="s">
        <v>75</v>
      </c>
      <c r="R5" s="148" t="s">
        <v>75</v>
      </c>
      <c r="S5" s="148" t="s">
        <v>75</v>
      </c>
      <c r="T5" s="148" t="s">
        <v>75</v>
      </c>
      <c r="U5" s="148"/>
      <c r="V5" s="148"/>
      <c r="W5" s="148"/>
      <c r="X5" s="148"/>
      <c r="Y5" s="148"/>
      <c r="Z5" s="148"/>
      <c r="AA5" s="148"/>
      <c r="AB5" s="148"/>
      <c r="AC5" s="148"/>
      <c r="AD5" s="148"/>
      <c r="AE5" s="148"/>
      <c r="AF5" s="148"/>
      <c r="AG5" s="148"/>
      <c r="AH5" s="148"/>
      <c r="AI5" s="148"/>
      <c r="AJ5" s="148"/>
      <c r="AK5" s="148"/>
      <c r="AL5" s="148"/>
      <c r="AM5" s="148"/>
      <c r="AN5" s="148"/>
      <c r="AO5" s="148"/>
      <c r="AP5" s="148"/>
      <c r="AQ5" s="148"/>
    </row>
    <row r="6" spans="1:43" ht="31">
      <c r="A6" s="148"/>
      <c r="B6" s="148" t="s">
        <v>735</v>
      </c>
      <c r="C6" s="149" t="s">
        <v>742</v>
      </c>
      <c r="D6" s="149" t="s">
        <v>743</v>
      </c>
      <c r="E6" s="148"/>
      <c r="F6" s="148"/>
      <c r="G6" s="148" t="s">
        <v>75</v>
      </c>
      <c r="H6" s="148"/>
      <c r="I6" s="148"/>
      <c r="J6" s="148"/>
      <c r="K6" s="148"/>
      <c r="L6" s="148"/>
      <c r="M6" s="148"/>
      <c r="N6" s="148" t="s">
        <v>75</v>
      </c>
      <c r="O6" s="148" t="s">
        <v>75</v>
      </c>
      <c r="P6" s="148" t="s">
        <v>75</v>
      </c>
      <c r="Q6" s="148" t="s">
        <v>75</v>
      </c>
      <c r="R6" s="148" t="s">
        <v>75</v>
      </c>
      <c r="S6" s="148" t="s">
        <v>75</v>
      </c>
      <c r="T6" s="148" t="s">
        <v>75</v>
      </c>
      <c r="U6" s="148"/>
      <c r="V6" s="148"/>
      <c r="W6" s="148"/>
      <c r="X6" s="148"/>
      <c r="Y6" s="148"/>
      <c r="Z6" s="148"/>
      <c r="AA6" s="148"/>
      <c r="AB6" s="148"/>
      <c r="AC6" s="148"/>
      <c r="AD6" s="148"/>
      <c r="AE6" s="148"/>
      <c r="AF6" s="148"/>
      <c r="AG6" s="148"/>
      <c r="AH6" s="148"/>
      <c r="AI6" s="148"/>
      <c r="AJ6" s="148"/>
      <c r="AK6" s="148"/>
      <c r="AL6" s="148"/>
      <c r="AM6" s="148"/>
      <c r="AN6" s="148"/>
      <c r="AO6" s="148"/>
      <c r="AP6" s="148"/>
      <c r="AQ6" s="148"/>
    </row>
    <row r="7" spans="1:43" ht="31">
      <c r="A7" s="148"/>
      <c r="B7" s="148" t="s">
        <v>735</v>
      </c>
      <c r="C7" s="149" t="s">
        <v>744</v>
      </c>
      <c r="D7" s="149" t="s">
        <v>745</v>
      </c>
      <c r="E7" s="148"/>
      <c r="F7" s="148"/>
      <c r="G7" s="148" t="s">
        <v>75</v>
      </c>
      <c r="H7" s="148"/>
      <c r="I7" s="148"/>
      <c r="J7" s="148"/>
      <c r="K7" s="148"/>
      <c r="L7" s="148"/>
      <c r="M7" s="148"/>
      <c r="N7" s="148" t="s">
        <v>75</v>
      </c>
      <c r="O7" s="148" t="s">
        <v>75</v>
      </c>
      <c r="P7" s="148" t="s">
        <v>75</v>
      </c>
      <c r="Q7" s="148" t="s">
        <v>75</v>
      </c>
      <c r="R7" s="148" t="s">
        <v>75</v>
      </c>
      <c r="S7" s="148" t="s">
        <v>75</v>
      </c>
      <c r="T7" s="148" t="s">
        <v>75</v>
      </c>
      <c r="U7" s="148"/>
      <c r="V7" s="148"/>
      <c r="W7" s="148"/>
      <c r="X7" s="148"/>
      <c r="Y7" s="148"/>
      <c r="Z7" s="148"/>
      <c r="AA7" s="148"/>
      <c r="AB7" s="148"/>
      <c r="AC7" s="148"/>
      <c r="AD7" s="148"/>
      <c r="AE7" s="148"/>
      <c r="AF7" s="148"/>
      <c r="AG7" s="148"/>
      <c r="AH7" s="148"/>
      <c r="AI7" s="148"/>
      <c r="AJ7" s="148"/>
      <c r="AK7" s="148"/>
      <c r="AL7" s="148"/>
      <c r="AM7" s="148"/>
      <c r="AN7" s="148"/>
      <c r="AO7" s="148"/>
      <c r="AP7" s="148"/>
      <c r="AQ7" s="148"/>
    </row>
    <row r="8" spans="1:43" ht="31">
      <c r="A8" s="148"/>
      <c r="B8" s="148" t="s">
        <v>735</v>
      </c>
      <c r="C8" s="149" t="s">
        <v>746</v>
      </c>
      <c r="D8" s="149" t="s">
        <v>747</v>
      </c>
      <c r="E8" s="148"/>
      <c r="F8" s="148"/>
      <c r="G8" s="148" t="s">
        <v>75</v>
      </c>
      <c r="H8" s="148"/>
      <c r="I8" s="148"/>
      <c r="J8" s="148"/>
      <c r="K8" s="148"/>
      <c r="L8" s="148"/>
      <c r="M8" s="148"/>
      <c r="N8" s="148" t="s">
        <v>75</v>
      </c>
      <c r="O8" s="148" t="s">
        <v>75</v>
      </c>
      <c r="P8" s="148" t="s">
        <v>75</v>
      </c>
      <c r="Q8" s="148" t="s">
        <v>75</v>
      </c>
      <c r="R8" s="148" t="s">
        <v>75</v>
      </c>
      <c r="S8" s="148" t="s">
        <v>75</v>
      </c>
      <c r="T8" s="148" t="s">
        <v>75</v>
      </c>
      <c r="U8" s="148"/>
      <c r="V8" s="148"/>
      <c r="W8" s="148"/>
      <c r="X8" s="148"/>
      <c r="Y8" s="148"/>
      <c r="Z8" s="148"/>
      <c r="AA8" s="148"/>
      <c r="AB8" s="148"/>
      <c r="AC8" s="148"/>
      <c r="AD8" s="148"/>
      <c r="AE8" s="148"/>
      <c r="AF8" s="148"/>
      <c r="AG8" s="148"/>
      <c r="AH8" s="148"/>
      <c r="AI8" s="148"/>
      <c r="AJ8" s="148"/>
      <c r="AK8" s="148"/>
      <c r="AL8" s="148"/>
      <c r="AM8" s="148"/>
      <c r="AN8" s="148"/>
      <c r="AO8" s="148"/>
      <c r="AP8" s="148"/>
      <c r="AQ8" s="148"/>
    </row>
    <row r="9" spans="1:43" ht="31">
      <c r="A9" s="148"/>
      <c r="B9" s="148" t="s">
        <v>735</v>
      </c>
      <c r="C9" s="149" t="s">
        <v>748</v>
      </c>
      <c r="D9" s="149" t="s">
        <v>749</v>
      </c>
      <c r="E9" s="148"/>
      <c r="F9" s="148"/>
      <c r="G9" s="148" t="s">
        <v>75</v>
      </c>
      <c r="H9" s="148"/>
      <c r="I9" s="148"/>
      <c r="J9" s="148"/>
      <c r="K9" s="148"/>
      <c r="L9" s="148"/>
      <c r="M9" s="148"/>
      <c r="N9" s="148" t="s">
        <v>75</v>
      </c>
      <c r="O9" s="148" t="s">
        <v>75</v>
      </c>
      <c r="P9" s="148" t="s">
        <v>75</v>
      </c>
      <c r="Q9" s="148" t="s">
        <v>75</v>
      </c>
      <c r="R9" s="148" t="s">
        <v>75</v>
      </c>
      <c r="S9" s="148" t="s">
        <v>75</v>
      </c>
      <c r="T9" s="148" t="s">
        <v>75</v>
      </c>
      <c r="U9" s="148"/>
      <c r="V9" s="148"/>
      <c r="W9" s="148"/>
      <c r="X9" s="148"/>
      <c r="Y9" s="148"/>
      <c r="Z9" s="148"/>
      <c r="AA9" s="148"/>
      <c r="AB9" s="148"/>
      <c r="AC9" s="148"/>
      <c r="AD9" s="148"/>
      <c r="AE9" s="148"/>
      <c r="AF9" s="148"/>
      <c r="AG9" s="148"/>
      <c r="AH9" s="148"/>
      <c r="AI9" s="148"/>
      <c r="AJ9" s="148"/>
      <c r="AK9" s="148"/>
      <c r="AL9" s="148"/>
      <c r="AM9" s="148"/>
      <c r="AN9" s="148"/>
      <c r="AO9" s="148"/>
      <c r="AP9" s="148"/>
      <c r="AQ9" s="148"/>
    </row>
    <row r="10" spans="1:43" ht="31">
      <c r="A10" s="148"/>
      <c r="B10" s="148" t="s">
        <v>735</v>
      </c>
      <c r="C10" s="149" t="s">
        <v>750</v>
      </c>
      <c r="D10" s="149" t="s">
        <v>751</v>
      </c>
      <c r="E10" s="148"/>
      <c r="F10" s="148"/>
      <c r="G10" s="148" t="s">
        <v>75</v>
      </c>
      <c r="H10" s="148"/>
      <c r="I10" s="148"/>
      <c r="J10" s="148"/>
      <c r="K10" s="148"/>
      <c r="L10" s="148"/>
      <c r="M10" s="148"/>
      <c r="N10" s="148" t="s">
        <v>75</v>
      </c>
      <c r="O10" s="148" t="s">
        <v>75</v>
      </c>
      <c r="P10" s="148" t="s">
        <v>75</v>
      </c>
      <c r="Q10" s="148" t="s">
        <v>75</v>
      </c>
      <c r="R10" s="148" t="s">
        <v>75</v>
      </c>
      <c r="S10" s="148" t="s">
        <v>75</v>
      </c>
      <c r="T10" s="148" t="s">
        <v>75</v>
      </c>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row>
    <row r="11" spans="1:43">
      <c r="A11" s="148"/>
      <c r="B11" s="148" t="s">
        <v>735</v>
      </c>
      <c r="C11" s="149" t="s">
        <v>752</v>
      </c>
      <c r="D11" s="149" t="s">
        <v>753</v>
      </c>
      <c r="E11" s="148"/>
      <c r="F11" s="148"/>
      <c r="G11" s="148" t="s">
        <v>75</v>
      </c>
      <c r="H11" s="148"/>
      <c r="I11" s="148"/>
      <c r="J11" s="148"/>
      <c r="K11" s="148"/>
      <c r="L11" s="148"/>
      <c r="M11" s="148"/>
      <c r="N11" s="148" t="s">
        <v>75</v>
      </c>
      <c r="O11" s="148" t="s">
        <v>75</v>
      </c>
      <c r="P11" s="148" t="s">
        <v>75</v>
      </c>
      <c r="Q11" s="148" t="s">
        <v>75</v>
      </c>
      <c r="R11" s="148" t="s">
        <v>75</v>
      </c>
      <c r="S11" s="148" t="s">
        <v>75</v>
      </c>
      <c r="T11" s="148" t="s">
        <v>75</v>
      </c>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row>
    <row r="12" spans="1:43" ht="31">
      <c r="A12" s="148"/>
      <c r="B12" s="148" t="s">
        <v>754</v>
      </c>
      <c r="C12" s="149" t="s">
        <v>755</v>
      </c>
      <c r="D12" s="149" t="s">
        <v>756</v>
      </c>
      <c r="E12" s="148"/>
      <c r="F12" s="148"/>
      <c r="G12" s="148" t="s">
        <v>75</v>
      </c>
      <c r="H12" s="148"/>
      <c r="I12" s="148"/>
      <c r="J12" s="148"/>
      <c r="K12" s="148"/>
      <c r="L12" s="148"/>
      <c r="M12" s="148"/>
      <c r="N12" s="148" t="s">
        <v>75</v>
      </c>
      <c r="O12" s="148" t="s">
        <v>75</v>
      </c>
      <c r="P12" s="148" t="s">
        <v>75</v>
      </c>
      <c r="Q12" s="148" t="s">
        <v>75</v>
      </c>
      <c r="R12" s="148" t="s">
        <v>75</v>
      </c>
      <c r="S12" s="148" t="s">
        <v>75</v>
      </c>
      <c r="T12" s="148" t="s">
        <v>75</v>
      </c>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row>
    <row r="13" spans="1:43" ht="31">
      <c r="A13" s="148"/>
      <c r="B13" s="148" t="s">
        <v>754</v>
      </c>
      <c r="C13" s="149" t="s">
        <v>757</v>
      </c>
      <c r="D13" s="149" t="s">
        <v>758</v>
      </c>
      <c r="E13" s="148"/>
      <c r="F13" s="148"/>
      <c r="G13" s="148" t="s">
        <v>75</v>
      </c>
      <c r="H13" s="148"/>
      <c r="I13" s="148"/>
      <c r="J13" s="148"/>
      <c r="K13" s="148"/>
      <c r="L13" s="148"/>
      <c r="M13" s="148"/>
      <c r="N13" s="148" t="s">
        <v>75</v>
      </c>
      <c r="O13" s="148" t="s">
        <v>75</v>
      </c>
      <c r="P13" s="148" t="s">
        <v>75</v>
      </c>
      <c r="Q13" s="148" t="s">
        <v>75</v>
      </c>
      <c r="R13" s="148" t="s">
        <v>75</v>
      </c>
      <c r="S13" s="148" t="s">
        <v>75</v>
      </c>
      <c r="T13" s="148" t="s">
        <v>75</v>
      </c>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row>
    <row r="14" spans="1:43" ht="31">
      <c r="A14" s="148"/>
      <c r="B14" s="148" t="s">
        <v>754</v>
      </c>
      <c r="C14" s="149" t="s">
        <v>759</v>
      </c>
      <c r="D14" s="149" t="s">
        <v>760</v>
      </c>
      <c r="E14" s="148"/>
      <c r="F14" s="148"/>
      <c r="G14" s="148" t="s">
        <v>75</v>
      </c>
      <c r="H14" s="148"/>
      <c r="I14" s="148"/>
      <c r="J14" s="148"/>
      <c r="K14" s="148"/>
      <c r="L14" s="148"/>
      <c r="M14" s="148"/>
      <c r="N14" s="148" t="s">
        <v>75</v>
      </c>
      <c r="O14" s="148" t="s">
        <v>75</v>
      </c>
      <c r="P14" s="148" t="s">
        <v>75</v>
      </c>
      <c r="Q14" s="148" t="s">
        <v>75</v>
      </c>
      <c r="R14" s="148" t="s">
        <v>75</v>
      </c>
      <c r="S14" s="148" t="s">
        <v>75</v>
      </c>
      <c r="T14" s="148" t="s">
        <v>75</v>
      </c>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row>
    <row r="15" spans="1:43" ht="31">
      <c r="A15" s="148"/>
      <c r="B15" s="148" t="s">
        <v>754</v>
      </c>
      <c r="C15" s="149" t="s">
        <v>761</v>
      </c>
      <c r="D15" s="149" t="s">
        <v>762</v>
      </c>
      <c r="E15" s="148"/>
      <c r="F15" s="148"/>
      <c r="G15" s="148" t="s">
        <v>75</v>
      </c>
      <c r="H15" s="148"/>
      <c r="I15" s="148"/>
      <c r="J15" s="148"/>
      <c r="K15" s="148"/>
      <c r="L15" s="148"/>
      <c r="M15" s="148"/>
      <c r="N15" s="148" t="s">
        <v>75</v>
      </c>
      <c r="O15" s="148" t="s">
        <v>75</v>
      </c>
      <c r="P15" s="148" t="s">
        <v>75</v>
      </c>
      <c r="Q15" s="148" t="s">
        <v>75</v>
      </c>
      <c r="R15" s="148" t="s">
        <v>75</v>
      </c>
      <c r="S15" s="148" t="s">
        <v>75</v>
      </c>
      <c r="T15" s="148" t="s">
        <v>75</v>
      </c>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row>
    <row r="16" spans="1:43" ht="31">
      <c r="A16" s="148"/>
      <c r="B16" s="148" t="s">
        <v>754</v>
      </c>
      <c r="C16" s="149" t="s">
        <v>742</v>
      </c>
      <c r="D16" s="149" t="s">
        <v>763</v>
      </c>
      <c r="E16" s="148"/>
      <c r="F16" s="148"/>
      <c r="G16" s="148" t="s">
        <v>75</v>
      </c>
      <c r="H16" s="148"/>
      <c r="I16" s="148"/>
      <c r="J16" s="148"/>
      <c r="K16" s="148"/>
      <c r="L16" s="148"/>
      <c r="M16" s="148"/>
      <c r="N16" s="148" t="s">
        <v>75</v>
      </c>
      <c r="O16" s="148" t="s">
        <v>75</v>
      </c>
      <c r="P16" s="148" t="s">
        <v>75</v>
      </c>
      <c r="Q16" s="148" t="s">
        <v>75</v>
      </c>
      <c r="R16" s="148" t="s">
        <v>75</v>
      </c>
      <c r="S16" s="148" t="s">
        <v>75</v>
      </c>
      <c r="T16" s="148" t="s">
        <v>75</v>
      </c>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row>
    <row r="17" spans="1:43" ht="31">
      <c r="A17" s="148"/>
      <c r="B17" s="148" t="s">
        <v>754</v>
      </c>
      <c r="C17" s="149" t="s">
        <v>764</v>
      </c>
      <c r="D17" s="149" t="s">
        <v>765</v>
      </c>
      <c r="E17" s="148"/>
      <c r="F17" s="148"/>
      <c r="G17" s="148" t="s">
        <v>75</v>
      </c>
      <c r="H17" s="148"/>
      <c r="I17" s="148"/>
      <c r="J17" s="148"/>
      <c r="K17" s="148"/>
      <c r="L17" s="148"/>
      <c r="M17" s="148"/>
      <c r="N17" s="148" t="s">
        <v>75</v>
      </c>
      <c r="O17" s="148" t="s">
        <v>75</v>
      </c>
      <c r="P17" s="148" t="s">
        <v>75</v>
      </c>
      <c r="Q17" s="148" t="s">
        <v>75</v>
      </c>
      <c r="R17" s="148" t="s">
        <v>75</v>
      </c>
      <c r="S17" s="148" t="s">
        <v>75</v>
      </c>
      <c r="T17" s="148" t="s">
        <v>75</v>
      </c>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row>
    <row r="18" spans="1:43" ht="31">
      <c r="A18" s="148"/>
      <c r="B18" s="148" t="s">
        <v>754</v>
      </c>
      <c r="C18" s="149" t="s">
        <v>766</v>
      </c>
      <c r="D18" s="149" t="s">
        <v>767</v>
      </c>
      <c r="E18" s="148"/>
      <c r="F18" s="148"/>
      <c r="G18" s="148" t="s">
        <v>75</v>
      </c>
      <c r="H18" s="148"/>
      <c r="I18" s="148"/>
      <c r="J18" s="148"/>
      <c r="K18" s="148"/>
      <c r="L18" s="148"/>
      <c r="M18" s="148"/>
      <c r="N18" s="148" t="s">
        <v>75</v>
      </c>
      <c r="O18" s="148" t="s">
        <v>75</v>
      </c>
      <c r="P18" s="148" t="s">
        <v>75</v>
      </c>
      <c r="Q18" s="148" t="s">
        <v>75</v>
      </c>
      <c r="R18" s="148" t="s">
        <v>75</v>
      </c>
      <c r="S18" s="148" t="s">
        <v>75</v>
      </c>
      <c r="T18" s="148" t="s">
        <v>75</v>
      </c>
      <c r="U18" s="148"/>
      <c r="V18" s="148"/>
      <c r="W18" s="148"/>
      <c r="X18" s="148"/>
      <c r="Y18" s="148"/>
      <c r="Z18" s="148"/>
      <c r="AA18" s="148"/>
      <c r="AB18" s="148"/>
      <c r="AC18" s="148"/>
      <c r="AD18" s="148"/>
      <c r="AE18" s="148"/>
      <c r="AF18" s="148"/>
      <c r="AG18" s="148"/>
      <c r="AH18" s="148"/>
      <c r="AI18" s="148"/>
      <c r="AJ18" s="148"/>
      <c r="AK18" s="148"/>
      <c r="AL18" s="148"/>
      <c r="AM18" s="148"/>
      <c r="AN18" s="148"/>
      <c r="AO18" s="148"/>
      <c r="AP18" s="148"/>
      <c r="AQ18" s="148"/>
    </row>
    <row r="19" spans="1:43" ht="31">
      <c r="A19" s="148"/>
      <c r="B19" s="148" t="s">
        <v>754</v>
      </c>
      <c r="C19" s="149" t="s">
        <v>768</v>
      </c>
      <c r="D19" s="149" t="s">
        <v>769</v>
      </c>
      <c r="E19" s="148"/>
      <c r="F19" s="148"/>
      <c r="G19" s="148" t="s">
        <v>75</v>
      </c>
      <c r="H19" s="148"/>
      <c r="I19" s="148"/>
      <c r="J19" s="148"/>
      <c r="K19" s="148"/>
      <c r="L19" s="148"/>
      <c r="M19" s="148"/>
      <c r="N19" s="148" t="s">
        <v>75</v>
      </c>
      <c r="O19" s="148" t="s">
        <v>75</v>
      </c>
      <c r="P19" s="148" t="s">
        <v>75</v>
      </c>
      <c r="Q19" s="148" t="s">
        <v>75</v>
      </c>
      <c r="R19" s="148" t="s">
        <v>75</v>
      </c>
      <c r="S19" s="148" t="s">
        <v>75</v>
      </c>
      <c r="T19" s="148" t="s">
        <v>75</v>
      </c>
      <c r="U19" s="148"/>
      <c r="V19" s="148"/>
      <c r="W19" s="148"/>
      <c r="X19" s="148"/>
      <c r="Y19" s="148"/>
      <c r="Z19" s="148"/>
      <c r="AA19" s="148"/>
      <c r="AB19" s="148"/>
      <c r="AC19" s="148"/>
      <c r="AD19" s="148"/>
      <c r="AE19" s="148"/>
      <c r="AF19" s="148"/>
      <c r="AG19" s="148"/>
      <c r="AH19" s="148"/>
      <c r="AI19" s="148"/>
      <c r="AJ19" s="148"/>
      <c r="AK19" s="148"/>
      <c r="AL19" s="148"/>
      <c r="AM19" s="148"/>
      <c r="AN19" s="148"/>
      <c r="AO19" s="148"/>
      <c r="AP19" s="148"/>
      <c r="AQ19" s="148"/>
    </row>
    <row r="20" spans="1:43" ht="31">
      <c r="A20" s="148"/>
      <c r="B20" s="148" t="s">
        <v>754</v>
      </c>
      <c r="C20" s="149" t="s">
        <v>770</v>
      </c>
      <c r="D20" s="149" t="s">
        <v>771</v>
      </c>
      <c r="E20" s="148"/>
      <c r="F20" s="148"/>
      <c r="G20" s="148" t="s">
        <v>75</v>
      </c>
      <c r="H20" s="148"/>
      <c r="I20" s="148"/>
      <c r="J20" s="148"/>
      <c r="K20" s="148"/>
      <c r="L20" s="148"/>
      <c r="M20" s="148"/>
      <c r="N20" s="148" t="s">
        <v>75</v>
      </c>
      <c r="O20" s="148" t="s">
        <v>75</v>
      </c>
      <c r="P20" s="148" t="s">
        <v>75</v>
      </c>
      <c r="Q20" s="148" t="s">
        <v>75</v>
      </c>
      <c r="R20" s="148" t="s">
        <v>75</v>
      </c>
      <c r="S20" s="148" t="s">
        <v>75</v>
      </c>
      <c r="T20" s="148" t="s">
        <v>75</v>
      </c>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8"/>
    </row>
    <row r="21" spans="1:43" ht="31">
      <c r="A21" s="148"/>
      <c r="B21" s="148" t="s">
        <v>754</v>
      </c>
      <c r="C21" s="149" t="s">
        <v>772</v>
      </c>
      <c r="D21" s="149" t="s">
        <v>773</v>
      </c>
      <c r="E21" s="148"/>
      <c r="F21" s="148"/>
      <c r="G21" s="148" t="s">
        <v>75</v>
      </c>
      <c r="H21" s="148"/>
      <c r="I21" s="148"/>
      <c r="J21" s="148"/>
      <c r="K21" s="148"/>
      <c r="L21" s="148"/>
      <c r="M21" s="148"/>
      <c r="N21" s="148" t="s">
        <v>75</v>
      </c>
      <c r="O21" s="148" t="s">
        <v>75</v>
      </c>
      <c r="P21" s="148" t="s">
        <v>75</v>
      </c>
      <c r="Q21" s="148" t="s">
        <v>75</v>
      </c>
      <c r="R21" s="148" t="s">
        <v>75</v>
      </c>
      <c r="S21" s="148" t="s">
        <v>75</v>
      </c>
      <c r="T21" s="148" t="s">
        <v>75</v>
      </c>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row>
    <row r="22" spans="1:43" ht="31">
      <c r="A22" s="148"/>
      <c r="B22" s="148" t="s">
        <v>774</v>
      </c>
      <c r="C22" s="149" t="s">
        <v>775</v>
      </c>
      <c r="D22" s="149" t="s">
        <v>776</v>
      </c>
      <c r="E22" s="148"/>
      <c r="F22" s="148"/>
      <c r="G22" s="148" t="s">
        <v>75</v>
      </c>
      <c r="H22" s="148"/>
      <c r="I22" s="148"/>
      <c r="J22" s="148"/>
      <c r="K22" s="148"/>
      <c r="L22" s="148"/>
      <c r="M22" s="148"/>
      <c r="N22" s="148" t="s">
        <v>75</v>
      </c>
      <c r="O22" s="148" t="s">
        <v>75</v>
      </c>
      <c r="P22" s="148" t="s">
        <v>75</v>
      </c>
      <c r="Q22" s="148" t="s">
        <v>75</v>
      </c>
      <c r="R22" s="148" t="s">
        <v>75</v>
      </c>
      <c r="S22" s="148" t="s">
        <v>75</v>
      </c>
      <c r="T22" s="148" t="s">
        <v>75</v>
      </c>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row>
    <row r="23" spans="1:43" ht="31">
      <c r="A23" s="148"/>
      <c r="B23" s="148" t="s">
        <v>774</v>
      </c>
      <c r="C23" s="149" t="s">
        <v>777</v>
      </c>
      <c r="D23" s="149" t="s">
        <v>778</v>
      </c>
      <c r="E23" s="148"/>
      <c r="F23" s="148"/>
      <c r="G23" s="148" t="s">
        <v>75</v>
      </c>
      <c r="H23" s="148"/>
      <c r="I23" s="148"/>
      <c r="J23" s="148"/>
      <c r="K23" s="148"/>
      <c r="L23" s="148"/>
      <c r="M23" s="148"/>
      <c r="N23" s="148" t="s">
        <v>75</v>
      </c>
      <c r="O23" s="148" t="s">
        <v>75</v>
      </c>
      <c r="P23" s="148" t="s">
        <v>75</v>
      </c>
      <c r="Q23" s="148" t="s">
        <v>75</v>
      </c>
      <c r="R23" s="148" t="s">
        <v>75</v>
      </c>
      <c r="S23" s="148" t="s">
        <v>75</v>
      </c>
      <c r="T23" s="148" t="s">
        <v>75</v>
      </c>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row>
    <row r="24" spans="1:43" ht="31">
      <c r="A24" s="148"/>
      <c r="B24" s="148" t="s">
        <v>774</v>
      </c>
      <c r="C24" s="149" t="s">
        <v>742</v>
      </c>
      <c r="D24" s="149" t="s">
        <v>779</v>
      </c>
      <c r="E24" s="148"/>
      <c r="F24" s="148"/>
      <c r="G24" s="148" t="s">
        <v>75</v>
      </c>
      <c r="H24" s="148"/>
      <c r="I24" s="148"/>
      <c r="J24" s="148"/>
      <c r="K24" s="148"/>
      <c r="L24" s="148"/>
      <c r="M24" s="148"/>
      <c r="N24" s="148" t="s">
        <v>75</v>
      </c>
      <c r="O24" s="148" t="s">
        <v>75</v>
      </c>
      <c r="P24" s="148" t="s">
        <v>75</v>
      </c>
      <c r="Q24" s="148" t="s">
        <v>75</v>
      </c>
      <c r="R24" s="148" t="s">
        <v>75</v>
      </c>
      <c r="S24" s="148" t="s">
        <v>75</v>
      </c>
      <c r="T24" s="148" t="s">
        <v>75</v>
      </c>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row>
    <row r="25" spans="1:43" ht="31">
      <c r="A25" s="148"/>
      <c r="B25" s="148" t="s">
        <v>774</v>
      </c>
      <c r="C25" s="149" t="s">
        <v>780</v>
      </c>
      <c r="D25" s="149" t="s">
        <v>781</v>
      </c>
      <c r="E25" s="148"/>
      <c r="F25" s="148"/>
      <c r="G25" s="148" t="s">
        <v>75</v>
      </c>
      <c r="H25" s="148"/>
      <c r="I25" s="148"/>
      <c r="J25" s="148"/>
      <c r="K25" s="148"/>
      <c r="L25" s="148"/>
      <c r="M25" s="148"/>
      <c r="N25" s="148" t="s">
        <v>75</v>
      </c>
      <c r="O25" s="148" t="s">
        <v>75</v>
      </c>
      <c r="P25" s="148" t="s">
        <v>75</v>
      </c>
      <c r="Q25" s="148" t="s">
        <v>75</v>
      </c>
      <c r="R25" s="148" t="s">
        <v>75</v>
      </c>
      <c r="S25" s="148" t="s">
        <v>75</v>
      </c>
      <c r="T25" s="148" t="s">
        <v>75</v>
      </c>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row>
    <row r="26" spans="1:43" ht="31">
      <c r="A26" s="148"/>
      <c r="B26" s="148" t="s">
        <v>774</v>
      </c>
      <c r="C26" s="149" t="s">
        <v>766</v>
      </c>
      <c r="D26" s="149" t="s">
        <v>782</v>
      </c>
      <c r="E26" s="148"/>
      <c r="F26" s="148"/>
      <c r="G26" s="148" t="s">
        <v>75</v>
      </c>
      <c r="H26" s="148"/>
      <c r="I26" s="148"/>
      <c r="J26" s="148"/>
      <c r="K26" s="148"/>
      <c r="L26" s="148"/>
      <c r="M26" s="148"/>
      <c r="N26" s="148" t="s">
        <v>75</v>
      </c>
      <c r="O26" s="148" t="s">
        <v>75</v>
      </c>
      <c r="P26" s="148" t="s">
        <v>75</v>
      </c>
      <c r="Q26" s="148" t="s">
        <v>75</v>
      </c>
      <c r="R26" s="148" t="s">
        <v>75</v>
      </c>
      <c r="S26" s="148" t="s">
        <v>75</v>
      </c>
      <c r="T26" s="148" t="s">
        <v>75</v>
      </c>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row>
    <row r="27" spans="1:43" ht="31">
      <c r="A27" s="148"/>
      <c r="B27" s="148" t="s">
        <v>774</v>
      </c>
      <c r="C27" s="149" t="s">
        <v>746</v>
      </c>
      <c r="D27" s="149" t="s">
        <v>783</v>
      </c>
      <c r="E27" s="148"/>
      <c r="F27" s="148"/>
      <c r="G27" s="148" t="s">
        <v>75</v>
      </c>
      <c r="H27" s="148"/>
      <c r="I27" s="148"/>
      <c r="J27" s="148"/>
      <c r="K27" s="148"/>
      <c r="L27" s="148"/>
      <c r="M27" s="148"/>
      <c r="N27" s="148" t="s">
        <v>75</v>
      </c>
      <c r="O27" s="148" t="s">
        <v>75</v>
      </c>
      <c r="P27" s="148" t="s">
        <v>75</v>
      </c>
      <c r="Q27" s="148" t="s">
        <v>75</v>
      </c>
      <c r="R27" s="148" t="s">
        <v>75</v>
      </c>
      <c r="S27" s="148" t="s">
        <v>75</v>
      </c>
      <c r="T27" s="148" t="s">
        <v>75</v>
      </c>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row>
    <row r="28" spans="1:43" ht="31">
      <c r="A28" s="148"/>
      <c r="B28" s="148" t="s">
        <v>774</v>
      </c>
      <c r="C28" s="149" t="s">
        <v>784</v>
      </c>
      <c r="D28" s="149" t="s">
        <v>785</v>
      </c>
      <c r="E28" s="148"/>
      <c r="F28" s="148"/>
      <c r="G28" s="148" t="s">
        <v>75</v>
      </c>
      <c r="H28" s="148"/>
      <c r="I28" s="148"/>
      <c r="J28" s="148"/>
      <c r="K28" s="148"/>
      <c r="L28" s="148"/>
      <c r="M28" s="148"/>
      <c r="N28" s="148" t="s">
        <v>75</v>
      </c>
      <c r="O28" s="148" t="s">
        <v>75</v>
      </c>
      <c r="P28" s="148" t="s">
        <v>75</v>
      </c>
      <c r="Q28" s="148" t="s">
        <v>75</v>
      </c>
      <c r="R28" s="148" t="s">
        <v>75</v>
      </c>
      <c r="S28" s="148" t="s">
        <v>75</v>
      </c>
      <c r="T28" s="148" t="s">
        <v>75</v>
      </c>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row>
    <row r="29" spans="1:43" ht="31">
      <c r="A29" s="148"/>
      <c r="B29" s="148" t="s">
        <v>774</v>
      </c>
      <c r="C29" s="149" t="s">
        <v>786</v>
      </c>
      <c r="D29" s="149" t="s">
        <v>787</v>
      </c>
      <c r="E29" s="148"/>
      <c r="F29" s="148"/>
      <c r="G29" s="148" t="s">
        <v>75</v>
      </c>
      <c r="H29" s="148"/>
      <c r="I29" s="148"/>
      <c r="J29" s="148"/>
      <c r="K29" s="148"/>
      <c r="L29" s="148"/>
      <c r="M29" s="148"/>
      <c r="N29" s="148" t="s">
        <v>75</v>
      </c>
      <c r="O29" s="148" t="s">
        <v>75</v>
      </c>
      <c r="P29" s="148" t="s">
        <v>75</v>
      </c>
      <c r="Q29" s="148" t="s">
        <v>75</v>
      </c>
      <c r="R29" s="148" t="s">
        <v>75</v>
      </c>
      <c r="S29" s="148" t="s">
        <v>75</v>
      </c>
      <c r="T29" s="148" t="s">
        <v>75</v>
      </c>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row>
    <row r="30" spans="1:43" ht="31">
      <c r="A30" s="148"/>
      <c r="B30" s="148" t="s">
        <v>774</v>
      </c>
      <c r="C30" s="149" t="s">
        <v>788</v>
      </c>
      <c r="D30" s="149" t="s">
        <v>789</v>
      </c>
      <c r="E30" s="148"/>
      <c r="F30" s="148"/>
      <c r="G30" s="148" t="s">
        <v>75</v>
      </c>
      <c r="H30" s="148"/>
      <c r="I30" s="148"/>
      <c r="J30" s="148"/>
      <c r="K30" s="148"/>
      <c r="L30" s="148"/>
      <c r="M30" s="148"/>
      <c r="N30" s="148" t="s">
        <v>75</v>
      </c>
      <c r="O30" s="148" t="s">
        <v>75</v>
      </c>
      <c r="P30" s="148" t="s">
        <v>75</v>
      </c>
      <c r="Q30" s="148" t="s">
        <v>75</v>
      </c>
      <c r="R30" s="148" t="s">
        <v>75</v>
      </c>
      <c r="S30" s="148" t="s">
        <v>75</v>
      </c>
      <c r="T30" s="148" t="s">
        <v>75</v>
      </c>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row>
    <row r="31" spans="1:43" ht="31">
      <c r="A31" s="148"/>
      <c r="B31" s="148" t="s">
        <v>774</v>
      </c>
      <c r="C31" s="149" t="s">
        <v>790</v>
      </c>
      <c r="D31" s="149" t="s">
        <v>791</v>
      </c>
      <c r="E31" s="148"/>
      <c r="F31" s="148"/>
      <c r="G31" s="148" t="s">
        <v>75</v>
      </c>
      <c r="H31" s="148"/>
      <c r="I31" s="148"/>
      <c r="J31" s="148"/>
      <c r="K31" s="148"/>
      <c r="L31" s="148"/>
      <c r="M31" s="148"/>
      <c r="N31" s="148" t="s">
        <v>75</v>
      </c>
      <c r="O31" s="148" t="s">
        <v>75</v>
      </c>
      <c r="P31" s="148" t="s">
        <v>75</v>
      </c>
      <c r="Q31" s="148" t="s">
        <v>75</v>
      </c>
      <c r="R31" s="148" t="s">
        <v>75</v>
      </c>
      <c r="S31" s="148" t="s">
        <v>75</v>
      </c>
      <c r="T31" s="148" t="s">
        <v>75</v>
      </c>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row>
    <row r="32" spans="1:43" ht="31">
      <c r="A32" s="148"/>
      <c r="B32" s="148" t="s">
        <v>792</v>
      </c>
      <c r="C32" s="149" t="s">
        <v>793</v>
      </c>
      <c r="D32" s="149" t="s">
        <v>794</v>
      </c>
      <c r="E32" s="148"/>
      <c r="F32" s="148"/>
      <c r="G32" s="148" t="s">
        <v>75</v>
      </c>
      <c r="H32" s="148"/>
      <c r="I32" s="148"/>
      <c r="J32" s="148"/>
      <c r="K32" s="148"/>
      <c r="L32" s="148"/>
      <c r="M32" s="148"/>
      <c r="N32" s="148" t="s">
        <v>75</v>
      </c>
      <c r="O32" s="148" t="s">
        <v>75</v>
      </c>
      <c r="P32" s="148" t="s">
        <v>75</v>
      </c>
      <c r="Q32" s="148" t="s">
        <v>75</v>
      </c>
      <c r="R32" s="148" t="s">
        <v>75</v>
      </c>
      <c r="S32" s="148" t="s">
        <v>75</v>
      </c>
      <c r="T32" s="148" t="s">
        <v>75</v>
      </c>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row>
    <row r="33" spans="1:43" ht="31">
      <c r="A33" s="148"/>
      <c r="B33" s="148" t="s">
        <v>792</v>
      </c>
      <c r="C33" s="149" t="s">
        <v>795</v>
      </c>
      <c r="D33" s="149" t="s">
        <v>796</v>
      </c>
      <c r="E33" s="148"/>
      <c r="F33" s="148"/>
      <c r="G33" s="148" t="s">
        <v>75</v>
      </c>
      <c r="H33" s="148"/>
      <c r="I33" s="148"/>
      <c r="J33" s="148"/>
      <c r="K33" s="148"/>
      <c r="L33" s="148"/>
      <c r="M33" s="148"/>
      <c r="N33" s="148" t="s">
        <v>75</v>
      </c>
      <c r="O33" s="148" t="s">
        <v>75</v>
      </c>
      <c r="P33" s="148" t="s">
        <v>75</v>
      </c>
      <c r="Q33" s="148" t="s">
        <v>75</v>
      </c>
      <c r="R33" s="148" t="s">
        <v>75</v>
      </c>
      <c r="S33" s="148" t="s">
        <v>75</v>
      </c>
      <c r="T33" s="148" t="s">
        <v>75</v>
      </c>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row>
    <row r="34" spans="1:43" ht="31">
      <c r="A34" s="148"/>
      <c r="B34" s="148" t="s">
        <v>792</v>
      </c>
      <c r="C34" s="149" t="s">
        <v>797</v>
      </c>
      <c r="D34" s="149" t="s">
        <v>798</v>
      </c>
      <c r="E34" s="148"/>
      <c r="F34" s="148"/>
      <c r="G34" s="148" t="s">
        <v>75</v>
      </c>
      <c r="H34" s="148"/>
      <c r="I34" s="148"/>
      <c r="J34" s="148"/>
      <c r="K34" s="148"/>
      <c r="L34" s="148"/>
      <c r="M34" s="148"/>
      <c r="N34" s="148" t="s">
        <v>75</v>
      </c>
      <c r="O34" s="148" t="s">
        <v>75</v>
      </c>
      <c r="P34" s="148" t="s">
        <v>75</v>
      </c>
      <c r="Q34" s="148" t="s">
        <v>75</v>
      </c>
      <c r="R34" s="148" t="s">
        <v>75</v>
      </c>
      <c r="S34" s="148" t="s">
        <v>75</v>
      </c>
      <c r="T34" s="148" t="s">
        <v>75</v>
      </c>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row>
    <row r="35" spans="1:43" ht="31">
      <c r="A35" s="148"/>
      <c r="B35" s="148" t="s">
        <v>792</v>
      </c>
      <c r="C35" s="149" t="s">
        <v>799</v>
      </c>
      <c r="D35" s="149" t="s">
        <v>800</v>
      </c>
      <c r="E35" s="148"/>
      <c r="F35" s="148"/>
      <c r="G35" s="148" t="s">
        <v>75</v>
      </c>
      <c r="H35" s="148"/>
      <c r="I35" s="148"/>
      <c r="J35" s="148"/>
      <c r="K35" s="148"/>
      <c r="L35" s="148"/>
      <c r="M35" s="148"/>
      <c r="N35" s="148" t="s">
        <v>75</v>
      </c>
      <c r="O35" s="148" t="s">
        <v>75</v>
      </c>
      <c r="P35" s="148" t="s">
        <v>75</v>
      </c>
      <c r="Q35" s="148" t="s">
        <v>75</v>
      </c>
      <c r="R35" s="148" t="s">
        <v>75</v>
      </c>
      <c r="S35" s="148" t="s">
        <v>75</v>
      </c>
      <c r="T35" s="148" t="s">
        <v>75</v>
      </c>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row>
    <row r="36" spans="1:43" ht="31">
      <c r="A36" s="148"/>
      <c r="B36" s="148" t="s">
        <v>792</v>
      </c>
      <c r="C36" s="149" t="s">
        <v>801</v>
      </c>
      <c r="D36" s="149" t="s">
        <v>802</v>
      </c>
      <c r="E36" s="148"/>
      <c r="F36" s="148"/>
      <c r="G36" s="148" t="s">
        <v>75</v>
      </c>
      <c r="H36" s="148"/>
      <c r="I36" s="148"/>
      <c r="J36" s="148"/>
      <c r="K36" s="148"/>
      <c r="L36" s="148"/>
      <c r="M36" s="148"/>
      <c r="N36" s="148" t="s">
        <v>75</v>
      </c>
      <c r="O36" s="148" t="s">
        <v>75</v>
      </c>
      <c r="P36" s="148" t="s">
        <v>75</v>
      </c>
      <c r="Q36" s="148" t="s">
        <v>75</v>
      </c>
      <c r="R36" s="148" t="s">
        <v>75</v>
      </c>
      <c r="S36" s="148" t="s">
        <v>75</v>
      </c>
      <c r="T36" s="148" t="s">
        <v>75</v>
      </c>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row>
    <row r="37" spans="1:43" ht="31">
      <c r="A37" s="148"/>
      <c r="B37" s="148" t="s">
        <v>792</v>
      </c>
      <c r="C37" s="149" t="s">
        <v>746</v>
      </c>
      <c r="D37" s="149" t="s">
        <v>803</v>
      </c>
      <c r="E37" s="148"/>
      <c r="F37" s="148"/>
      <c r="G37" s="148" t="s">
        <v>75</v>
      </c>
      <c r="H37" s="148"/>
      <c r="I37" s="148"/>
      <c r="J37" s="148"/>
      <c r="K37" s="148"/>
      <c r="L37" s="148"/>
      <c r="M37" s="148"/>
      <c r="N37" s="148" t="s">
        <v>75</v>
      </c>
      <c r="O37" s="148" t="s">
        <v>75</v>
      </c>
      <c r="P37" s="148" t="s">
        <v>75</v>
      </c>
      <c r="Q37" s="148" t="s">
        <v>75</v>
      </c>
      <c r="R37" s="148" t="s">
        <v>75</v>
      </c>
      <c r="S37" s="148" t="s">
        <v>75</v>
      </c>
      <c r="T37" s="148" t="s">
        <v>75</v>
      </c>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row>
    <row r="38" spans="1:43" ht="31">
      <c r="A38" s="148"/>
      <c r="B38" s="148" t="s">
        <v>792</v>
      </c>
      <c r="C38" s="149" t="s">
        <v>804</v>
      </c>
      <c r="D38" s="149" t="s">
        <v>805</v>
      </c>
      <c r="E38" s="148"/>
      <c r="F38" s="148"/>
      <c r="G38" s="148" t="s">
        <v>75</v>
      </c>
      <c r="H38" s="148"/>
      <c r="I38" s="148"/>
      <c r="J38" s="148"/>
      <c r="K38" s="148"/>
      <c r="L38" s="148"/>
      <c r="M38" s="148"/>
      <c r="N38" s="148" t="s">
        <v>75</v>
      </c>
      <c r="O38" s="148" t="s">
        <v>75</v>
      </c>
      <c r="P38" s="148" t="s">
        <v>75</v>
      </c>
      <c r="Q38" s="148" t="s">
        <v>75</v>
      </c>
      <c r="R38" s="148" t="s">
        <v>75</v>
      </c>
      <c r="S38" s="148" t="s">
        <v>75</v>
      </c>
      <c r="T38" s="148" t="s">
        <v>75</v>
      </c>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row>
    <row r="39" spans="1:43">
      <c r="A39" s="148"/>
      <c r="B39" s="148" t="s">
        <v>792</v>
      </c>
      <c r="C39" s="149" t="s">
        <v>806</v>
      </c>
      <c r="D39" s="149" t="s">
        <v>807</v>
      </c>
      <c r="E39" s="148"/>
      <c r="F39" s="148"/>
      <c r="G39" s="148" t="s">
        <v>75</v>
      </c>
      <c r="H39" s="148"/>
      <c r="I39" s="148"/>
      <c r="J39" s="148"/>
      <c r="K39" s="148"/>
      <c r="L39" s="148"/>
      <c r="M39" s="148"/>
      <c r="N39" s="148" t="s">
        <v>75</v>
      </c>
      <c r="O39" s="148" t="s">
        <v>75</v>
      </c>
      <c r="P39" s="148" t="s">
        <v>75</v>
      </c>
      <c r="Q39" s="148" t="s">
        <v>75</v>
      </c>
      <c r="R39" s="148" t="s">
        <v>75</v>
      </c>
      <c r="S39" s="148" t="s">
        <v>75</v>
      </c>
      <c r="T39" s="148" t="s">
        <v>75</v>
      </c>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row>
    <row r="40" spans="1:43" ht="31">
      <c r="A40" s="148"/>
      <c r="B40" s="148" t="s">
        <v>792</v>
      </c>
      <c r="C40" s="149" t="s">
        <v>808</v>
      </c>
      <c r="D40" s="149" t="s">
        <v>809</v>
      </c>
      <c r="E40" s="148"/>
      <c r="F40" s="148"/>
      <c r="G40" s="148" t="s">
        <v>75</v>
      </c>
      <c r="H40" s="148"/>
      <c r="I40" s="148"/>
      <c r="J40" s="148"/>
      <c r="K40" s="148"/>
      <c r="L40" s="148"/>
      <c r="M40" s="148"/>
      <c r="N40" s="148" t="s">
        <v>75</v>
      </c>
      <c r="O40" s="148" t="s">
        <v>75</v>
      </c>
      <c r="P40" s="148" t="s">
        <v>75</v>
      </c>
      <c r="Q40" s="148" t="s">
        <v>75</v>
      </c>
      <c r="R40" s="148" t="s">
        <v>75</v>
      </c>
      <c r="S40" s="148" t="s">
        <v>75</v>
      </c>
      <c r="T40" s="148" t="s">
        <v>75</v>
      </c>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row>
    <row r="41" spans="1:43" ht="31">
      <c r="A41" s="148"/>
      <c r="B41" s="148" t="s">
        <v>792</v>
      </c>
      <c r="C41" s="149" t="s">
        <v>810</v>
      </c>
      <c r="D41" s="149" t="s">
        <v>811</v>
      </c>
      <c r="E41" s="148"/>
      <c r="F41" s="148"/>
      <c r="G41" s="148" t="s">
        <v>75</v>
      </c>
      <c r="H41" s="148"/>
      <c r="I41" s="148"/>
      <c r="J41" s="148"/>
      <c r="K41" s="148"/>
      <c r="L41" s="148"/>
      <c r="M41" s="148"/>
      <c r="N41" s="148" t="s">
        <v>75</v>
      </c>
      <c r="O41" s="148" t="s">
        <v>75</v>
      </c>
      <c r="P41" s="148" t="s">
        <v>75</v>
      </c>
      <c r="Q41" s="148" t="s">
        <v>75</v>
      </c>
      <c r="R41" s="148" t="s">
        <v>75</v>
      </c>
      <c r="S41" s="148" t="s">
        <v>75</v>
      </c>
      <c r="T41" s="148" t="s">
        <v>75</v>
      </c>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row>
    <row r="42" spans="1:43" ht="31">
      <c r="A42" s="148"/>
      <c r="B42" s="148" t="s">
        <v>812</v>
      </c>
      <c r="C42" s="149" t="s">
        <v>813</v>
      </c>
      <c r="D42" s="149" t="s">
        <v>814</v>
      </c>
      <c r="E42" s="148"/>
      <c r="F42" s="148"/>
      <c r="G42" s="148" t="s">
        <v>75</v>
      </c>
      <c r="H42" s="148"/>
      <c r="I42" s="148"/>
      <c r="J42" s="148"/>
      <c r="K42" s="148"/>
      <c r="L42" s="148"/>
      <c r="M42" s="148"/>
      <c r="N42" s="148" t="s">
        <v>75</v>
      </c>
      <c r="O42" s="148" t="s">
        <v>75</v>
      </c>
      <c r="P42" s="148" t="s">
        <v>75</v>
      </c>
      <c r="Q42" s="148" t="s">
        <v>75</v>
      </c>
      <c r="R42" s="148" t="s">
        <v>75</v>
      </c>
      <c r="S42" s="148" t="s">
        <v>75</v>
      </c>
      <c r="T42" s="148" t="s">
        <v>75</v>
      </c>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row>
    <row r="43" spans="1:43" ht="31">
      <c r="A43" s="148"/>
      <c r="B43" s="148" t="s">
        <v>812</v>
      </c>
      <c r="C43" s="149" t="s">
        <v>815</v>
      </c>
      <c r="D43" s="149" t="s">
        <v>816</v>
      </c>
      <c r="E43" s="148"/>
      <c r="F43" s="148"/>
      <c r="G43" s="148" t="s">
        <v>75</v>
      </c>
      <c r="H43" s="148"/>
      <c r="I43" s="148"/>
      <c r="J43" s="148"/>
      <c r="K43" s="148"/>
      <c r="L43" s="148"/>
      <c r="M43" s="148"/>
      <c r="N43" s="148" t="s">
        <v>75</v>
      </c>
      <c r="O43" s="148" t="s">
        <v>75</v>
      </c>
      <c r="P43" s="148" t="s">
        <v>75</v>
      </c>
      <c r="Q43" s="148" t="s">
        <v>75</v>
      </c>
      <c r="R43" s="148" t="s">
        <v>75</v>
      </c>
      <c r="S43" s="148" t="s">
        <v>75</v>
      </c>
      <c r="T43" s="148" t="s">
        <v>75</v>
      </c>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row>
    <row r="44" spans="1:43" ht="31">
      <c r="A44" s="148"/>
      <c r="B44" s="148" t="s">
        <v>812</v>
      </c>
      <c r="C44" s="149" t="s">
        <v>817</v>
      </c>
      <c r="D44" s="149" t="s">
        <v>818</v>
      </c>
      <c r="E44" s="148"/>
      <c r="F44" s="148"/>
      <c r="G44" s="148" t="s">
        <v>75</v>
      </c>
      <c r="H44" s="148"/>
      <c r="I44" s="148"/>
      <c r="J44" s="148"/>
      <c r="K44" s="148"/>
      <c r="L44" s="148"/>
      <c r="M44" s="148"/>
      <c r="N44" s="148" t="s">
        <v>75</v>
      </c>
      <c r="O44" s="148" t="s">
        <v>75</v>
      </c>
      <c r="P44" s="148" t="s">
        <v>75</v>
      </c>
      <c r="Q44" s="148" t="s">
        <v>75</v>
      </c>
      <c r="R44" s="148" t="s">
        <v>75</v>
      </c>
      <c r="S44" s="148" t="s">
        <v>75</v>
      </c>
      <c r="T44" s="148" t="s">
        <v>75</v>
      </c>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row>
    <row r="45" spans="1:43" ht="31">
      <c r="A45" s="148"/>
      <c r="B45" s="148" t="s">
        <v>812</v>
      </c>
      <c r="C45" s="149" t="s">
        <v>819</v>
      </c>
      <c r="D45" s="149" t="s">
        <v>820</v>
      </c>
      <c r="E45" s="148"/>
      <c r="F45" s="148"/>
      <c r="G45" s="148" t="s">
        <v>75</v>
      </c>
      <c r="H45" s="148"/>
      <c r="I45" s="148"/>
      <c r="J45" s="148"/>
      <c r="K45" s="148"/>
      <c r="L45" s="148"/>
      <c r="M45" s="148"/>
      <c r="N45" s="148" t="s">
        <v>75</v>
      </c>
      <c r="O45" s="148" t="s">
        <v>75</v>
      </c>
      <c r="P45" s="148" t="s">
        <v>75</v>
      </c>
      <c r="Q45" s="148" t="s">
        <v>75</v>
      </c>
      <c r="R45" s="148" t="s">
        <v>75</v>
      </c>
      <c r="S45" s="148" t="s">
        <v>75</v>
      </c>
      <c r="T45" s="148" t="s">
        <v>75</v>
      </c>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row>
    <row r="46" spans="1:43" ht="31">
      <c r="A46" s="148"/>
      <c r="B46" s="148" t="s">
        <v>812</v>
      </c>
      <c r="C46" s="149" t="s">
        <v>821</v>
      </c>
      <c r="D46" s="149" t="s">
        <v>822</v>
      </c>
      <c r="E46" s="148"/>
      <c r="F46" s="148"/>
      <c r="G46" s="148" t="s">
        <v>75</v>
      </c>
      <c r="H46" s="148"/>
      <c r="I46" s="148"/>
      <c r="J46" s="148"/>
      <c r="K46" s="148"/>
      <c r="L46" s="148"/>
      <c r="M46" s="148"/>
      <c r="N46" s="148" t="s">
        <v>75</v>
      </c>
      <c r="O46" s="148" t="s">
        <v>75</v>
      </c>
      <c r="P46" s="148" t="s">
        <v>75</v>
      </c>
      <c r="Q46" s="148" t="s">
        <v>75</v>
      </c>
      <c r="R46" s="148" t="s">
        <v>75</v>
      </c>
      <c r="S46" s="148" t="s">
        <v>75</v>
      </c>
      <c r="T46" s="148" t="s">
        <v>75</v>
      </c>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row>
    <row r="47" spans="1:43">
      <c r="A47" s="148"/>
      <c r="B47" s="148" t="s">
        <v>812</v>
      </c>
      <c r="C47" s="149" t="s">
        <v>823</v>
      </c>
      <c r="D47" s="149" t="s">
        <v>824</v>
      </c>
      <c r="E47" s="148"/>
      <c r="F47" s="148"/>
      <c r="G47" s="148" t="s">
        <v>75</v>
      </c>
      <c r="H47" s="148"/>
      <c r="I47" s="148"/>
      <c r="J47" s="148"/>
      <c r="K47" s="148"/>
      <c r="L47" s="148"/>
      <c r="M47" s="148"/>
      <c r="N47" s="148" t="s">
        <v>75</v>
      </c>
      <c r="O47" s="148" t="s">
        <v>75</v>
      </c>
      <c r="P47" s="148" t="s">
        <v>75</v>
      </c>
      <c r="Q47" s="148" t="s">
        <v>75</v>
      </c>
      <c r="R47" s="148" t="s">
        <v>75</v>
      </c>
      <c r="S47" s="148" t="s">
        <v>75</v>
      </c>
      <c r="T47" s="148" t="s">
        <v>75</v>
      </c>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row>
    <row r="48" spans="1:43" ht="31">
      <c r="A48" s="148"/>
      <c r="B48" s="148" t="s">
        <v>812</v>
      </c>
      <c r="C48" s="149" t="s">
        <v>825</v>
      </c>
      <c r="D48" s="149" t="s">
        <v>826</v>
      </c>
      <c r="E48" s="148"/>
      <c r="F48" s="148"/>
      <c r="G48" s="148" t="s">
        <v>75</v>
      </c>
      <c r="H48" s="148"/>
      <c r="I48" s="148"/>
      <c r="J48" s="148"/>
      <c r="K48" s="148"/>
      <c r="L48" s="148"/>
      <c r="M48" s="148"/>
      <c r="N48" s="148" t="s">
        <v>75</v>
      </c>
      <c r="O48" s="148" t="s">
        <v>75</v>
      </c>
      <c r="P48" s="148" t="s">
        <v>75</v>
      </c>
      <c r="Q48" s="148" t="s">
        <v>75</v>
      </c>
      <c r="R48" s="148" t="s">
        <v>75</v>
      </c>
      <c r="S48" s="148" t="s">
        <v>75</v>
      </c>
      <c r="T48" s="148" t="s">
        <v>75</v>
      </c>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row>
    <row r="49" spans="1:43" ht="31">
      <c r="A49" s="148"/>
      <c r="B49" s="148" t="s">
        <v>812</v>
      </c>
      <c r="C49" s="149" t="s">
        <v>827</v>
      </c>
      <c r="D49" s="149" t="s">
        <v>828</v>
      </c>
      <c r="E49" s="148"/>
      <c r="F49" s="148"/>
      <c r="G49" s="148" t="s">
        <v>75</v>
      </c>
      <c r="H49" s="148"/>
      <c r="I49" s="148"/>
      <c r="J49" s="148"/>
      <c r="K49" s="148"/>
      <c r="L49" s="148"/>
      <c r="M49" s="148"/>
      <c r="N49" s="148" t="s">
        <v>75</v>
      </c>
      <c r="O49" s="148" t="s">
        <v>75</v>
      </c>
      <c r="P49" s="148" t="s">
        <v>75</v>
      </c>
      <c r="Q49" s="148" t="s">
        <v>75</v>
      </c>
      <c r="R49" s="148" t="s">
        <v>75</v>
      </c>
      <c r="S49" s="148" t="s">
        <v>75</v>
      </c>
      <c r="T49" s="148" t="s">
        <v>75</v>
      </c>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row>
    <row r="50" spans="1:43">
      <c r="A50" s="148"/>
      <c r="B50" s="148" t="s">
        <v>812</v>
      </c>
      <c r="C50" s="149" t="s">
        <v>829</v>
      </c>
      <c r="D50" s="149" t="s">
        <v>830</v>
      </c>
      <c r="E50" s="148"/>
      <c r="F50" s="148"/>
      <c r="G50" s="148" t="s">
        <v>75</v>
      </c>
      <c r="H50" s="148"/>
      <c r="I50" s="148"/>
      <c r="J50" s="148"/>
      <c r="K50" s="148"/>
      <c r="L50" s="148"/>
      <c r="M50" s="148"/>
      <c r="N50" s="148" t="s">
        <v>75</v>
      </c>
      <c r="O50" s="148" t="s">
        <v>75</v>
      </c>
      <c r="P50" s="148" t="s">
        <v>75</v>
      </c>
      <c r="Q50" s="148" t="s">
        <v>75</v>
      </c>
      <c r="R50" s="148" t="s">
        <v>75</v>
      </c>
      <c r="S50" s="148" t="s">
        <v>75</v>
      </c>
      <c r="T50" s="148" t="s">
        <v>75</v>
      </c>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row>
    <row r="51" spans="1:43" ht="31">
      <c r="A51" s="148"/>
      <c r="B51" s="148" t="s">
        <v>812</v>
      </c>
      <c r="C51" s="149" t="s">
        <v>831</v>
      </c>
      <c r="D51" s="149" t="s">
        <v>832</v>
      </c>
      <c r="E51" s="148"/>
      <c r="F51" s="148"/>
      <c r="G51" s="148" t="s">
        <v>75</v>
      </c>
      <c r="H51" s="148"/>
      <c r="I51" s="148"/>
      <c r="J51" s="148"/>
      <c r="K51" s="148"/>
      <c r="L51" s="148"/>
      <c r="M51" s="148"/>
      <c r="N51" s="148" t="s">
        <v>75</v>
      </c>
      <c r="O51" s="148" t="s">
        <v>75</v>
      </c>
      <c r="P51" s="148" t="s">
        <v>75</v>
      </c>
      <c r="Q51" s="148" t="s">
        <v>75</v>
      </c>
      <c r="R51" s="148" t="s">
        <v>75</v>
      </c>
      <c r="S51" s="148" t="s">
        <v>75</v>
      </c>
      <c r="T51" s="148" t="s">
        <v>75</v>
      </c>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row>
    <row r="52" spans="1:43" ht="31">
      <c r="A52" s="148"/>
      <c r="B52" s="148" t="s">
        <v>833</v>
      </c>
      <c r="C52" s="149" t="s">
        <v>834</v>
      </c>
      <c r="D52" s="149" t="s">
        <v>835</v>
      </c>
      <c r="E52" s="148"/>
      <c r="F52" s="148"/>
      <c r="G52" s="148" t="s">
        <v>75</v>
      </c>
      <c r="H52" s="148"/>
      <c r="I52" s="148"/>
      <c r="J52" s="148"/>
      <c r="K52" s="148"/>
      <c r="L52" s="148"/>
      <c r="M52" s="148"/>
      <c r="N52" s="148" t="s">
        <v>75</v>
      </c>
      <c r="O52" s="148" t="s">
        <v>75</v>
      </c>
      <c r="P52" s="148" t="s">
        <v>75</v>
      </c>
      <c r="Q52" s="148" t="s">
        <v>75</v>
      </c>
      <c r="R52" s="148" t="s">
        <v>75</v>
      </c>
      <c r="S52" s="148" t="s">
        <v>75</v>
      </c>
      <c r="T52" s="148" t="s">
        <v>75</v>
      </c>
      <c r="U52" s="148"/>
      <c r="V52" s="148"/>
      <c r="W52" s="148"/>
      <c r="X52" s="148"/>
      <c r="Y52" s="148"/>
      <c r="Z52" s="148"/>
      <c r="AA52" s="148"/>
      <c r="AB52" s="148"/>
      <c r="AC52" s="148"/>
      <c r="AD52" s="148"/>
      <c r="AE52" s="148"/>
      <c r="AF52" s="148"/>
      <c r="AG52" s="148"/>
      <c r="AH52" s="148"/>
      <c r="AI52" s="148"/>
      <c r="AJ52" s="148"/>
      <c r="AK52" s="148"/>
      <c r="AL52" s="148"/>
      <c r="AM52" s="148"/>
      <c r="AN52" s="148"/>
      <c r="AO52" s="148"/>
      <c r="AP52" s="148"/>
      <c r="AQ52" s="148"/>
    </row>
    <row r="53" spans="1:43" ht="31">
      <c r="A53" s="148"/>
      <c r="B53" s="148" t="s">
        <v>833</v>
      </c>
      <c r="C53" s="149" t="s">
        <v>836</v>
      </c>
      <c r="D53" s="149" t="s">
        <v>837</v>
      </c>
      <c r="E53" s="148"/>
      <c r="F53" s="148"/>
      <c r="G53" s="148" t="s">
        <v>75</v>
      </c>
      <c r="H53" s="148"/>
      <c r="I53" s="148"/>
      <c r="J53" s="148"/>
      <c r="K53" s="148"/>
      <c r="L53" s="148"/>
      <c r="M53" s="148"/>
      <c r="N53" s="148" t="s">
        <v>75</v>
      </c>
      <c r="O53" s="148" t="s">
        <v>75</v>
      </c>
      <c r="P53" s="148" t="s">
        <v>75</v>
      </c>
      <c r="Q53" s="148" t="s">
        <v>75</v>
      </c>
      <c r="R53" s="148" t="s">
        <v>75</v>
      </c>
      <c r="S53" s="148" t="s">
        <v>75</v>
      </c>
      <c r="T53" s="148" t="s">
        <v>75</v>
      </c>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row>
    <row r="54" spans="1:43" ht="31">
      <c r="A54" s="148"/>
      <c r="B54" s="148" t="s">
        <v>833</v>
      </c>
      <c r="C54" s="149" t="s">
        <v>838</v>
      </c>
      <c r="D54" s="149" t="s">
        <v>839</v>
      </c>
      <c r="E54" s="148"/>
      <c r="F54" s="148"/>
      <c r="G54" s="148" t="s">
        <v>75</v>
      </c>
      <c r="H54" s="148"/>
      <c r="I54" s="148"/>
      <c r="J54" s="148"/>
      <c r="K54" s="148"/>
      <c r="L54" s="148"/>
      <c r="M54" s="148"/>
      <c r="N54" s="148" t="s">
        <v>75</v>
      </c>
      <c r="O54" s="148" t="s">
        <v>75</v>
      </c>
      <c r="P54" s="148" t="s">
        <v>75</v>
      </c>
      <c r="Q54" s="148" t="s">
        <v>75</v>
      </c>
      <c r="R54" s="148" t="s">
        <v>75</v>
      </c>
      <c r="S54" s="148" t="s">
        <v>75</v>
      </c>
      <c r="T54" s="148" t="s">
        <v>75</v>
      </c>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row>
    <row r="55" spans="1:43" ht="31">
      <c r="A55" s="148"/>
      <c r="B55" s="148" t="s">
        <v>833</v>
      </c>
      <c r="C55" s="149" t="s">
        <v>840</v>
      </c>
      <c r="D55" s="149" t="s">
        <v>841</v>
      </c>
      <c r="E55" s="148"/>
      <c r="F55" s="148"/>
      <c r="G55" s="148" t="s">
        <v>75</v>
      </c>
      <c r="H55" s="148"/>
      <c r="I55" s="148"/>
      <c r="J55" s="148"/>
      <c r="K55" s="148"/>
      <c r="L55" s="148"/>
      <c r="M55" s="148"/>
      <c r="N55" s="148" t="s">
        <v>75</v>
      </c>
      <c r="O55" s="148" t="s">
        <v>75</v>
      </c>
      <c r="P55" s="148" t="s">
        <v>75</v>
      </c>
      <c r="Q55" s="148" t="s">
        <v>75</v>
      </c>
      <c r="R55" s="148" t="s">
        <v>75</v>
      </c>
      <c r="S55" s="148" t="s">
        <v>75</v>
      </c>
      <c r="T55" s="148" t="s">
        <v>75</v>
      </c>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row>
    <row r="56" spans="1:43" ht="31">
      <c r="A56" s="148"/>
      <c r="B56" s="148" t="s">
        <v>833</v>
      </c>
      <c r="C56" s="149" t="s">
        <v>842</v>
      </c>
      <c r="D56" s="149" t="s">
        <v>843</v>
      </c>
      <c r="E56" s="148"/>
      <c r="F56" s="148"/>
      <c r="G56" s="148" t="s">
        <v>75</v>
      </c>
      <c r="H56" s="148"/>
      <c r="I56" s="148"/>
      <c r="J56" s="148"/>
      <c r="K56" s="148"/>
      <c r="L56" s="148"/>
      <c r="M56" s="148"/>
      <c r="N56" s="148" t="s">
        <v>75</v>
      </c>
      <c r="O56" s="148" t="s">
        <v>75</v>
      </c>
      <c r="P56" s="148" t="s">
        <v>75</v>
      </c>
      <c r="Q56" s="148" t="s">
        <v>75</v>
      </c>
      <c r="R56" s="148" t="s">
        <v>75</v>
      </c>
      <c r="S56" s="148" t="s">
        <v>75</v>
      </c>
      <c r="T56" s="148" t="s">
        <v>75</v>
      </c>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row>
    <row r="57" spans="1:43" ht="31">
      <c r="A57" s="148"/>
      <c r="B57" s="148" t="s">
        <v>833</v>
      </c>
      <c r="C57" s="149" t="s">
        <v>844</v>
      </c>
      <c r="D57" s="149" t="s">
        <v>845</v>
      </c>
      <c r="E57" s="148"/>
      <c r="F57" s="148"/>
      <c r="G57" s="148" t="s">
        <v>75</v>
      </c>
      <c r="H57" s="148"/>
      <c r="I57" s="148"/>
      <c r="J57" s="148"/>
      <c r="K57" s="148"/>
      <c r="L57" s="148"/>
      <c r="M57" s="148"/>
      <c r="N57" s="148" t="s">
        <v>75</v>
      </c>
      <c r="O57" s="148" t="s">
        <v>75</v>
      </c>
      <c r="P57" s="148" t="s">
        <v>75</v>
      </c>
      <c r="Q57" s="148" t="s">
        <v>75</v>
      </c>
      <c r="R57" s="148" t="s">
        <v>75</v>
      </c>
      <c r="S57" s="148" t="s">
        <v>75</v>
      </c>
      <c r="T57" s="148" t="s">
        <v>75</v>
      </c>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row>
    <row r="58" spans="1:43" ht="31">
      <c r="A58" s="148"/>
      <c r="B58" s="148" t="s">
        <v>833</v>
      </c>
      <c r="C58" s="149" t="s">
        <v>846</v>
      </c>
      <c r="D58" s="149" t="s">
        <v>847</v>
      </c>
      <c r="E58" s="148"/>
      <c r="F58" s="148"/>
      <c r="G58" s="148" t="s">
        <v>75</v>
      </c>
      <c r="H58" s="148"/>
      <c r="I58" s="148"/>
      <c r="J58" s="148"/>
      <c r="K58" s="148"/>
      <c r="L58" s="148"/>
      <c r="M58" s="148"/>
      <c r="N58" s="148" t="s">
        <v>75</v>
      </c>
      <c r="O58" s="148" t="s">
        <v>75</v>
      </c>
      <c r="P58" s="148" t="s">
        <v>75</v>
      </c>
      <c r="Q58" s="148" t="s">
        <v>75</v>
      </c>
      <c r="R58" s="148" t="s">
        <v>75</v>
      </c>
      <c r="S58" s="148" t="s">
        <v>75</v>
      </c>
      <c r="T58" s="148" t="s">
        <v>75</v>
      </c>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row>
    <row r="59" spans="1:43" ht="31">
      <c r="A59" s="148"/>
      <c r="B59" s="148" t="s">
        <v>833</v>
      </c>
      <c r="C59" s="149" t="s">
        <v>848</v>
      </c>
      <c r="D59" s="149" t="s">
        <v>849</v>
      </c>
      <c r="E59" s="148"/>
      <c r="F59" s="148"/>
      <c r="G59" s="148" t="s">
        <v>75</v>
      </c>
      <c r="H59" s="148"/>
      <c r="I59" s="148"/>
      <c r="J59" s="148"/>
      <c r="K59" s="148"/>
      <c r="L59" s="148"/>
      <c r="M59" s="148"/>
      <c r="N59" s="148" t="s">
        <v>75</v>
      </c>
      <c r="O59" s="148" t="s">
        <v>75</v>
      </c>
      <c r="P59" s="148" t="s">
        <v>75</v>
      </c>
      <c r="Q59" s="148" t="s">
        <v>75</v>
      </c>
      <c r="R59" s="148" t="s">
        <v>75</v>
      </c>
      <c r="S59" s="148" t="s">
        <v>75</v>
      </c>
      <c r="T59" s="148" t="s">
        <v>75</v>
      </c>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row>
    <row r="60" spans="1:43" ht="31">
      <c r="A60" s="148"/>
      <c r="B60" s="148" t="s">
        <v>833</v>
      </c>
      <c r="C60" s="149" t="s">
        <v>850</v>
      </c>
      <c r="D60" s="149" t="s">
        <v>851</v>
      </c>
      <c r="E60" s="148"/>
      <c r="F60" s="148"/>
      <c r="G60" s="148" t="s">
        <v>75</v>
      </c>
      <c r="H60" s="148"/>
      <c r="I60" s="148"/>
      <c r="J60" s="148"/>
      <c r="K60" s="148"/>
      <c r="L60" s="148"/>
      <c r="M60" s="148"/>
      <c r="N60" s="148" t="s">
        <v>75</v>
      </c>
      <c r="O60" s="148" t="s">
        <v>75</v>
      </c>
      <c r="P60" s="148" t="s">
        <v>75</v>
      </c>
      <c r="Q60" s="148" t="s">
        <v>75</v>
      </c>
      <c r="R60" s="148" t="s">
        <v>75</v>
      </c>
      <c r="S60" s="148" t="s">
        <v>75</v>
      </c>
      <c r="T60" s="148" t="s">
        <v>75</v>
      </c>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row>
    <row r="61" spans="1:43" ht="31">
      <c r="A61" s="148"/>
      <c r="B61" s="148" t="s">
        <v>833</v>
      </c>
      <c r="C61" s="149" t="s">
        <v>829</v>
      </c>
      <c r="D61" s="149" t="s">
        <v>852</v>
      </c>
      <c r="E61" s="148"/>
      <c r="F61" s="148"/>
      <c r="G61" s="148" t="s">
        <v>75</v>
      </c>
      <c r="H61" s="148"/>
      <c r="I61" s="148"/>
      <c r="J61" s="148"/>
      <c r="K61" s="148"/>
      <c r="L61" s="148"/>
      <c r="M61" s="148"/>
      <c r="N61" s="148" t="s">
        <v>75</v>
      </c>
      <c r="O61" s="148" t="s">
        <v>75</v>
      </c>
      <c r="P61" s="148" t="s">
        <v>75</v>
      </c>
      <c r="Q61" s="148" t="s">
        <v>75</v>
      </c>
      <c r="R61" s="148" t="s">
        <v>75</v>
      </c>
      <c r="S61" s="148" t="s">
        <v>75</v>
      </c>
      <c r="T61" s="148" t="s">
        <v>75</v>
      </c>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row>
    <row r="62" spans="1:43" ht="31">
      <c r="A62" s="148"/>
      <c r="B62" s="148" t="s">
        <v>853</v>
      </c>
      <c r="C62" s="149" t="s">
        <v>854</v>
      </c>
      <c r="D62" s="149" t="s">
        <v>855</v>
      </c>
      <c r="E62" s="148"/>
      <c r="F62" s="148"/>
      <c r="G62" s="148" t="s">
        <v>75</v>
      </c>
      <c r="H62" s="148"/>
      <c r="I62" s="148"/>
      <c r="J62" s="148"/>
      <c r="K62" s="148"/>
      <c r="L62" s="148"/>
      <c r="M62" s="148"/>
      <c r="N62" s="148" t="s">
        <v>75</v>
      </c>
      <c r="O62" s="148" t="s">
        <v>75</v>
      </c>
      <c r="P62" s="148" t="s">
        <v>75</v>
      </c>
      <c r="Q62" s="148" t="s">
        <v>75</v>
      </c>
      <c r="R62" s="148" t="s">
        <v>75</v>
      </c>
      <c r="S62" s="148" t="s">
        <v>75</v>
      </c>
      <c r="T62" s="148" t="s">
        <v>75</v>
      </c>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row>
    <row r="63" spans="1:43" ht="31">
      <c r="A63" s="148"/>
      <c r="B63" s="148" t="s">
        <v>853</v>
      </c>
      <c r="C63" s="149" t="s">
        <v>856</v>
      </c>
      <c r="D63" s="149" t="s">
        <v>857</v>
      </c>
      <c r="E63" s="148"/>
      <c r="F63" s="148"/>
      <c r="G63" s="148" t="s">
        <v>75</v>
      </c>
      <c r="H63" s="148"/>
      <c r="I63" s="148"/>
      <c r="J63" s="148"/>
      <c r="K63" s="148"/>
      <c r="L63" s="148"/>
      <c r="M63" s="148"/>
      <c r="N63" s="148" t="s">
        <v>75</v>
      </c>
      <c r="O63" s="148" t="s">
        <v>75</v>
      </c>
      <c r="P63" s="148" t="s">
        <v>75</v>
      </c>
      <c r="Q63" s="148" t="s">
        <v>75</v>
      </c>
      <c r="R63" s="148" t="s">
        <v>75</v>
      </c>
      <c r="S63" s="148" t="s">
        <v>75</v>
      </c>
      <c r="T63" s="148" t="s">
        <v>75</v>
      </c>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row>
    <row r="64" spans="1:43" ht="31">
      <c r="A64" s="148"/>
      <c r="B64" s="148" t="s">
        <v>853</v>
      </c>
      <c r="C64" s="149" t="s">
        <v>858</v>
      </c>
      <c r="D64" s="149" t="s">
        <v>859</v>
      </c>
      <c r="E64" s="148"/>
      <c r="F64" s="148"/>
      <c r="G64" s="148" t="s">
        <v>75</v>
      </c>
      <c r="H64" s="148"/>
      <c r="I64" s="148"/>
      <c r="J64" s="148"/>
      <c r="K64" s="148"/>
      <c r="L64" s="148"/>
      <c r="M64" s="148"/>
      <c r="N64" s="148" t="s">
        <v>75</v>
      </c>
      <c r="O64" s="148" t="s">
        <v>75</v>
      </c>
      <c r="P64" s="148" t="s">
        <v>75</v>
      </c>
      <c r="Q64" s="148" t="s">
        <v>75</v>
      </c>
      <c r="R64" s="148" t="s">
        <v>75</v>
      </c>
      <c r="S64" s="148" t="s">
        <v>75</v>
      </c>
      <c r="T64" s="148" t="s">
        <v>75</v>
      </c>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row>
    <row r="65" spans="1:43" ht="31">
      <c r="A65" s="148"/>
      <c r="B65" s="148" t="s">
        <v>853</v>
      </c>
      <c r="C65" s="149" t="s">
        <v>860</v>
      </c>
      <c r="D65" s="149" t="s">
        <v>861</v>
      </c>
      <c r="E65" s="148"/>
      <c r="F65" s="148"/>
      <c r="G65" s="148" t="s">
        <v>75</v>
      </c>
      <c r="H65" s="148"/>
      <c r="I65" s="148"/>
      <c r="J65" s="148"/>
      <c r="K65" s="148"/>
      <c r="L65" s="148"/>
      <c r="M65" s="148"/>
      <c r="N65" s="148" t="s">
        <v>75</v>
      </c>
      <c r="O65" s="148" t="s">
        <v>75</v>
      </c>
      <c r="P65" s="148" t="s">
        <v>75</v>
      </c>
      <c r="Q65" s="148" t="s">
        <v>75</v>
      </c>
      <c r="R65" s="148" t="s">
        <v>75</v>
      </c>
      <c r="S65" s="148" t="s">
        <v>75</v>
      </c>
      <c r="T65" s="148" t="s">
        <v>75</v>
      </c>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row>
    <row r="66" spans="1:43" ht="31">
      <c r="A66" s="148"/>
      <c r="B66" s="148" t="s">
        <v>853</v>
      </c>
      <c r="C66" s="149" t="s">
        <v>810</v>
      </c>
      <c r="D66" s="149" t="s">
        <v>862</v>
      </c>
      <c r="E66" s="148"/>
      <c r="F66" s="148"/>
      <c r="G66" s="148" t="s">
        <v>75</v>
      </c>
      <c r="H66" s="148"/>
      <c r="I66" s="148"/>
      <c r="J66" s="148"/>
      <c r="K66" s="148"/>
      <c r="L66" s="148"/>
      <c r="M66" s="148"/>
      <c r="N66" s="148" t="s">
        <v>75</v>
      </c>
      <c r="O66" s="148" t="s">
        <v>75</v>
      </c>
      <c r="P66" s="148" t="s">
        <v>75</v>
      </c>
      <c r="Q66" s="148" t="s">
        <v>75</v>
      </c>
      <c r="R66" s="148" t="s">
        <v>75</v>
      </c>
      <c r="S66" s="148" t="s">
        <v>75</v>
      </c>
      <c r="T66" s="148" t="s">
        <v>75</v>
      </c>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row>
    <row r="67" spans="1:43" ht="31">
      <c r="A67" s="148"/>
      <c r="B67" s="148" t="s">
        <v>853</v>
      </c>
      <c r="C67" s="149" t="s">
        <v>863</v>
      </c>
      <c r="D67" s="149" t="s">
        <v>864</v>
      </c>
      <c r="E67" s="148"/>
      <c r="F67" s="148"/>
      <c r="G67" s="148" t="s">
        <v>75</v>
      </c>
      <c r="H67" s="148"/>
      <c r="I67" s="148"/>
      <c r="J67" s="148"/>
      <c r="K67" s="148"/>
      <c r="L67" s="148"/>
      <c r="M67" s="148"/>
      <c r="N67" s="148" t="s">
        <v>75</v>
      </c>
      <c r="O67" s="148" t="s">
        <v>75</v>
      </c>
      <c r="P67" s="148" t="s">
        <v>75</v>
      </c>
      <c r="Q67" s="148" t="s">
        <v>75</v>
      </c>
      <c r="R67" s="148" t="s">
        <v>75</v>
      </c>
      <c r="S67" s="148" t="s">
        <v>75</v>
      </c>
      <c r="T67" s="148" t="s">
        <v>75</v>
      </c>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row>
    <row r="68" spans="1:43" ht="31">
      <c r="A68" s="148"/>
      <c r="B68" s="148" t="s">
        <v>853</v>
      </c>
      <c r="C68" s="149" t="s">
        <v>865</v>
      </c>
      <c r="D68" s="149" t="s">
        <v>866</v>
      </c>
      <c r="E68" s="148"/>
      <c r="F68" s="148"/>
      <c r="G68" s="148" t="s">
        <v>75</v>
      </c>
      <c r="H68" s="148"/>
      <c r="I68" s="148"/>
      <c r="J68" s="148"/>
      <c r="K68" s="148"/>
      <c r="L68" s="148"/>
      <c r="M68" s="148"/>
      <c r="N68" s="148" t="s">
        <v>75</v>
      </c>
      <c r="O68" s="148" t="s">
        <v>75</v>
      </c>
      <c r="P68" s="148" t="s">
        <v>75</v>
      </c>
      <c r="Q68" s="148" t="s">
        <v>75</v>
      </c>
      <c r="R68" s="148" t="s">
        <v>75</v>
      </c>
      <c r="S68" s="148" t="s">
        <v>75</v>
      </c>
      <c r="T68" s="148" t="s">
        <v>75</v>
      </c>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row>
    <row r="69" spans="1:43" ht="31">
      <c r="A69" s="148"/>
      <c r="B69" s="148" t="s">
        <v>853</v>
      </c>
      <c r="C69" s="149" t="s">
        <v>867</v>
      </c>
      <c r="D69" s="149" t="s">
        <v>868</v>
      </c>
      <c r="E69" s="148"/>
      <c r="F69" s="148"/>
      <c r="G69" s="148" t="s">
        <v>75</v>
      </c>
      <c r="H69" s="148"/>
      <c r="I69" s="148"/>
      <c r="J69" s="148"/>
      <c r="K69" s="148"/>
      <c r="L69" s="148"/>
      <c r="M69" s="148"/>
      <c r="N69" s="148" t="s">
        <v>75</v>
      </c>
      <c r="O69" s="148" t="s">
        <v>75</v>
      </c>
      <c r="P69" s="148" t="s">
        <v>75</v>
      </c>
      <c r="Q69" s="148" t="s">
        <v>75</v>
      </c>
      <c r="R69" s="148" t="s">
        <v>75</v>
      </c>
      <c r="S69" s="148" t="s">
        <v>75</v>
      </c>
      <c r="T69" s="148" t="s">
        <v>75</v>
      </c>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row>
    <row r="70" spans="1:43" ht="31">
      <c r="A70" s="148"/>
      <c r="B70" s="148" t="s">
        <v>853</v>
      </c>
      <c r="C70" s="149" t="s">
        <v>869</v>
      </c>
      <c r="D70" s="149" t="s">
        <v>870</v>
      </c>
      <c r="E70" s="148"/>
      <c r="F70" s="148"/>
      <c r="G70" s="148" t="s">
        <v>75</v>
      </c>
      <c r="H70" s="148"/>
      <c r="I70" s="148"/>
      <c r="J70" s="148"/>
      <c r="K70" s="148"/>
      <c r="L70" s="148"/>
      <c r="M70" s="148"/>
      <c r="N70" s="148" t="s">
        <v>75</v>
      </c>
      <c r="O70" s="148" t="s">
        <v>75</v>
      </c>
      <c r="P70" s="148" t="s">
        <v>75</v>
      </c>
      <c r="Q70" s="148" t="s">
        <v>75</v>
      </c>
      <c r="R70" s="148" t="s">
        <v>75</v>
      </c>
      <c r="S70" s="148" t="s">
        <v>75</v>
      </c>
      <c r="T70" s="148" t="s">
        <v>75</v>
      </c>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row>
    <row r="71" spans="1:43" ht="31">
      <c r="A71" s="148"/>
      <c r="B71" s="148" t="s">
        <v>853</v>
      </c>
      <c r="C71" s="149" t="s">
        <v>871</v>
      </c>
      <c r="D71" s="149" t="s">
        <v>872</v>
      </c>
      <c r="E71" s="148"/>
      <c r="F71" s="148"/>
      <c r="G71" s="148" t="s">
        <v>75</v>
      </c>
      <c r="H71" s="148"/>
      <c r="I71" s="148"/>
      <c r="J71" s="148"/>
      <c r="K71" s="148"/>
      <c r="L71" s="148"/>
      <c r="M71" s="148"/>
      <c r="N71" s="148" t="s">
        <v>75</v>
      </c>
      <c r="O71" s="148" t="s">
        <v>75</v>
      </c>
      <c r="P71" s="148" t="s">
        <v>75</v>
      </c>
      <c r="Q71" s="148" t="s">
        <v>75</v>
      </c>
      <c r="R71" s="148" t="s">
        <v>75</v>
      </c>
      <c r="S71" s="148" t="s">
        <v>75</v>
      </c>
      <c r="T71" s="148" t="s">
        <v>75</v>
      </c>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row>
    <row r="72" spans="1:43" ht="31">
      <c r="A72" s="148"/>
      <c r="B72" s="148" t="s">
        <v>873</v>
      </c>
      <c r="C72" s="149" t="s">
        <v>874</v>
      </c>
      <c r="D72" s="149" t="s">
        <v>875</v>
      </c>
      <c r="E72" s="148"/>
      <c r="F72" s="148"/>
      <c r="G72" s="148" t="s">
        <v>75</v>
      </c>
      <c r="H72" s="148"/>
      <c r="I72" s="148"/>
      <c r="J72" s="148"/>
      <c r="K72" s="148"/>
      <c r="L72" s="148"/>
      <c r="M72" s="148"/>
      <c r="N72" s="148" t="s">
        <v>75</v>
      </c>
      <c r="O72" s="148" t="s">
        <v>75</v>
      </c>
      <c r="P72" s="148" t="s">
        <v>75</v>
      </c>
      <c r="Q72" s="148" t="s">
        <v>75</v>
      </c>
      <c r="R72" s="148" t="s">
        <v>75</v>
      </c>
      <c r="S72" s="148" t="s">
        <v>75</v>
      </c>
      <c r="T72" s="148" t="s">
        <v>75</v>
      </c>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row>
    <row r="73" spans="1:43" ht="31">
      <c r="A73" s="148"/>
      <c r="B73" s="148" t="s">
        <v>873</v>
      </c>
      <c r="C73" s="149" t="s">
        <v>757</v>
      </c>
      <c r="D73" s="149" t="s">
        <v>876</v>
      </c>
      <c r="E73" s="148"/>
      <c r="F73" s="148"/>
      <c r="G73" s="148" t="s">
        <v>75</v>
      </c>
      <c r="H73" s="148"/>
      <c r="I73" s="148"/>
      <c r="J73" s="148"/>
      <c r="K73" s="148"/>
      <c r="L73" s="148"/>
      <c r="M73" s="148"/>
      <c r="N73" s="148" t="s">
        <v>75</v>
      </c>
      <c r="O73" s="148" t="s">
        <v>75</v>
      </c>
      <c r="P73" s="148" t="s">
        <v>75</v>
      </c>
      <c r="Q73" s="148" t="s">
        <v>75</v>
      </c>
      <c r="R73" s="148" t="s">
        <v>75</v>
      </c>
      <c r="S73" s="148" t="s">
        <v>75</v>
      </c>
      <c r="T73" s="148" t="s">
        <v>75</v>
      </c>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row>
    <row r="74" spans="1:43" ht="31">
      <c r="A74" s="148"/>
      <c r="B74" s="148" t="s">
        <v>873</v>
      </c>
      <c r="C74" s="149" t="s">
        <v>877</v>
      </c>
      <c r="D74" s="149" t="s">
        <v>878</v>
      </c>
      <c r="E74" s="148"/>
      <c r="F74" s="148"/>
      <c r="G74" s="148" t="s">
        <v>75</v>
      </c>
      <c r="H74" s="148"/>
      <c r="I74" s="148"/>
      <c r="J74" s="148"/>
      <c r="K74" s="148"/>
      <c r="L74" s="148"/>
      <c r="M74" s="148"/>
      <c r="N74" s="148" t="s">
        <v>75</v>
      </c>
      <c r="O74" s="148" t="s">
        <v>75</v>
      </c>
      <c r="P74" s="148" t="s">
        <v>75</v>
      </c>
      <c r="Q74" s="148" t="s">
        <v>75</v>
      </c>
      <c r="R74" s="148" t="s">
        <v>75</v>
      </c>
      <c r="S74" s="148" t="s">
        <v>75</v>
      </c>
      <c r="T74" s="148" t="s">
        <v>75</v>
      </c>
      <c r="U74" s="148"/>
      <c r="V74" s="148"/>
      <c r="W74" s="148"/>
      <c r="X74" s="148"/>
      <c r="Y74" s="148"/>
      <c r="Z74" s="148"/>
      <c r="AA74" s="148"/>
      <c r="AB74" s="148"/>
      <c r="AC74" s="148"/>
      <c r="AD74" s="148"/>
      <c r="AE74" s="148"/>
      <c r="AF74" s="148"/>
      <c r="AG74" s="148"/>
      <c r="AH74" s="148"/>
      <c r="AI74" s="148"/>
      <c r="AJ74" s="148"/>
      <c r="AK74" s="148"/>
      <c r="AL74" s="148"/>
      <c r="AM74" s="148"/>
      <c r="AN74" s="148"/>
      <c r="AO74" s="148"/>
      <c r="AP74" s="148"/>
      <c r="AQ74" s="148"/>
    </row>
    <row r="75" spans="1:43" ht="31">
      <c r="A75" s="148"/>
      <c r="B75" s="148" t="s">
        <v>873</v>
      </c>
      <c r="C75" s="149" t="s">
        <v>860</v>
      </c>
      <c r="D75" s="149" t="s">
        <v>879</v>
      </c>
      <c r="E75" s="148"/>
      <c r="F75" s="148"/>
      <c r="G75" s="148" t="s">
        <v>75</v>
      </c>
      <c r="H75" s="148"/>
      <c r="I75" s="148"/>
      <c r="J75" s="148"/>
      <c r="K75" s="148"/>
      <c r="L75" s="148"/>
      <c r="M75" s="148"/>
      <c r="N75" s="148" t="s">
        <v>75</v>
      </c>
      <c r="O75" s="148" t="s">
        <v>75</v>
      </c>
      <c r="P75" s="148" t="s">
        <v>75</v>
      </c>
      <c r="Q75" s="148" t="s">
        <v>75</v>
      </c>
      <c r="R75" s="148" t="s">
        <v>75</v>
      </c>
      <c r="S75" s="148" t="s">
        <v>75</v>
      </c>
      <c r="T75" s="148" t="s">
        <v>75</v>
      </c>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row>
    <row r="76" spans="1:43" ht="31">
      <c r="A76" s="148"/>
      <c r="B76" s="148" t="s">
        <v>873</v>
      </c>
      <c r="C76" s="149" t="s">
        <v>880</v>
      </c>
      <c r="D76" s="149" t="s">
        <v>881</v>
      </c>
      <c r="E76" s="148"/>
      <c r="F76" s="148"/>
      <c r="G76" s="148" t="s">
        <v>75</v>
      </c>
      <c r="H76" s="148"/>
      <c r="I76" s="148"/>
      <c r="J76" s="148"/>
      <c r="K76" s="148"/>
      <c r="L76" s="148"/>
      <c r="M76" s="148"/>
      <c r="N76" s="148" t="s">
        <v>75</v>
      </c>
      <c r="O76" s="148" t="s">
        <v>75</v>
      </c>
      <c r="P76" s="148" t="s">
        <v>75</v>
      </c>
      <c r="Q76" s="148" t="s">
        <v>75</v>
      </c>
      <c r="R76" s="148" t="s">
        <v>75</v>
      </c>
      <c r="S76" s="148" t="s">
        <v>75</v>
      </c>
      <c r="T76" s="148" t="s">
        <v>75</v>
      </c>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row>
    <row r="77" spans="1:43">
      <c r="A77" s="148"/>
      <c r="B77" s="148" t="s">
        <v>873</v>
      </c>
      <c r="C77" s="149" t="s">
        <v>882</v>
      </c>
      <c r="D77" s="149" t="s">
        <v>883</v>
      </c>
      <c r="E77" s="148"/>
      <c r="F77" s="148"/>
      <c r="G77" s="148" t="s">
        <v>75</v>
      </c>
      <c r="H77" s="148"/>
      <c r="I77" s="148"/>
      <c r="J77" s="148"/>
      <c r="K77" s="148"/>
      <c r="L77" s="148"/>
      <c r="M77" s="148"/>
      <c r="N77" s="148" t="s">
        <v>75</v>
      </c>
      <c r="O77" s="148" t="s">
        <v>75</v>
      </c>
      <c r="P77" s="148" t="s">
        <v>75</v>
      </c>
      <c r="Q77" s="148" t="s">
        <v>75</v>
      </c>
      <c r="R77" s="148" t="s">
        <v>75</v>
      </c>
      <c r="S77" s="148" t="s">
        <v>75</v>
      </c>
      <c r="T77" s="148" t="s">
        <v>75</v>
      </c>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row>
    <row r="78" spans="1:43" ht="31">
      <c r="A78" s="148"/>
      <c r="B78" s="148" t="s">
        <v>873</v>
      </c>
      <c r="C78" s="149" t="s">
        <v>884</v>
      </c>
      <c r="D78" s="149" t="s">
        <v>885</v>
      </c>
      <c r="E78" s="148"/>
      <c r="F78" s="148"/>
      <c r="G78" s="148" t="s">
        <v>75</v>
      </c>
      <c r="H78" s="148"/>
      <c r="I78" s="148"/>
      <c r="J78" s="148"/>
      <c r="K78" s="148"/>
      <c r="L78" s="148"/>
      <c r="M78" s="148"/>
      <c r="N78" s="148" t="s">
        <v>75</v>
      </c>
      <c r="O78" s="148" t="s">
        <v>75</v>
      </c>
      <c r="P78" s="148" t="s">
        <v>75</v>
      </c>
      <c r="Q78" s="148" t="s">
        <v>75</v>
      </c>
      <c r="R78" s="148" t="s">
        <v>75</v>
      </c>
      <c r="S78" s="148" t="s">
        <v>75</v>
      </c>
      <c r="T78" s="148" t="s">
        <v>75</v>
      </c>
      <c r="U78" s="148"/>
      <c r="V78" s="148"/>
      <c r="W78" s="148"/>
      <c r="X78" s="148"/>
      <c r="Y78" s="148"/>
      <c r="Z78" s="148"/>
      <c r="AA78" s="148"/>
      <c r="AB78" s="148"/>
      <c r="AC78" s="148"/>
      <c r="AD78" s="148"/>
      <c r="AE78" s="148"/>
      <c r="AF78" s="148"/>
      <c r="AG78" s="148"/>
      <c r="AH78" s="148"/>
      <c r="AI78" s="148"/>
      <c r="AJ78" s="148"/>
      <c r="AK78" s="148"/>
      <c r="AL78" s="148"/>
      <c r="AM78" s="148"/>
      <c r="AN78" s="148"/>
      <c r="AO78" s="148"/>
      <c r="AP78" s="148"/>
      <c r="AQ78" s="148"/>
    </row>
    <row r="79" spans="1:43" ht="31">
      <c r="A79" s="148"/>
      <c r="B79" s="148" t="s">
        <v>873</v>
      </c>
      <c r="C79" s="149" t="s">
        <v>886</v>
      </c>
      <c r="D79" s="149" t="s">
        <v>887</v>
      </c>
      <c r="E79" s="148"/>
      <c r="F79" s="148"/>
      <c r="G79" s="148" t="s">
        <v>75</v>
      </c>
      <c r="H79" s="148"/>
      <c r="I79" s="148"/>
      <c r="J79" s="148"/>
      <c r="K79" s="148"/>
      <c r="L79" s="148"/>
      <c r="M79" s="148"/>
      <c r="N79" s="148" t="s">
        <v>75</v>
      </c>
      <c r="O79" s="148" t="s">
        <v>75</v>
      </c>
      <c r="P79" s="148" t="s">
        <v>75</v>
      </c>
      <c r="Q79" s="148" t="s">
        <v>75</v>
      </c>
      <c r="R79" s="148" t="s">
        <v>75</v>
      </c>
      <c r="S79" s="148" t="s">
        <v>75</v>
      </c>
      <c r="T79" s="148" t="s">
        <v>75</v>
      </c>
      <c r="U79" s="148"/>
      <c r="V79" s="148"/>
      <c r="W79" s="148"/>
      <c r="X79" s="148"/>
      <c r="Y79" s="148"/>
      <c r="Z79" s="148"/>
      <c r="AA79" s="148"/>
      <c r="AB79" s="148"/>
      <c r="AC79" s="148"/>
      <c r="AD79" s="148"/>
      <c r="AE79" s="148"/>
      <c r="AF79" s="148"/>
      <c r="AG79" s="148"/>
      <c r="AH79" s="148"/>
      <c r="AI79" s="148"/>
      <c r="AJ79" s="148"/>
      <c r="AK79" s="148"/>
      <c r="AL79" s="148"/>
      <c r="AM79" s="148"/>
      <c r="AN79" s="148"/>
      <c r="AO79" s="148"/>
      <c r="AP79" s="148"/>
      <c r="AQ79" s="148"/>
    </row>
    <row r="80" spans="1:43" ht="31">
      <c r="A80" s="148"/>
      <c r="B80" s="148" t="s">
        <v>873</v>
      </c>
      <c r="C80" s="149" t="s">
        <v>888</v>
      </c>
      <c r="D80" s="149" t="s">
        <v>889</v>
      </c>
      <c r="E80" s="148"/>
      <c r="F80" s="148"/>
      <c r="G80" s="148" t="s">
        <v>75</v>
      </c>
      <c r="H80" s="148"/>
      <c r="I80" s="148"/>
      <c r="J80" s="148"/>
      <c r="K80" s="148"/>
      <c r="L80" s="148"/>
      <c r="M80" s="148"/>
      <c r="N80" s="148" t="s">
        <v>75</v>
      </c>
      <c r="O80" s="148" t="s">
        <v>75</v>
      </c>
      <c r="P80" s="148" t="s">
        <v>75</v>
      </c>
      <c r="Q80" s="148" t="s">
        <v>75</v>
      </c>
      <c r="R80" s="148" t="s">
        <v>75</v>
      </c>
      <c r="S80" s="148" t="s">
        <v>75</v>
      </c>
      <c r="T80" s="148" t="s">
        <v>75</v>
      </c>
      <c r="U80" s="148"/>
      <c r="V80" s="148"/>
      <c r="W80" s="148"/>
      <c r="X80" s="148"/>
      <c r="Y80" s="148"/>
      <c r="Z80" s="148"/>
      <c r="AA80" s="148"/>
      <c r="AB80" s="148"/>
      <c r="AC80" s="148"/>
      <c r="AD80" s="148"/>
      <c r="AE80" s="148"/>
      <c r="AF80" s="148"/>
      <c r="AG80" s="148"/>
      <c r="AH80" s="148"/>
      <c r="AI80" s="148"/>
      <c r="AJ80" s="148"/>
      <c r="AK80" s="148"/>
      <c r="AL80" s="148"/>
      <c r="AM80" s="148"/>
      <c r="AN80" s="148"/>
      <c r="AO80" s="148"/>
      <c r="AP80" s="148"/>
      <c r="AQ80" s="148"/>
    </row>
    <row r="81" spans="1:43" ht="31">
      <c r="A81" s="148"/>
      <c r="B81" s="148" t="s">
        <v>873</v>
      </c>
      <c r="C81" s="149" t="s">
        <v>890</v>
      </c>
      <c r="D81" s="149" t="s">
        <v>891</v>
      </c>
      <c r="E81" s="148"/>
      <c r="F81" s="148"/>
      <c r="G81" s="148" t="s">
        <v>75</v>
      </c>
      <c r="H81" s="148"/>
      <c r="I81" s="148"/>
      <c r="J81" s="148"/>
      <c r="K81" s="148"/>
      <c r="L81" s="148"/>
      <c r="M81" s="148"/>
      <c r="N81" s="148" t="s">
        <v>75</v>
      </c>
      <c r="O81" s="148" t="s">
        <v>75</v>
      </c>
      <c r="P81" s="148" t="s">
        <v>75</v>
      </c>
      <c r="Q81" s="148" t="s">
        <v>75</v>
      </c>
      <c r="R81" s="148" t="s">
        <v>75</v>
      </c>
      <c r="S81" s="148" t="s">
        <v>75</v>
      </c>
      <c r="T81" s="148" t="s">
        <v>75</v>
      </c>
      <c r="U81" s="148"/>
      <c r="V81" s="148"/>
      <c r="W81" s="148"/>
      <c r="X81" s="148"/>
      <c r="Y81" s="148"/>
      <c r="Z81" s="148"/>
      <c r="AA81" s="148"/>
      <c r="AB81" s="148"/>
      <c r="AC81" s="148"/>
      <c r="AD81" s="148"/>
      <c r="AE81" s="148"/>
      <c r="AF81" s="148"/>
      <c r="AG81" s="148"/>
      <c r="AH81" s="148"/>
      <c r="AI81" s="148"/>
      <c r="AJ81" s="148"/>
      <c r="AK81" s="148"/>
      <c r="AL81" s="148"/>
      <c r="AM81" s="148"/>
      <c r="AN81" s="148"/>
      <c r="AO81" s="148"/>
      <c r="AP81" s="148"/>
      <c r="AQ81" s="148"/>
    </row>
  </sheetData>
  <autoFilter ref="B2:D81"/>
  <mergeCells count="8">
    <mergeCell ref="AB1:AI1"/>
    <mergeCell ref="AJ1:AQ1"/>
    <mergeCell ref="A1:D1"/>
    <mergeCell ref="E1:G1"/>
    <mergeCell ref="H1:J1"/>
    <mergeCell ref="K1:M1"/>
    <mergeCell ref="N1:T1"/>
    <mergeCell ref="U1:AA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'ANSWER KEY'!$I$2:$I$7</xm:f>
          </x14:formula1>
          <xm:sqref>N3:T81</xm:sqref>
        </x14:dataValidation>
        <x14:dataValidation type="list" allowBlank="1" showInputMessage="1" showErrorMessage="1">
          <x14:formula1>
            <xm:f>'ANSWER KEY'!$AB$2:$AB$8</xm:f>
          </x14:formula1>
          <xm:sqref>G3:G81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pane xSplit="1" ySplit="1" topLeftCell="B2" activePane="bottomRight" state="frozen"/>
      <selection pane="topRight" activeCell="B1" sqref="B1"/>
      <selection pane="bottomLeft" activeCell="A2" sqref="A2"/>
      <selection pane="bottomRight" activeCell="F2" sqref="F2"/>
    </sheetView>
  </sheetViews>
  <sheetFormatPr defaultColWidth="7.33203125" defaultRowHeight="17.5"/>
  <cols>
    <col min="1" max="1" width="18.25" style="34" customWidth="1"/>
    <col min="2" max="2" width="27.08203125" style="34" customWidth="1"/>
    <col min="3" max="3" width="36.83203125" style="34" customWidth="1"/>
    <col min="4" max="4" width="43.75" style="34" customWidth="1"/>
    <col min="5" max="5" width="13.33203125" style="34" customWidth="1"/>
    <col min="6" max="16384" width="7.33203125" style="34"/>
  </cols>
  <sheetData>
    <row r="1" spans="1:6" ht="18">
      <c r="A1" s="30" t="s">
        <v>128</v>
      </c>
      <c r="B1" s="31" t="s">
        <v>12</v>
      </c>
      <c r="C1" s="31" t="s">
        <v>129</v>
      </c>
      <c r="D1" s="32" t="s">
        <v>1170</v>
      </c>
      <c r="E1" s="33"/>
      <c r="F1" s="34" t="s">
        <v>1171</v>
      </c>
    </row>
    <row r="2" spans="1:6" ht="53">
      <c r="A2" s="422" t="s">
        <v>1172</v>
      </c>
      <c r="B2" s="425" t="s">
        <v>1173</v>
      </c>
      <c r="C2" s="35" t="s">
        <v>1174</v>
      </c>
      <c r="D2" s="36" t="s">
        <v>1175</v>
      </c>
      <c r="E2" s="37"/>
    </row>
    <row r="3" spans="1:6" ht="70.5">
      <c r="A3" s="423"/>
      <c r="B3" s="426"/>
      <c r="C3" s="35" t="s">
        <v>1176</v>
      </c>
      <c r="D3" s="35" t="s">
        <v>1177</v>
      </c>
      <c r="E3" s="37"/>
    </row>
    <row r="4" spans="1:6" ht="175">
      <c r="A4" s="423"/>
      <c r="B4" s="426"/>
      <c r="C4" s="38" t="s">
        <v>1178</v>
      </c>
      <c r="D4" s="35" t="s">
        <v>1179</v>
      </c>
      <c r="E4" s="39"/>
    </row>
    <row r="5" spans="1:6" ht="157.5">
      <c r="A5" s="423"/>
      <c r="B5" s="426"/>
      <c r="C5" s="35" t="s">
        <v>1180</v>
      </c>
      <c r="D5" s="35" t="s">
        <v>1181</v>
      </c>
      <c r="E5" s="39"/>
    </row>
    <row r="6" spans="1:6" ht="105">
      <c r="A6" s="423"/>
      <c r="B6" s="427"/>
      <c r="C6" s="35" t="s">
        <v>1182</v>
      </c>
      <c r="D6" s="35" t="s">
        <v>1183</v>
      </c>
      <c r="E6" s="39"/>
    </row>
    <row r="7" spans="1:6" ht="87.5">
      <c r="A7" s="423"/>
      <c r="B7" s="422" t="s">
        <v>1184</v>
      </c>
      <c r="C7" s="35" t="s">
        <v>1185</v>
      </c>
      <c r="D7" s="35" t="s">
        <v>1186</v>
      </c>
      <c r="E7" s="37"/>
    </row>
    <row r="8" spans="1:6" ht="105">
      <c r="A8" s="423"/>
      <c r="B8" s="423"/>
      <c r="C8" s="35" t="s">
        <v>1187</v>
      </c>
      <c r="D8" s="36" t="s">
        <v>1188</v>
      </c>
      <c r="E8" s="39"/>
    </row>
    <row r="9" spans="1:6" ht="210">
      <c r="A9" s="424"/>
      <c r="B9" s="40" t="s">
        <v>1189</v>
      </c>
      <c r="C9" s="41" t="s">
        <v>1190</v>
      </c>
      <c r="D9" s="35" t="s">
        <v>1191</v>
      </c>
      <c r="E9" s="39"/>
    </row>
    <row r="10" spans="1:6" ht="157.5">
      <c r="A10" s="423"/>
      <c r="B10" s="42"/>
      <c r="C10" s="35" t="s">
        <v>1192</v>
      </c>
      <c r="D10" s="35" t="s">
        <v>1193</v>
      </c>
    </row>
    <row r="11" spans="1:6" ht="88">
      <c r="A11" s="423"/>
      <c r="B11" s="422" t="s">
        <v>1194</v>
      </c>
      <c r="C11" s="35" t="s">
        <v>1195</v>
      </c>
      <c r="D11" s="35" t="s">
        <v>1196</v>
      </c>
    </row>
    <row r="12" spans="1:6" ht="105">
      <c r="A12" s="423"/>
      <c r="B12" s="423"/>
      <c r="C12" s="35" t="s">
        <v>1197</v>
      </c>
      <c r="D12" s="35" t="s">
        <v>1198</v>
      </c>
    </row>
    <row r="13" spans="1:6" ht="140.5">
      <c r="A13" s="423"/>
      <c r="B13" s="423"/>
      <c r="C13" s="35" t="s">
        <v>1199</v>
      </c>
      <c r="D13" s="35" t="s">
        <v>1200</v>
      </c>
    </row>
    <row r="14" spans="1:6" ht="88">
      <c r="A14" s="423"/>
      <c r="B14" s="428"/>
      <c r="C14" s="35" t="s">
        <v>1201</v>
      </c>
      <c r="D14" s="36" t="s">
        <v>1202</v>
      </c>
    </row>
    <row r="15" spans="1:6" ht="157.5">
      <c r="A15" s="423"/>
      <c r="B15" s="422" t="s">
        <v>1203</v>
      </c>
      <c r="C15" s="35" t="s">
        <v>1204</v>
      </c>
      <c r="D15" s="35" t="s">
        <v>1205</v>
      </c>
    </row>
    <row r="16" spans="1:6" ht="123">
      <c r="A16" s="428"/>
      <c r="B16" s="423"/>
      <c r="C16" s="35" t="s">
        <v>1206</v>
      </c>
      <c r="D16" s="36" t="s">
        <v>1207</v>
      </c>
    </row>
    <row r="17" spans="1:4" ht="140">
      <c r="A17" s="422"/>
      <c r="B17" s="35"/>
      <c r="C17" s="35" t="s">
        <v>1208</v>
      </c>
      <c r="D17" s="35" t="s">
        <v>1209</v>
      </c>
    </row>
    <row r="18" spans="1:4" ht="70.5">
      <c r="A18" s="423"/>
      <c r="B18" s="422" t="s">
        <v>1210</v>
      </c>
      <c r="C18" s="35" t="s">
        <v>1211</v>
      </c>
      <c r="D18" s="36" t="s">
        <v>1212</v>
      </c>
    </row>
    <row r="19" spans="1:4" ht="88">
      <c r="A19" s="423"/>
      <c r="B19" s="423"/>
      <c r="C19" s="35" t="s">
        <v>1213</v>
      </c>
      <c r="D19" s="35" t="s">
        <v>1214</v>
      </c>
    </row>
    <row r="20" spans="1:4" ht="122.5">
      <c r="A20" s="423"/>
      <c r="B20" s="428"/>
      <c r="C20" s="35" t="s">
        <v>1215</v>
      </c>
      <c r="D20" s="35" t="s">
        <v>1216</v>
      </c>
    </row>
    <row r="21" spans="1:4" ht="105">
      <c r="A21" s="423"/>
      <c r="B21" s="422" t="s">
        <v>1217</v>
      </c>
      <c r="C21" s="35" t="s">
        <v>1218</v>
      </c>
      <c r="D21" s="35" t="s">
        <v>1219</v>
      </c>
    </row>
    <row r="22" spans="1:4" ht="105">
      <c r="A22" s="423"/>
      <c r="B22" s="423"/>
      <c r="C22" s="35" t="s">
        <v>1220</v>
      </c>
      <c r="D22" s="35" t="s">
        <v>1221</v>
      </c>
    </row>
    <row r="23" spans="1:4" ht="88">
      <c r="A23" s="423"/>
      <c r="B23" s="423"/>
      <c r="C23" s="35" t="s">
        <v>1222</v>
      </c>
      <c r="D23" s="36" t="s">
        <v>1223</v>
      </c>
    </row>
    <row r="24" spans="1:4" ht="105">
      <c r="A24" s="428"/>
      <c r="B24" s="423"/>
      <c r="C24" s="35" t="s">
        <v>1224</v>
      </c>
      <c r="D24" s="35" t="s">
        <v>1225</v>
      </c>
    </row>
    <row r="25" spans="1:4" ht="87.5">
      <c r="A25" s="422"/>
      <c r="B25" s="422"/>
      <c r="C25" s="35" t="s">
        <v>1226</v>
      </c>
      <c r="D25" s="36" t="s">
        <v>1227</v>
      </c>
    </row>
    <row r="26" spans="1:4" ht="105">
      <c r="A26" s="423"/>
      <c r="B26" s="423"/>
      <c r="C26" s="35" t="s">
        <v>1228</v>
      </c>
      <c r="D26" s="35" t="s">
        <v>1229</v>
      </c>
    </row>
    <row r="27" spans="1:4" ht="88">
      <c r="A27" s="428"/>
      <c r="B27" s="428"/>
      <c r="C27" s="35" t="s">
        <v>1230</v>
      </c>
      <c r="D27" s="36" t="s">
        <v>1231</v>
      </c>
    </row>
    <row r="28" spans="1:4" ht="158">
      <c r="A28" s="419" t="s">
        <v>1232</v>
      </c>
      <c r="B28" s="419" t="s">
        <v>1233</v>
      </c>
      <c r="C28" s="44" t="s">
        <v>1234</v>
      </c>
      <c r="D28" s="44" t="s">
        <v>1235</v>
      </c>
    </row>
    <row r="29" spans="1:4" ht="175">
      <c r="A29" s="420"/>
      <c r="B29" s="420"/>
      <c r="C29" s="44" t="s">
        <v>1236</v>
      </c>
      <c r="D29" s="44" t="s">
        <v>1237</v>
      </c>
    </row>
    <row r="30" spans="1:4" ht="87.5">
      <c r="A30" s="420"/>
      <c r="B30" s="420"/>
      <c r="C30" s="44" t="s">
        <v>1238</v>
      </c>
      <c r="D30" s="44" t="s">
        <v>1239</v>
      </c>
    </row>
    <row r="31" spans="1:4" ht="88">
      <c r="A31" s="420"/>
      <c r="B31" s="420"/>
      <c r="C31" s="44" t="s">
        <v>1240</v>
      </c>
      <c r="D31" s="44" t="s">
        <v>1241</v>
      </c>
    </row>
    <row r="32" spans="1:4" ht="70">
      <c r="A32" s="420"/>
      <c r="B32" s="421"/>
      <c r="C32" s="44" t="s">
        <v>1242</v>
      </c>
      <c r="D32" s="44" t="s">
        <v>1243</v>
      </c>
    </row>
    <row r="33" spans="1:4" ht="105">
      <c r="A33" s="421"/>
      <c r="B33" s="43" t="s">
        <v>1244</v>
      </c>
      <c r="C33" s="44" t="s">
        <v>1245</v>
      </c>
      <c r="D33" s="44" t="s">
        <v>1246</v>
      </c>
    </row>
    <row r="34" spans="1:4" ht="158">
      <c r="A34" s="419"/>
      <c r="B34" s="44"/>
      <c r="C34" s="44" t="s">
        <v>1247</v>
      </c>
      <c r="D34" s="45" t="s">
        <v>1248</v>
      </c>
    </row>
    <row r="35" spans="1:4" ht="88">
      <c r="A35" s="420"/>
      <c r="B35" s="419" t="s">
        <v>1249</v>
      </c>
      <c r="C35" s="44" t="s">
        <v>1250</v>
      </c>
      <c r="D35" s="44" t="s">
        <v>1251</v>
      </c>
    </row>
    <row r="36" spans="1:4" ht="88">
      <c r="A36" s="420"/>
      <c r="B36" s="421"/>
      <c r="C36" s="44" t="s">
        <v>1252</v>
      </c>
      <c r="D36" s="45" t="s">
        <v>1253</v>
      </c>
    </row>
    <row r="37" spans="1:4" ht="140.5">
      <c r="A37" s="420"/>
      <c r="B37" s="419" t="s">
        <v>1254</v>
      </c>
      <c r="C37" s="44" t="s">
        <v>1255</v>
      </c>
      <c r="D37" s="45" t="s">
        <v>1256</v>
      </c>
    </row>
    <row r="38" spans="1:4" ht="123">
      <c r="A38" s="420"/>
      <c r="B38" s="420"/>
      <c r="C38" s="44" t="s">
        <v>1257</v>
      </c>
      <c r="D38" s="45" t="s">
        <v>1258</v>
      </c>
    </row>
    <row r="39" spans="1:4" ht="87.5">
      <c r="A39" s="420"/>
      <c r="B39" s="420"/>
      <c r="C39" s="44" t="s">
        <v>1259</v>
      </c>
      <c r="D39" s="44" t="s">
        <v>1260</v>
      </c>
    </row>
    <row r="40" spans="1:4" ht="70">
      <c r="A40" s="421"/>
      <c r="B40" s="420"/>
      <c r="C40" s="44" t="s">
        <v>1261</v>
      </c>
      <c r="D40" s="44" t="s">
        <v>1262</v>
      </c>
    </row>
    <row r="41" spans="1:4" ht="175">
      <c r="A41" s="419"/>
      <c r="B41" s="419"/>
      <c r="C41" s="44" t="s">
        <v>1263</v>
      </c>
      <c r="D41" s="44" t="s">
        <v>1264</v>
      </c>
    </row>
    <row r="42" spans="1:4" ht="105.5">
      <c r="A42" s="420"/>
      <c r="B42" s="420"/>
      <c r="C42" s="46" t="s">
        <v>1265</v>
      </c>
      <c r="D42" s="44" t="s">
        <v>1266</v>
      </c>
    </row>
    <row r="43" spans="1:4" ht="87.5">
      <c r="A43" s="420"/>
      <c r="B43" s="420"/>
      <c r="C43" s="46" t="s">
        <v>1267</v>
      </c>
      <c r="D43" s="45" t="s">
        <v>1268</v>
      </c>
    </row>
    <row r="44" spans="1:4" ht="53">
      <c r="A44" s="420"/>
      <c r="B44" s="421"/>
      <c r="C44" s="44" t="s">
        <v>1269</v>
      </c>
      <c r="D44" s="45" t="s">
        <v>1270</v>
      </c>
    </row>
    <row r="45" spans="1:4" ht="70.5">
      <c r="A45" s="420"/>
      <c r="B45" s="419" t="s">
        <v>1271</v>
      </c>
      <c r="C45" s="44" t="s">
        <v>1272</v>
      </c>
      <c r="D45" s="45" t="s">
        <v>1273</v>
      </c>
    </row>
    <row r="46" spans="1:4" ht="88">
      <c r="A46" s="420"/>
      <c r="B46" s="420"/>
      <c r="C46" s="44" t="s">
        <v>1274</v>
      </c>
      <c r="D46" s="44" t="s">
        <v>1275</v>
      </c>
    </row>
    <row r="47" spans="1:4" ht="88">
      <c r="A47" s="420"/>
      <c r="B47" s="420"/>
      <c r="C47" s="44" t="s">
        <v>1276</v>
      </c>
      <c r="D47" s="45" t="s">
        <v>1277</v>
      </c>
    </row>
    <row r="48" spans="1:4" ht="122.5">
      <c r="A48" s="420"/>
      <c r="B48" s="420"/>
      <c r="C48" s="44" t="s">
        <v>1278</v>
      </c>
      <c r="D48" s="44" t="s">
        <v>1279</v>
      </c>
    </row>
    <row r="49" spans="1:4" ht="87.5">
      <c r="A49" s="420"/>
      <c r="B49" s="420"/>
      <c r="C49" s="44" t="s">
        <v>1280</v>
      </c>
      <c r="D49" s="44" t="s">
        <v>1281</v>
      </c>
    </row>
    <row r="50" spans="1:4" ht="88">
      <c r="A50" s="421"/>
      <c r="B50" s="420"/>
      <c r="C50" s="44" t="s">
        <v>1282</v>
      </c>
      <c r="D50" s="44" t="s">
        <v>1283</v>
      </c>
    </row>
    <row r="51" spans="1:4" ht="52.5">
      <c r="A51" s="419"/>
      <c r="B51" s="419"/>
      <c r="C51" s="45" t="s">
        <v>1284</v>
      </c>
      <c r="D51" s="47"/>
    </row>
    <row r="52" spans="1:4" ht="105">
      <c r="A52" s="420"/>
      <c r="B52" s="420"/>
      <c r="C52" s="44" t="s">
        <v>1285</v>
      </c>
      <c r="D52" s="44" t="s">
        <v>1286</v>
      </c>
    </row>
    <row r="53" spans="1:4" ht="53">
      <c r="A53" s="420"/>
      <c r="B53" s="421"/>
      <c r="C53" s="44" t="s">
        <v>1287</v>
      </c>
      <c r="D53" s="44" t="s">
        <v>1288</v>
      </c>
    </row>
    <row r="54" spans="1:4" ht="87.5">
      <c r="A54" s="420"/>
      <c r="B54" s="419" t="s">
        <v>1289</v>
      </c>
      <c r="C54" s="44" t="s">
        <v>1290</v>
      </c>
      <c r="D54" s="45" t="s">
        <v>1291</v>
      </c>
    </row>
    <row r="55" spans="1:4" ht="140">
      <c r="A55" s="420"/>
      <c r="B55" s="421"/>
      <c r="C55" s="44" t="s">
        <v>1292</v>
      </c>
      <c r="D55" s="44" t="s">
        <v>1293</v>
      </c>
    </row>
    <row r="56" spans="1:4" ht="70.5">
      <c r="A56" s="420"/>
      <c r="B56" s="419" t="s">
        <v>1294</v>
      </c>
      <c r="C56" s="44" t="s">
        <v>1295</v>
      </c>
      <c r="D56" s="44" t="s">
        <v>1296</v>
      </c>
    </row>
    <row r="57" spans="1:4" ht="88">
      <c r="A57" s="421"/>
      <c r="B57" s="421"/>
      <c r="C57" s="44" t="s">
        <v>1297</v>
      </c>
      <c r="D57" s="45" t="s">
        <v>1298</v>
      </c>
    </row>
  </sheetData>
  <mergeCells count="23">
    <mergeCell ref="A51:A57"/>
    <mergeCell ref="B51:B53"/>
    <mergeCell ref="B54:B55"/>
    <mergeCell ref="B56:B57"/>
    <mergeCell ref="A34:A40"/>
    <mergeCell ref="B35:B36"/>
    <mergeCell ref="B37:B40"/>
    <mergeCell ref="A41:A50"/>
    <mergeCell ref="B41:B44"/>
    <mergeCell ref="B45:B50"/>
    <mergeCell ref="A28:A33"/>
    <mergeCell ref="B28:B32"/>
    <mergeCell ref="A2:A9"/>
    <mergeCell ref="B2:B6"/>
    <mergeCell ref="B7:B8"/>
    <mergeCell ref="A10:A16"/>
    <mergeCell ref="B11:B14"/>
    <mergeCell ref="B15:B16"/>
    <mergeCell ref="A17:A24"/>
    <mergeCell ref="B18:B20"/>
    <mergeCell ref="B21:B24"/>
    <mergeCell ref="A25:A27"/>
    <mergeCell ref="B25:B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B26E5D30B9634985F3ADC011078DB4" ma:contentTypeVersion="11" ma:contentTypeDescription="Create a new document." ma:contentTypeScope="" ma:versionID="05689ec56df7f3618ba7c0943361afb2">
  <xsd:schema xmlns:xsd="http://www.w3.org/2001/XMLSchema" xmlns:xs="http://www.w3.org/2001/XMLSchema" xmlns:p="http://schemas.microsoft.com/office/2006/metadata/properties" xmlns:ns2="d4cc912e-6244-47ff-871f-d9ad62164cf0" xmlns:ns3="54741efc-ef4d-4c57-9124-82a18b497fb6" targetNamespace="http://schemas.microsoft.com/office/2006/metadata/properties" ma:root="true" ma:fieldsID="08db16f8b0cd656dd76a6a9154133f73" ns2:_="" ns3:_="">
    <xsd:import namespace="d4cc912e-6244-47ff-871f-d9ad62164cf0"/>
    <xsd:import namespace="54741efc-ef4d-4c57-9124-82a18b497fb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cc912e-6244-47ff-871f-d9ad62164c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58f6938-914b-4ef1-904b-6227f45cfc2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741efc-ef4d-4c57-9124-82a18b497fb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1f5f8f3-161c-4415-ac50-3d84aca8d98a}" ma:internalName="TaxCatchAll" ma:showField="CatchAllData" ma:web="54741efc-ef4d-4c57-9124-82a18b497f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4741efc-ef4d-4c57-9124-82a18b497fb6" xsi:nil="true"/>
    <lcf76f155ced4ddcb4097134ff3c332f xmlns="d4cc912e-6244-47ff-871f-d9ad62164cf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2653C97-11E5-427E-87A5-608FCFF3C729}">
  <ds:schemaRefs>
    <ds:schemaRef ds:uri="http://schemas.microsoft.com/sharepoint/v3/contenttype/forms"/>
  </ds:schemaRefs>
</ds:datastoreItem>
</file>

<file path=customXml/itemProps2.xml><?xml version="1.0" encoding="utf-8"?>
<ds:datastoreItem xmlns:ds="http://schemas.openxmlformats.org/officeDocument/2006/customXml" ds:itemID="{7153CAFB-D1BD-40D6-BCAC-62F0D06391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cc912e-6244-47ff-871f-d9ad62164cf0"/>
    <ds:schemaRef ds:uri="54741efc-ef4d-4c57-9124-82a18b497f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3EE108-316B-401A-BAB1-7EBB4DD88AA8}">
  <ds:schemaRefs>
    <ds:schemaRef ds:uri="http://purl.org/dc/elements/1.1/"/>
    <ds:schemaRef ds:uri="http://schemas.openxmlformats.org/package/2006/metadata/core-properties"/>
    <ds:schemaRef ds:uri="http://schemas.microsoft.com/office/infopath/2007/PartnerControls"/>
    <ds:schemaRef ds:uri="http://purl.org/dc/terms/"/>
    <ds:schemaRef ds:uri="d4cc912e-6244-47ff-871f-d9ad62164cf0"/>
    <ds:schemaRef ds:uri="http://schemas.microsoft.com/office/2006/documentManagement/types"/>
    <ds:schemaRef ds:uri="54741efc-ef4d-4c57-9124-82a18b497fb6"/>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DASHBOARD</vt:lpstr>
      <vt:lpstr>Sheet5</vt:lpstr>
      <vt:lpstr>NIST CSF 2.0 ASSESSMENT</vt:lpstr>
      <vt:lpstr>SCORING METRICS</vt:lpstr>
      <vt:lpstr>Observations</vt:lpstr>
      <vt:lpstr>HNE Policy Review</vt:lpstr>
      <vt:lpstr>ANSWER KEY</vt:lpstr>
      <vt:lpstr>NIST CSF HIPAA Xwalk</vt:lpstr>
      <vt:lpstr>InfoSec Metrics Templates</vt:lpstr>
      <vt:lpstr>Metrics Collection and Dashboar</vt:lpstr>
      <vt:lpstr>HNE BCP</vt:lpstr>
      <vt:lpstr>Anti-Ransomware Controls</vt:lpstr>
      <vt:lpstr>Ransomware Kill Chain</vt:lpstr>
      <vt:lpstr>Application Assessments</vt:lpstr>
      <vt:lpstr>Security Tech Stack</vt:lpstr>
      <vt:lpstr>Business Tech Stack</vt:lpstr>
      <vt:lpstr>Web Apps</vt:lpstr>
      <vt:lpstr>Audit Plan</vt:lpstr>
      <vt:lpstr>Team</vt:lpstr>
      <vt:lpstr>Informative References</vt:lpstr>
      <vt:lpstr>All Business Processes Template</vt:lpstr>
      <vt:lpstr>NIST SP 800-221A</vt:lpstr>
      <vt:lpstr>'NIST CSF 2.0 ASSESSMENT'!Print_Area</vt:lpstr>
      <vt:lpstr>'NIST CSF 2.0 ASSESSMENT'!Print_Titles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Moker, Kevin</cp:lastModifiedBy>
  <cp:revision/>
  <dcterms:created xsi:type="dcterms:W3CDTF">2024-04-11T19:15:06Z</dcterms:created>
  <dcterms:modified xsi:type="dcterms:W3CDTF">2024-07-03T13:50:09Z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0x01010002B26E5D30B9634985F3ADC011078DB4</vt:lpwstr>
  </property>
  <property fmtid="{D5CDD505-2E9C-101B-9397-08002B2CF9AE}" pid="3" name="MediaServiceImageTags">
    <vt:lpwstr/>
  </property>
</Properties>
</file>