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seth.rincon\Downloads\"/>
    </mc:Choice>
  </mc:AlternateContent>
  <bookViews>
    <workbookView xWindow="0" yWindow="0" windowWidth="20490" windowHeight="7620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  <c r="H16" i="1"/>
  <c r="G16" i="1"/>
  <c r="F15" i="1"/>
  <c r="G15" i="1"/>
  <c r="I14" i="1"/>
  <c r="H14" i="1"/>
  <c r="G14" i="1"/>
  <c r="I13" i="1"/>
  <c r="H13" i="1"/>
  <c r="G13" i="1"/>
  <c r="H12" i="1"/>
  <c r="H11" i="1"/>
  <c r="G11" i="1"/>
  <c r="H9" i="1"/>
  <c r="G9" i="1"/>
  <c r="I8" i="1"/>
  <c r="H8" i="1"/>
  <c r="G8" i="1"/>
  <c r="G7" i="1"/>
  <c r="I6" i="1"/>
  <c r="H6" i="1"/>
  <c r="G6" i="1"/>
  <c r="I4" i="1"/>
  <c r="H4" i="1"/>
  <c r="E4" i="1"/>
  <c r="F2" i="1"/>
</calcChain>
</file>

<file path=xl/sharedStrings.xml><?xml version="1.0" encoding="utf-8"?>
<sst xmlns="http://schemas.openxmlformats.org/spreadsheetml/2006/main" count="90" uniqueCount="63">
  <si>
    <t>Contratista</t>
  </si>
  <si>
    <t>NIT</t>
  </si>
  <si>
    <t>Número de contrato</t>
  </si>
  <si>
    <t>Objeto</t>
  </si>
  <si>
    <t>Valor inicial</t>
  </si>
  <si>
    <t>Valor Adición</t>
  </si>
  <si>
    <t>Valor Total del Contrato</t>
  </si>
  <si>
    <t>Duración inicial</t>
  </si>
  <si>
    <t>Ampliaciones</t>
  </si>
  <si>
    <t>Fecha de inicio</t>
  </si>
  <si>
    <t>Fecha de terminación</t>
  </si>
  <si>
    <t>Nro_Encargo_Fiduciario</t>
  </si>
  <si>
    <t>Fiduciaria Bogotá S. A</t>
  </si>
  <si>
    <t>800.142.383-7</t>
  </si>
  <si>
    <t>125-2018</t>
  </si>
  <si>
    <t>Administración de la Fiducia para la inversión y pagos de los recursos de los fondos de acceso de educación superior de Medellín</t>
  </si>
  <si>
    <t>E 3-1-77756</t>
  </si>
  <si>
    <t>230-2019</t>
  </si>
  <si>
    <t>Fiducia publica para la administración, inversión y pago de recursos de los programas para el acceso a la educación superior de la Agencia de Educación Superior de Medellín</t>
  </si>
  <si>
    <t>E 3-1-86040</t>
  </si>
  <si>
    <t>ICETEX</t>
  </si>
  <si>
    <t>899999035-7</t>
  </si>
  <si>
    <t>0383-2013</t>
  </si>
  <si>
    <t>Aunar esfuerzos para conformar una Alianza Estratégica de Cofinanciación entre la Agencia de Educación Superior de Medellín SAPIENCIA y EL ICETEX para apoyar la financiación de matrícula y sostenimiento de las personas que cumplan los requisitos para ello de conformidad con lo establecido en el presente contrato y las normas legales que regulan la asignación de créditos para cada una de las partes.</t>
  </si>
  <si>
    <t>2013-0383</t>
  </si>
  <si>
    <t>078-2014</t>
  </si>
  <si>
    <t>Administrar el encargo fiduciario para el manejo de los recursos del
programa financiación de educación superior para estudiantes de
bajos recursos de Medellín - Fondo EPM_x000D_</t>
  </si>
  <si>
    <t>E-3-1-47746</t>
  </si>
  <si>
    <t>IDEA</t>
  </si>
  <si>
    <t>890.980.179-2</t>
  </si>
  <si>
    <t>244-2015</t>
  </si>
  <si>
    <t>ADMINISTRACIÓN DE RECURSOS PARA EL OTORGAMIENTO DE CRÉDITOS CONDONABLES PARA EL ACCESO A LA EDUCACIÓN SUPERIOR, DE ACUERDO A LAS NORMAS, REGLAMENTOS Y DIRECTRICES DEL FONDO MEDELLÍN EPM.</t>
  </si>
  <si>
    <t>0244</t>
  </si>
  <si>
    <t>305-2015</t>
  </si>
  <si>
    <t>Administración de recursos para el otorgamiento de los créditos
condonables del programa “Extendiendo fronteras educativas” para
el cofinanciamiento de maestrías, doctorados y postdoctorados en
Colombia.</t>
  </si>
  <si>
    <t>0305</t>
  </si>
  <si>
    <t>116-2017</t>
  </si>
  <si>
    <t>ADMINISTRACIÓN Y PAGO DE RECURSOS ENTREGADOS COMO CRÉDITOS CONDONABLES PARA EL ACCESO A LA EDUCACIÓN SUPERIOR, TANTO A NIVEL DE PREGRADOS, COMO DE POSGRADOS DE ACUERDO A LAS NORMAS, REGLAMENTOS Y DIRECTRICES DE LOS DIFERENTES PROGRAMAS PARA ACCESO A LA EDUCACIÓN SUPERIOR QUE DESARROLLE LA AGENCIA.</t>
  </si>
  <si>
    <t>E 3-1-70955</t>
  </si>
  <si>
    <t>377-2020</t>
  </si>
  <si>
    <t>Contrato interadministrativo para la administración y pago de recursos de los programas para el acceso a la educación superior de la Agencia de Educación Superior-SAPIENCIA.</t>
  </si>
  <si>
    <t>IDEA 0377-2020</t>
  </si>
  <si>
    <t>609-2021</t>
  </si>
  <si>
    <t>FIDUCIA PÚBLICA PARA LA ADMINISTRACIÓN, INVERSIÓN Y GIRO DE
RECURSOS PARA LOS BENEFICIARIOS DE LOS DIFERENTES PROGRAMAS DE
ACCESO Y PERMANENCIA A LA EDUCACIÓN SUPERIOR QUE OPERA LA
AGENCIA DE EDUCACIÓN POSTSECUNDARIA DE MEDELLÍN – SAPIENCIA_x000D_</t>
  </si>
  <si>
    <t>E-3-1-99961</t>
  </si>
  <si>
    <t>380-2022</t>
  </si>
  <si>
    <t>Contrato Interadministrativo para la administración de recursos
destinados a créditos condonables del programa fondo con recursos
de Presupuesto Participativo, de acceso a la Educación
Postsecundaria desarrollados por Sapiencia</t>
  </si>
  <si>
    <t>0380-2022</t>
  </si>
  <si>
    <t>507-2023</t>
  </si>
  <si>
    <t>Contrato interadministrativo para la constitución de un fondo especial de
administración de recursos destinados a la operación del programa único de
acceso y permanencia (PUAP).</t>
  </si>
  <si>
    <t>IDEA 507-2023</t>
  </si>
  <si>
    <t>373-2016</t>
  </si>
  <si>
    <t>Administración de recursos para el otorgamiento de créditos condonables para el acceso a la educación superior, incluyendo el pago, de acuerdo a las normas, reglamento y directrices del Fondo Medellín EPM</t>
  </si>
  <si>
    <t>0373</t>
  </si>
  <si>
    <t>120420</t>
  </si>
  <si>
    <t>Convenio interadministrativo para la constitución y administración del “FONDO
FOMENTO EDUCATIVO DEL MUNICIPIO DE MEDELLÌN COMUNA UNO”.</t>
  </si>
  <si>
    <t>120495</t>
  </si>
  <si>
    <t>Por medio del presente Convenio el MUNICIPIO DE MEDELLÌN se obliga a constituir con el ICETEX un Fondo en Administraciòn que se denominarà FONDO “CAMINO A LA EDUCACIÒN SUPERIOR” MEDELLÌN PRESUPUESTO APRTICIPATIVO.</t>
  </si>
  <si>
    <t>121881</t>
  </si>
  <si>
    <t>Administración integral de los recursos priorizados por las diferentes comunas y corregimientos mediante presupuesto participativo en la ejecución del programa para el acceso a la educación superior a nivel de pregrados.</t>
  </si>
  <si>
    <t>121754</t>
  </si>
  <si>
    <t>Constitución y regulación de un fondo en Administración que se denominará PROGRAMA DE FORMACIÓN AVANZADA PARA DOCENTES Y DIRECTIVOS DOCENTES DEL MUNICIPIO DE MEDELLIN.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</si>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</sst>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$&quot;\ * #,##0_-;\-&quot;$&quot;\ * #,##0_-;_-&quot;$&quot;\ * &quot;-&quot;_-;_-@_-"/>
    <numFmt numFmtId="164" formatCode="[$$-240A]\ #,##0.00"/>
    <numFmt numFmtId="165" formatCode="0.0"/>
    <numFmt numFmtId="166" formatCode="[$$-240A]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0" xfId="1" applyNumberFormat="1" applyFont="1" applyBorder="1" applyAlignment="1">
      <alignment horizontal="center" vertical="center" wrapText="1"/>
    </xf>
    <xf numFmtId="49" fontId="0" fillId="0" borderId="0" xfId="0" applyNumberFormat="1"/>
  </cellXfs>
  <cellStyles count="2">
    <cellStyle name="Moneda [0]" xfId="1" builtinId="7"/>
    <cellStyle name="Normal" xfId="0" builtinId="0"/>
  </cellStyles>
  <dxfs count="14">
    <dxf>
      <numFmt numFmtId="30" formatCode="@"/>
      <alignment horizontal="center" vertical="center" wrapText="1"/>
    </dxf>
    <dxf>
      <numFmt numFmtId="167" formatCode="dd/mm/yyyy"/>
      <alignment horizontal="center" vertical="center" wrapText="1"/>
    </dxf>
    <dxf>
      <numFmt numFmtId="167" formatCode="dd/mm/yyyy"/>
      <alignment horizontal="center" vertical="center" wrapText="1"/>
    </dxf>
    <dxf>
      <numFmt numFmtId="165" formatCode="0.0"/>
      <alignment horizontal="center" vertical="center" wrapText="1"/>
    </dxf>
    <dxf>
      <numFmt numFmtId="165" formatCode="0.0"/>
      <alignment horizontal="center" vertical="center" textRotation="0" wrapText="1" indent="0" justifyLastLine="0" shrinkToFit="0" readingOrder="0"/>
    </dxf>
    <dxf>
      <numFmt numFmtId="166" formatCode="[$$-240A]\ #,##0"/>
      <alignment horizontal="center" vertical="center" wrapText="1"/>
    </dxf>
    <dxf>
      <numFmt numFmtId="166" formatCode="[$$-240A]\ #,##0"/>
      <alignment horizontal="center" vertical="center" wrapText="1"/>
    </dxf>
    <dxf>
      <numFmt numFmtId="166" formatCode="[$$-240A]\ #,##0"/>
      <alignment horizontal="center" vertical="center" wrapText="1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fo_General" displayName="Info_General" ref="A1:L17" totalsRowShown="0" headerRowDxfId="13" dataDxfId="12">
  <autoFilter ref="A1:L17"/>
  <tableColumns count="12">
    <tableColumn id="1" name="Contratista" dataDxfId="11"/>
    <tableColumn id="2" name="NIT" dataDxfId="10"/>
    <tableColumn id="3" name="Número de contrato" dataDxfId="9"/>
    <tableColumn id="4" name="Objeto" dataDxfId="8"/>
    <tableColumn id="5" name="Valor inicial" dataDxfId="7"/>
    <tableColumn id="6" name="Valor Adición" dataDxfId="6">
      <calculatedColumnFormula>323000000+22400000+90000000+437000000</calculatedColumnFormula>
    </tableColumn>
    <tableColumn id="7" name="Valor Total del Contrato" dataDxfId="5">
      <calculatedColumnFormula>Info_General[[#This Row],[Valor inicial]]+Info_General[[#This Row],[Valor Adición]]</calculatedColumnFormula>
    </tableColumn>
    <tableColumn id="8" name="Duración inicial" dataDxfId="4"/>
    <tableColumn id="9" name="Ampliaciones" dataDxfId="3"/>
    <tableColumn id="10" name="Fecha de inicio" dataDxfId="2"/>
    <tableColumn id="11" name="Fecha de terminación" dataDxfId="1"/>
    <tableColumn id="12" name="Nro_Encargo_Fiduciar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E22" workbookViewId="0">
      <selection activeCell="L10" sqref="L10"/>
    </sheetView>
  </sheetViews>
  <sheetFormatPr baseColWidth="10" defaultColWidth="11.42578125" defaultRowHeight="15" x14ac:dyDescent="0.25"/>
  <cols>
    <col min="1" max="1" width="20.140625" bestFit="1" customWidth="1"/>
    <col min="2" max="2" width="13.85546875" bestFit="1" customWidth="1"/>
    <col min="3" max="3" width="14.28515625" style="7" customWidth="1"/>
    <col min="4" max="4" width="48.42578125" customWidth="1"/>
    <col min="5" max="7" width="20.28515625" style="4" bestFit="1" customWidth="1"/>
    <col min="8" max="8" width="11.42578125" style="5" customWidth="1"/>
    <col min="9" max="9" width="13.140625" style="5" customWidth="1"/>
    <col min="10" max="10" width="14.28515625" style="6" customWidth="1"/>
    <col min="11" max="11" width="15" style="6" customWidth="1"/>
    <col min="12" max="12" width="15.5703125" bestFit="1" customWidth="1"/>
  </cols>
  <sheetData>
    <row r="1" spans="1:12" ht="30" x14ac:dyDescent="0.25">
      <c r="A1" s="2" t="s">
        <v>0</v>
      </c>
      <c r="B1" s="2" t="s">
        <v>1</v>
      </c>
      <c r="C1" s="8" t="s">
        <v>2</v>
      </c>
      <c r="D1" s="2" t="s">
        <v>3</v>
      </c>
      <c r="E1" s="9" t="s">
        <v>4</v>
      </c>
      <c r="F1" s="9" t="s">
        <v>5</v>
      </c>
      <c r="G1" s="9" t="s">
        <v>6</v>
      </c>
      <c r="H1" s="3" t="s">
        <v>7</v>
      </c>
      <c r="I1" s="3" t="s">
        <v>8</v>
      </c>
      <c r="J1" s="10" t="s">
        <v>9</v>
      </c>
      <c r="K1" s="10" t="s">
        <v>10</v>
      </c>
      <c r="L1" s="2" t="s">
        <v>11</v>
      </c>
    </row>
    <row r="2" spans="1:12" ht="45" x14ac:dyDescent="0.25">
      <c r="A2" s="2" t="s">
        <v>12</v>
      </c>
      <c r="B2" s="2" t="s">
        <v>13</v>
      </c>
      <c r="C2" s="8" t="s">
        <v>14</v>
      </c>
      <c r="D2" s="2" t="s">
        <v>15</v>
      </c>
      <c r="E2" s="15">
        <v>2200000000</v>
      </c>
      <c r="F2" s="15">
        <f>610000000+108000000+382000000</f>
        <v>1100000000</v>
      </c>
      <c r="G2" s="15">
        <v>3300000000</v>
      </c>
      <c r="H2" s="3">
        <v>144</v>
      </c>
      <c r="I2" s="3">
        <v>0</v>
      </c>
      <c r="J2" s="11">
        <v>43249</v>
      </c>
      <c r="K2" s="10">
        <v>47632</v>
      </c>
      <c r="L2" s="17" t="s">
        <v>16</v>
      </c>
    </row>
    <row r="3" spans="1:12" ht="60" x14ac:dyDescent="0.25">
      <c r="A3" s="2" t="s">
        <v>12</v>
      </c>
      <c r="B3" s="2" t="s">
        <v>13</v>
      </c>
      <c r="C3" s="8" t="s">
        <v>17</v>
      </c>
      <c r="D3" s="2" t="s">
        <v>18</v>
      </c>
      <c r="E3" s="16">
        <v>1800000000</v>
      </c>
      <c r="F3" s="16">
        <v>872400000</v>
      </c>
      <c r="G3" s="16">
        <v>2672400000</v>
      </c>
      <c r="H3" s="3">
        <v>144</v>
      </c>
      <c r="I3" s="3">
        <v>0</v>
      </c>
      <c r="J3" s="10">
        <v>43621</v>
      </c>
      <c r="K3" s="10">
        <v>48004</v>
      </c>
      <c r="L3" s="17" t="s">
        <v>19</v>
      </c>
    </row>
    <row r="4" spans="1:12" ht="135" x14ac:dyDescent="0.25">
      <c r="A4" s="2" t="s">
        <v>20</v>
      </c>
      <c r="B4" s="2" t="s">
        <v>21</v>
      </c>
      <c r="C4" s="8" t="s">
        <v>22</v>
      </c>
      <c r="D4" s="2" t="s">
        <v>23</v>
      </c>
      <c r="E4" s="15">
        <f>49000000000+998282314</f>
        <v>49998282314</v>
      </c>
      <c r="F4" s="15">
        <v>20000000000</v>
      </c>
      <c r="G4" s="15">
        <v>69998282314</v>
      </c>
      <c r="H4" s="3">
        <f>5*12</f>
        <v>60</v>
      </c>
      <c r="I4" s="3">
        <f>8*12</f>
        <v>96</v>
      </c>
      <c r="J4" s="11">
        <v>41586</v>
      </c>
      <c r="K4" s="10">
        <v>46334</v>
      </c>
      <c r="L4" s="17" t="s">
        <v>24</v>
      </c>
    </row>
    <row r="5" spans="1:12" ht="75" x14ac:dyDescent="0.25">
      <c r="A5" s="2" t="s">
        <v>12</v>
      </c>
      <c r="B5" s="2">
        <v>800142383</v>
      </c>
      <c r="C5" s="13" t="s">
        <v>25</v>
      </c>
      <c r="D5" s="2" t="s">
        <v>26</v>
      </c>
      <c r="E5" s="15">
        <v>307500000</v>
      </c>
      <c r="F5" s="15">
        <v>0</v>
      </c>
      <c r="G5" s="15">
        <v>307500000</v>
      </c>
      <c r="H5" s="3">
        <v>108</v>
      </c>
      <c r="I5" s="3">
        <v>60</v>
      </c>
      <c r="J5" s="10">
        <v>41968</v>
      </c>
      <c r="K5" s="10">
        <v>47082</v>
      </c>
      <c r="L5" s="17" t="s">
        <v>27</v>
      </c>
    </row>
    <row r="6" spans="1:12" ht="75" x14ac:dyDescent="0.25">
      <c r="A6" s="2" t="s">
        <v>28</v>
      </c>
      <c r="B6" s="2" t="s">
        <v>29</v>
      </c>
      <c r="C6" s="8" t="s">
        <v>30</v>
      </c>
      <c r="D6" s="2" t="s">
        <v>31</v>
      </c>
      <c r="E6" s="15">
        <v>532019704</v>
      </c>
      <c r="F6" s="15">
        <v>214285714</v>
      </c>
      <c r="G6" s="15">
        <f>Info_General[[#This Row],[Valor inicial]]+Info_General[[#This Row],[Valor Adición]]</f>
        <v>746305418</v>
      </c>
      <c r="H6" s="3">
        <f>8*12</f>
        <v>96</v>
      </c>
      <c r="I6" s="3">
        <f>6+5*12+8/30</f>
        <v>66.266666666666666</v>
      </c>
      <c r="J6" s="11">
        <v>42179</v>
      </c>
      <c r="K6" s="10">
        <v>47118</v>
      </c>
      <c r="L6" s="17" t="s">
        <v>32</v>
      </c>
    </row>
    <row r="7" spans="1:12" ht="105" x14ac:dyDescent="0.25">
      <c r="A7" s="12" t="s">
        <v>28</v>
      </c>
      <c r="B7" s="2" t="s">
        <v>29</v>
      </c>
      <c r="C7" s="13" t="s">
        <v>33</v>
      </c>
      <c r="D7" s="2" t="s">
        <v>34</v>
      </c>
      <c r="E7" s="15">
        <v>8983218</v>
      </c>
      <c r="F7" s="15">
        <v>4491609</v>
      </c>
      <c r="G7" s="15">
        <f>Info_General[[#This Row],[Valor inicial]]+Info_General[[#This Row],[Valor Adición]]</f>
        <v>13474827</v>
      </c>
      <c r="H7" s="3">
        <v>84</v>
      </c>
      <c r="I7" s="3">
        <v>36</v>
      </c>
      <c r="J7" s="10">
        <v>42341</v>
      </c>
      <c r="K7" s="10">
        <v>45993</v>
      </c>
      <c r="L7" s="8" t="s">
        <v>35</v>
      </c>
    </row>
    <row r="8" spans="1:12" ht="120" x14ac:dyDescent="0.25">
      <c r="A8" s="2" t="s">
        <v>12</v>
      </c>
      <c r="B8" s="2">
        <v>800142383</v>
      </c>
      <c r="C8" s="14" t="s">
        <v>36</v>
      </c>
      <c r="D8" s="2" t="s">
        <v>37</v>
      </c>
      <c r="E8" s="15">
        <v>500000000</v>
      </c>
      <c r="F8" s="15">
        <v>243083097</v>
      </c>
      <c r="G8" s="15">
        <f>Info_General[[#This Row],[Valor inicial]]+Info_General[[#This Row],[Valor Adición]]</f>
        <v>743083097</v>
      </c>
      <c r="H8" s="3">
        <f>10*12</f>
        <v>120</v>
      </c>
      <c r="I8" s="3">
        <f>1*12+4+28/30</f>
        <v>16.933333333333334</v>
      </c>
      <c r="J8" s="10">
        <v>42949</v>
      </c>
      <c r="K8" s="10">
        <v>47118</v>
      </c>
      <c r="L8" s="17" t="s">
        <v>38</v>
      </c>
    </row>
    <row r="9" spans="1:12" ht="60" x14ac:dyDescent="0.25">
      <c r="A9" s="12" t="s">
        <v>28</v>
      </c>
      <c r="B9" s="2" t="s">
        <v>29</v>
      </c>
      <c r="C9" s="13" t="s">
        <v>39</v>
      </c>
      <c r="D9" s="2" t="s">
        <v>40</v>
      </c>
      <c r="E9" s="15">
        <v>300102209</v>
      </c>
      <c r="F9" s="15">
        <v>139026812</v>
      </c>
      <c r="G9" s="15">
        <f>Info_General[[#This Row],[Valor inicial]]+Info_General[[#This Row],[Valor Adición]]</f>
        <v>439129021</v>
      </c>
      <c r="H9" s="3">
        <f>12*12</f>
        <v>144</v>
      </c>
      <c r="I9" s="3">
        <v>0</v>
      </c>
      <c r="J9" s="10">
        <v>44046</v>
      </c>
      <c r="K9" s="10">
        <v>48429</v>
      </c>
      <c r="L9" s="8" t="s">
        <v>41</v>
      </c>
    </row>
    <row r="10" spans="1:12" ht="120" x14ac:dyDescent="0.25">
      <c r="A10" s="2" t="s">
        <v>12</v>
      </c>
      <c r="B10" s="2">
        <v>800142383</v>
      </c>
      <c r="C10" s="8" t="s">
        <v>42</v>
      </c>
      <c r="D10" s="2" t="s">
        <v>43</v>
      </c>
      <c r="E10" s="15">
        <v>0</v>
      </c>
      <c r="F10" s="15">
        <v>0</v>
      </c>
      <c r="G10" s="15">
        <v>0</v>
      </c>
      <c r="H10" s="3">
        <v>144</v>
      </c>
      <c r="I10" s="3">
        <v>0</v>
      </c>
      <c r="J10" s="10">
        <v>44426</v>
      </c>
      <c r="K10" s="10">
        <v>48809</v>
      </c>
      <c r="L10" s="17" t="s">
        <v>44</v>
      </c>
    </row>
    <row r="11" spans="1:12" ht="105" x14ac:dyDescent="0.25">
      <c r="A11" s="12" t="s">
        <v>28</v>
      </c>
      <c r="B11" s="2" t="s">
        <v>29</v>
      </c>
      <c r="C11" s="8" t="s">
        <v>45</v>
      </c>
      <c r="D11" s="2" t="s">
        <v>46</v>
      </c>
      <c r="E11" s="15">
        <v>261463175</v>
      </c>
      <c r="F11" s="15">
        <v>0</v>
      </c>
      <c r="G11" s="15">
        <f>Info_General[[#This Row],[Valor inicial]]+Info_General[[#This Row],[Valor Adición]]</f>
        <v>261463175</v>
      </c>
      <c r="H11" s="3">
        <f>12*12</f>
        <v>144</v>
      </c>
      <c r="I11" s="3">
        <v>0</v>
      </c>
      <c r="J11" s="10">
        <v>44834</v>
      </c>
      <c r="K11" s="10">
        <v>49217</v>
      </c>
      <c r="L11" s="17" t="s">
        <v>47</v>
      </c>
    </row>
    <row r="12" spans="1:12" ht="75" x14ac:dyDescent="0.25">
      <c r="A12" s="12" t="s">
        <v>28</v>
      </c>
      <c r="B12" s="2" t="s">
        <v>29</v>
      </c>
      <c r="C12" s="8" t="s">
        <v>48</v>
      </c>
      <c r="D12" s="2" t="s">
        <v>49</v>
      </c>
      <c r="E12" s="15">
        <v>690309925</v>
      </c>
      <c r="F12" s="15">
        <v>0</v>
      </c>
      <c r="G12" s="15">
        <v>0</v>
      </c>
      <c r="H12" s="3">
        <f>12*12</f>
        <v>144</v>
      </c>
      <c r="I12" s="3">
        <v>0</v>
      </c>
      <c r="J12" s="10">
        <v>45103</v>
      </c>
      <c r="K12" s="10">
        <v>49674</v>
      </c>
      <c r="L12" t="s">
        <v>50</v>
      </c>
    </row>
    <row r="13" spans="1:12" ht="75" x14ac:dyDescent="0.25">
      <c r="A13" s="2" t="s">
        <v>28</v>
      </c>
      <c r="B13" s="2" t="s">
        <v>29</v>
      </c>
      <c r="C13" s="8" t="s">
        <v>51</v>
      </c>
      <c r="D13" s="2" t="s">
        <v>52</v>
      </c>
      <c r="E13" s="15">
        <v>22097029998</v>
      </c>
      <c r="F13" s="15">
        <v>10321557338</v>
      </c>
      <c r="G13" s="15">
        <f>Info_General[[#This Row],[Valor inicial]]+Info_General[[#This Row],[Valor Adición]]</f>
        <v>32418587336</v>
      </c>
      <c r="H13" s="3">
        <f>8*12</f>
        <v>96</v>
      </c>
      <c r="I13" s="3">
        <f>5*12</f>
        <v>60</v>
      </c>
      <c r="J13" s="10">
        <v>42730</v>
      </c>
      <c r="K13" s="10">
        <v>47478</v>
      </c>
      <c r="L13" s="8" t="s">
        <v>53</v>
      </c>
    </row>
    <row r="14" spans="1:12" ht="60" x14ac:dyDescent="0.25">
      <c r="A14" s="2" t="s">
        <v>20</v>
      </c>
      <c r="B14" s="2" t="s">
        <v>21</v>
      </c>
      <c r="C14" s="8" t="s">
        <v>54</v>
      </c>
      <c r="D14" s="2" t="s">
        <v>55</v>
      </c>
      <c r="E14" s="15">
        <v>570000000</v>
      </c>
      <c r="F14" s="15">
        <v>6101933383</v>
      </c>
      <c r="G14" s="15">
        <f>Info_General[[#This Row],[Valor inicial]]+Info_General[[#This Row],[Valor Adición]]</f>
        <v>6671933383</v>
      </c>
      <c r="H14" s="3">
        <f>5*12</f>
        <v>60</v>
      </c>
      <c r="I14" s="3">
        <f>12*20</f>
        <v>240</v>
      </c>
      <c r="J14" s="10">
        <v>38525</v>
      </c>
      <c r="K14" s="10">
        <v>47656</v>
      </c>
      <c r="L14" s="8" t="s">
        <v>54</v>
      </c>
    </row>
    <row r="15" spans="1:12" ht="75" x14ac:dyDescent="0.25">
      <c r="A15" s="2" t="s">
        <v>20</v>
      </c>
      <c r="B15" s="2" t="s">
        <v>21</v>
      </c>
      <c r="C15" s="8" t="s">
        <v>56</v>
      </c>
      <c r="D15" s="2" t="s">
        <v>57</v>
      </c>
      <c r="E15" s="15">
        <v>2014820000</v>
      </c>
      <c r="F15" s="15">
        <f>72110435690-8472391132-5163048806</f>
        <v>58474995752</v>
      </c>
      <c r="G15" s="15">
        <f>Info_General[[#This Row],[Valor inicial]]+Info_General[[#This Row],[Valor Adición]]</f>
        <v>60489815752</v>
      </c>
      <c r="H15" s="3">
        <v>60</v>
      </c>
      <c r="I15" s="3">
        <v>234</v>
      </c>
      <c r="J15" s="10">
        <v>38897</v>
      </c>
      <c r="K15" s="10">
        <v>47848</v>
      </c>
      <c r="L15" s="8" t="s">
        <v>56</v>
      </c>
    </row>
    <row r="16" spans="1:12" ht="75" x14ac:dyDescent="0.25">
      <c r="A16" s="2" t="s">
        <v>20</v>
      </c>
      <c r="B16" s="2" t="s">
        <v>21</v>
      </c>
      <c r="C16" s="8" t="s">
        <v>58</v>
      </c>
      <c r="D16" s="2" t="s">
        <v>59</v>
      </c>
      <c r="E16" s="15">
        <v>9942999813</v>
      </c>
      <c r="F16" s="15">
        <v>-3650000000</v>
      </c>
      <c r="G16" s="15">
        <f>Info_General[[#This Row],[Valor inicial]]+Info_General[[#This Row],[Valor Adición]]</f>
        <v>6292999813</v>
      </c>
      <c r="H16" s="3">
        <f>12*12</f>
        <v>144</v>
      </c>
      <c r="I16" s="3"/>
      <c r="J16" s="10">
        <v>42475</v>
      </c>
      <c r="K16" s="10">
        <v>46858</v>
      </c>
      <c r="L16" s="8" t="s">
        <v>58</v>
      </c>
    </row>
    <row r="17" spans="1:12" ht="60" x14ac:dyDescent="0.25">
      <c r="A17" s="2" t="s">
        <v>20</v>
      </c>
      <c r="B17" s="2" t="s">
        <v>21</v>
      </c>
      <c r="C17" s="8" t="s">
        <v>60</v>
      </c>
      <c r="D17" s="2" t="s">
        <v>61</v>
      </c>
      <c r="E17" s="15">
        <v>1000000000</v>
      </c>
      <c r="F17" s="15">
        <v>2406682581</v>
      </c>
      <c r="G17" s="15">
        <f>Info_General[[#This Row],[Valor inicial]]+Info_General[[#This Row],[Valor Adición]]</f>
        <v>3406682581</v>
      </c>
      <c r="H17" s="3">
        <f>6*12</f>
        <v>72</v>
      </c>
      <c r="I17" s="3"/>
      <c r="J17" s="10">
        <v>40717</v>
      </c>
      <c r="K17" s="10" t="s">
        <v>62</v>
      </c>
      <c r="L17" s="8" t="s">
        <v>60</v>
      </c>
    </row>
    <row r="18" spans="1:12" x14ac:dyDescent="0.25">
      <c r="D18" s="1"/>
      <c r="H18" s="3"/>
    </row>
    <row r="19" spans="1:12" x14ac:dyDescent="0.25">
      <c r="D19" s="1"/>
      <c r="H19" s="3"/>
    </row>
    <row r="20" spans="1:12" x14ac:dyDescent="0.25">
      <c r="D20" s="1"/>
      <c r="H20" s="3"/>
    </row>
    <row r="21" spans="1:12" x14ac:dyDescent="0.25">
      <c r="D21" s="1"/>
      <c r="H21" s="3"/>
    </row>
    <row r="22" spans="1:12" x14ac:dyDescent="0.25">
      <c r="D22" s="1"/>
      <c r="H22" s="3"/>
    </row>
    <row r="23" spans="1:12" x14ac:dyDescent="0.25">
      <c r="D23" s="1"/>
      <c r="H23" s="3"/>
    </row>
    <row r="24" spans="1:12" x14ac:dyDescent="0.25">
      <c r="D24" s="1"/>
      <c r="H24" s="3"/>
    </row>
    <row r="25" spans="1:12" x14ac:dyDescent="0.25">
      <c r="D25" s="1"/>
      <c r="H25" s="3"/>
    </row>
    <row r="26" spans="1:12" x14ac:dyDescent="0.25">
      <c r="D26" s="1"/>
      <c r="H26" s="3"/>
    </row>
    <row r="27" spans="1:12" x14ac:dyDescent="0.25">
      <c r="D27" s="1"/>
      <c r="H27" s="3"/>
    </row>
    <row r="28" spans="1:12" x14ac:dyDescent="0.25">
      <c r="D28" s="1"/>
      <c r="H28" s="3"/>
    </row>
    <row r="29" spans="1:12" x14ac:dyDescent="0.25">
      <c r="D29" s="1"/>
      <c r="H29" s="3"/>
    </row>
    <row r="30" spans="1:12" x14ac:dyDescent="0.25">
      <c r="D30" s="1"/>
      <c r="H30" s="3"/>
    </row>
    <row r="31" spans="1:12" x14ac:dyDescent="0.25">
      <c r="D31" s="1"/>
      <c r="H31" s="3"/>
    </row>
    <row r="32" spans="1:12" x14ac:dyDescent="0.25">
      <c r="D32" s="1"/>
      <c r="H32" s="3"/>
    </row>
    <row r="33" spans="4:8" x14ac:dyDescent="0.25">
      <c r="D33" s="1"/>
      <c r="H33" s="3"/>
    </row>
    <row r="34" spans="4:8" x14ac:dyDescent="0.25">
      <c r="D34" s="1"/>
      <c r="H34" s="3"/>
    </row>
    <row r="35" spans="4:8" x14ac:dyDescent="0.25">
      <c r="D35" s="1"/>
      <c r="H35" s="3"/>
    </row>
    <row r="36" spans="4:8" x14ac:dyDescent="0.25">
      <c r="D36" s="1"/>
      <c r="H36" s="3"/>
    </row>
    <row r="37" spans="4:8" x14ac:dyDescent="0.25">
      <c r="D37" s="1"/>
      <c r="H37" s="3"/>
    </row>
    <row r="38" spans="4:8" x14ac:dyDescent="0.25">
      <c r="D38" s="1"/>
      <c r="H38" s="3"/>
    </row>
    <row r="39" spans="4:8" x14ac:dyDescent="0.25">
      <c r="D39" s="1"/>
      <c r="H39" s="3"/>
    </row>
    <row r="40" spans="4:8" x14ac:dyDescent="0.25">
      <c r="D40" s="1"/>
      <c r="H40" s="3"/>
    </row>
    <row r="41" spans="4:8" x14ac:dyDescent="0.25">
      <c r="D41" s="1"/>
      <c r="H41" s="3"/>
    </row>
    <row r="42" spans="4:8" x14ac:dyDescent="0.25">
      <c r="D42" s="1"/>
      <c r="H42" s="3"/>
    </row>
    <row r="43" spans="4:8" x14ac:dyDescent="0.25">
      <c r="D43" s="1"/>
      <c r="H43" s="3"/>
    </row>
    <row r="44" spans="4:8" x14ac:dyDescent="0.25">
      <c r="D44" s="1"/>
      <c r="H44" s="3"/>
    </row>
    <row r="45" spans="4:8" x14ac:dyDescent="0.25">
      <c r="D45" s="1"/>
      <c r="H45" s="3"/>
    </row>
    <row r="46" spans="4:8" x14ac:dyDescent="0.25">
      <c r="D46" s="1"/>
      <c r="H46" s="3"/>
    </row>
    <row r="47" spans="4:8" x14ac:dyDescent="0.25">
      <c r="D47" s="1"/>
      <c r="H47" s="3"/>
    </row>
    <row r="48" spans="4:8" x14ac:dyDescent="0.25">
      <c r="D48" s="1"/>
      <c r="H48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8bca7a-01d2-4a13-940e-70c4db93518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F34AE17A7B334180F626FCF9C80F36" ma:contentTypeVersion="13" ma:contentTypeDescription="Crear nuevo documento." ma:contentTypeScope="" ma:versionID="009cc015bb89dc57e64039e160b95007">
  <xsd:schema xmlns:xsd="http://www.w3.org/2001/XMLSchema" xmlns:xs="http://www.w3.org/2001/XMLSchema" xmlns:p="http://schemas.microsoft.com/office/2006/metadata/properties" xmlns:ns3="168bca7a-01d2-4a13-940e-70c4db93518a" xmlns:ns4="7b8ffa81-a324-4cfe-ae0a-b7fd3aa93ccb" targetNamespace="http://schemas.microsoft.com/office/2006/metadata/properties" ma:root="true" ma:fieldsID="b88faeb59d668a2120ca62a480dac2f0" ns3:_="" ns4:_="">
    <xsd:import namespace="168bca7a-01d2-4a13-940e-70c4db93518a"/>
    <xsd:import namespace="7b8ffa81-a324-4cfe-ae0a-b7fd3aa93c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bca7a-01d2-4a13-940e-70c4db9351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ffa81-a324-4cfe-ae0a-b7fd3aa93cc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21A4BA-9356-4FFE-A802-605C452CD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85D121-B233-44E4-9413-5B99F3589B80}">
  <ds:schemaRefs>
    <ds:schemaRef ds:uri="http://schemas.microsoft.com/office/2006/metadata/properties"/>
    <ds:schemaRef ds:uri="http://schemas.microsoft.com/office/infopath/2007/PartnerControls"/>
    <ds:schemaRef ds:uri="168bca7a-01d2-4a13-940e-70c4db93518a"/>
  </ds:schemaRefs>
</ds:datastoreItem>
</file>

<file path=customXml/itemProps3.xml><?xml version="1.0" encoding="utf-8"?>
<ds:datastoreItem xmlns:ds="http://schemas.openxmlformats.org/officeDocument/2006/customXml" ds:itemID="{D3CF5CA5-2B37-483B-9F30-A4AC22505E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bca7a-01d2-4a13-940e-70c4db93518a"/>
    <ds:schemaRef ds:uri="7b8ffa81-a324-4cfe-ae0a-b7fd3aa93c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Alberto Gutierrez Mesa</dc:creator>
  <cp:keywords/>
  <dc:description/>
  <cp:lastModifiedBy>Liseth Rincon Moncada</cp:lastModifiedBy>
  <cp:revision/>
  <dcterms:created xsi:type="dcterms:W3CDTF">2023-09-18T18:40:48Z</dcterms:created>
  <dcterms:modified xsi:type="dcterms:W3CDTF">2023-11-23T22:03:29Z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0x0101008AF34AE17A7B334180F626FCF9C80F36</vt:lpwstr>
  </property>
</Properties>
</file>