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iuli\Downloads\"/>
    </mc:Choice>
  </mc:AlternateContent>
  <xr:revisionPtr revIDLastSave="0" documentId="13_ncr:1_{5B44B20A-75D7-43E2-8EB0-A71E6A060FA0}" xr6:coauthVersionLast="47" xr6:coauthVersionMax="47" xr10:uidLastSave="{00000000-0000-0000-0000-000000000000}"/>
  <bookViews>
    <workbookView xWindow="-108" yWindow="-108" windowWidth="23256" windowHeight="12456" tabRatio="715" firstSheet="2" activeTab="3" xr2:uid="{00000000-000D-0000-FFFF-FFFF00000000}"/>
  </bookViews>
  <sheets>
    <sheet name="rates" sheetId="1" r:id="rId1"/>
    <sheet name="life tables male" sheetId="2" r:id="rId2"/>
    <sheet name="life tables male and female" sheetId="3" r:id="rId3"/>
    <sheet name="Recap of data" sheetId="5" r:id="rId4"/>
    <sheet name="base" sheetId="6" r:id="rId5"/>
    <sheet name="IR up" sheetId="7" r:id="rId6"/>
    <sheet name="IR down" sheetId="8" r:id="rId7"/>
    <sheet name="equity" sheetId="9" r:id="rId8"/>
    <sheet name="expense" sheetId="19" r:id="rId9"/>
    <sheet name="mort" sheetId="13" r:id="rId10"/>
    <sheet name="lapse up" sheetId="14" r:id="rId11"/>
    <sheet name="lapse down" sheetId="15" r:id="rId12"/>
    <sheet name="lapse mass" sheetId="16" r:id="rId13"/>
    <sheet name="CAT" sheetId="17" r:id="rId14"/>
    <sheet name="BSCR" sheetId="18" r:id="rId15"/>
    <sheet name="results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7" i="20" l="1"/>
  <c r="G26" i="20"/>
  <c r="G25" i="20"/>
  <c r="G24" i="20"/>
  <c r="G23" i="20"/>
  <c r="G22" i="20"/>
  <c r="G21" i="20"/>
  <c r="G20" i="20"/>
  <c r="G19" i="20"/>
  <c r="G18" i="20"/>
  <c r="F27" i="20"/>
  <c r="F26" i="20"/>
  <c r="F25" i="20"/>
  <c r="F24" i="20"/>
  <c r="F23" i="20"/>
  <c r="F22" i="20"/>
  <c r="F21" i="20"/>
  <c r="F20" i="20"/>
  <c r="F19" i="20"/>
  <c r="F18" i="20"/>
  <c r="D27" i="20"/>
  <c r="D26" i="20"/>
  <c r="D25" i="20"/>
  <c r="D24" i="20"/>
  <c r="D23" i="20"/>
  <c r="D22" i="20"/>
  <c r="D21" i="20"/>
  <c r="D20" i="20"/>
  <c r="D19" i="20"/>
  <c r="D18" i="20"/>
  <c r="C27" i="20"/>
  <c r="C26" i="20"/>
  <c r="C25" i="20"/>
  <c r="C24" i="20"/>
  <c r="C23" i="20"/>
  <c r="C22" i="20"/>
  <c r="C21" i="20"/>
  <c r="C20" i="20"/>
  <c r="C19" i="20"/>
  <c r="C18" i="20"/>
  <c r="E18" i="20"/>
  <c r="G13" i="20"/>
  <c r="G12" i="20"/>
  <c r="G11" i="20"/>
  <c r="G10" i="20"/>
  <c r="G9" i="20"/>
  <c r="F13" i="20"/>
  <c r="F12" i="20"/>
  <c r="F11" i="20"/>
  <c r="F10" i="20"/>
  <c r="F9" i="20"/>
  <c r="E13" i="20"/>
  <c r="E12" i="20"/>
  <c r="E11" i="20"/>
  <c r="E10" i="20"/>
  <c r="E9" i="20"/>
  <c r="D13" i="20"/>
  <c r="D12" i="20"/>
  <c r="D11" i="20"/>
  <c r="D10" i="20"/>
  <c r="D9" i="20"/>
  <c r="C13" i="20"/>
  <c r="C12" i="20"/>
  <c r="C11" i="20"/>
  <c r="C10" i="20"/>
  <c r="C9" i="20"/>
  <c r="G8" i="20"/>
  <c r="F8" i="20"/>
  <c r="E8" i="20"/>
  <c r="D8" i="20"/>
  <c r="C8" i="20"/>
  <c r="G7" i="20"/>
  <c r="F7" i="20"/>
  <c r="E7" i="20"/>
  <c r="D7" i="20"/>
  <c r="C7" i="20"/>
  <c r="F6" i="20"/>
  <c r="E6" i="20"/>
  <c r="D6" i="20"/>
  <c r="F4" i="20"/>
  <c r="G5" i="20"/>
  <c r="F5" i="20"/>
  <c r="G6" i="20"/>
  <c r="C6" i="20"/>
  <c r="E5" i="20"/>
  <c r="D5" i="20"/>
  <c r="C5" i="20"/>
  <c r="Q4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" i="9"/>
  <c r="F3" i="9"/>
  <c r="B4" i="18"/>
  <c r="J4" i="18"/>
  <c r="I4" i="18"/>
  <c r="H4" i="18"/>
  <c r="G4" i="18"/>
  <c r="U10" i="17"/>
  <c r="U10" i="16"/>
  <c r="U10" i="15"/>
  <c r="U10" i="14"/>
  <c r="U10" i="13"/>
  <c r="U10" i="19"/>
  <c r="U10" i="8"/>
  <c r="U10" i="7"/>
  <c r="U10" i="6"/>
  <c r="H4" i="17" l="1"/>
  <c r="I4" i="16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4" i="15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4" i="14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4" i="13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" i="19"/>
  <c r="K4" i="19"/>
  <c r="E47" i="8"/>
  <c r="O46" i="8"/>
  <c r="O45" i="8"/>
  <c r="O44" i="8"/>
  <c r="E42" i="8"/>
  <c r="O41" i="8"/>
  <c r="E40" i="8"/>
  <c r="O39" i="8"/>
  <c r="E38" i="8"/>
  <c r="E31" i="8"/>
  <c r="O30" i="8"/>
  <c r="O29" i="8"/>
  <c r="O28" i="8"/>
  <c r="E26" i="8"/>
  <c r="O25" i="8"/>
  <c r="O24" i="8"/>
  <c r="E23" i="8"/>
  <c r="E22" i="8"/>
  <c r="E15" i="8"/>
  <c r="O14" i="8"/>
  <c r="O13" i="8"/>
  <c r="O12" i="8"/>
  <c r="E10" i="8"/>
  <c r="O9" i="8"/>
  <c r="E8" i="8"/>
  <c r="O7" i="8"/>
  <c r="O6" i="8"/>
  <c r="O47" i="7"/>
  <c r="E46" i="7"/>
  <c r="O45" i="7"/>
  <c r="E45" i="7"/>
  <c r="E42" i="7"/>
  <c r="E41" i="7"/>
  <c r="O40" i="7"/>
  <c r="E39" i="7"/>
  <c r="O38" i="7"/>
  <c r="O31" i="7"/>
  <c r="O30" i="7"/>
  <c r="O29" i="7"/>
  <c r="E29" i="7"/>
  <c r="E26" i="7"/>
  <c r="O25" i="7"/>
  <c r="O24" i="7"/>
  <c r="E23" i="7"/>
  <c r="O22" i="7"/>
  <c r="O15" i="7"/>
  <c r="E14" i="7"/>
  <c r="O13" i="7"/>
  <c r="E13" i="7"/>
  <c r="E10" i="7"/>
  <c r="O9" i="7"/>
  <c r="O8" i="7"/>
  <c r="E7" i="7"/>
  <c r="O6" i="7"/>
  <c r="M54" i="17"/>
  <c r="L54" i="17"/>
  <c r="H54" i="17"/>
  <c r="E54" i="17"/>
  <c r="O53" i="17"/>
  <c r="H53" i="17"/>
  <c r="E53" i="17"/>
  <c r="O52" i="17"/>
  <c r="H52" i="17"/>
  <c r="E52" i="17"/>
  <c r="O51" i="17"/>
  <c r="H51" i="17"/>
  <c r="E51" i="17"/>
  <c r="O50" i="17"/>
  <c r="H50" i="17"/>
  <c r="E50" i="17"/>
  <c r="O49" i="17"/>
  <c r="H49" i="17"/>
  <c r="E49" i="17"/>
  <c r="O48" i="17"/>
  <c r="H48" i="17"/>
  <c r="E48" i="17"/>
  <c r="O47" i="17"/>
  <c r="H47" i="17"/>
  <c r="E47" i="17"/>
  <c r="O46" i="17"/>
  <c r="H46" i="17"/>
  <c r="E46" i="17"/>
  <c r="O45" i="17"/>
  <c r="H45" i="17"/>
  <c r="E45" i="17"/>
  <c r="O44" i="17"/>
  <c r="H44" i="17"/>
  <c r="E44" i="17"/>
  <c r="O43" i="17"/>
  <c r="H43" i="17"/>
  <c r="E43" i="17"/>
  <c r="O42" i="17"/>
  <c r="H42" i="17"/>
  <c r="E42" i="17"/>
  <c r="O41" i="17"/>
  <c r="H41" i="17"/>
  <c r="E41" i="17"/>
  <c r="O40" i="17"/>
  <c r="H40" i="17"/>
  <c r="E40" i="17"/>
  <c r="O39" i="17"/>
  <c r="H39" i="17"/>
  <c r="E39" i="17"/>
  <c r="O38" i="17"/>
  <c r="H38" i="17"/>
  <c r="E38" i="17"/>
  <c r="O37" i="17"/>
  <c r="H37" i="17"/>
  <c r="E37" i="17"/>
  <c r="O36" i="17"/>
  <c r="H36" i="17"/>
  <c r="E36" i="17"/>
  <c r="O35" i="17"/>
  <c r="H35" i="17"/>
  <c r="E35" i="17"/>
  <c r="O34" i="17"/>
  <c r="H34" i="17"/>
  <c r="E34" i="17"/>
  <c r="O33" i="17"/>
  <c r="H33" i="17"/>
  <c r="E33" i="17"/>
  <c r="O32" i="17"/>
  <c r="H32" i="17"/>
  <c r="E32" i="17"/>
  <c r="O31" i="17"/>
  <c r="H31" i="17"/>
  <c r="E31" i="17"/>
  <c r="O30" i="17"/>
  <c r="H30" i="17"/>
  <c r="E30" i="17"/>
  <c r="O29" i="17"/>
  <c r="H29" i="17"/>
  <c r="E29" i="17"/>
  <c r="O28" i="17"/>
  <c r="H28" i="17"/>
  <c r="E28" i="17"/>
  <c r="O27" i="17"/>
  <c r="H27" i="17"/>
  <c r="E27" i="17"/>
  <c r="O26" i="17"/>
  <c r="H26" i="17"/>
  <c r="E26" i="17"/>
  <c r="O25" i="17"/>
  <c r="H25" i="17"/>
  <c r="E25" i="17"/>
  <c r="O24" i="17"/>
  <c r="H24" i="17"/>
  <c r="E24" i="17"/>
  <c r="O23" i="17"/>
  <c r="H23" i="17"/>
  <c r="E23" i="17"/>
  <c r="O22" i="17"/>
  <c r="H22" i="17"/>
  <c r="E22" i="17"/>
  <c r="O21" i="17"/>
  <c r="H21" i="17"/>
  <c r="E21" i="17"/>
  <c r="O20" i="17"/>
  <c r="H20" i="17"/>
  <c r="E20" i="17"/>
  <c r="O19" i="17"/>
  <c r="H19" i="17"/>
  <c r="E19" i="17"/>
  <c r="O18" i="17"/>
  <c r="H18" i="17"/>
  <c r="E18" i="17"/>
  <c r="O17" i="17"/>
  <c r="H17" i="17"/>
  <c r="E17" i="17"/>
  <c r="O16" i="17"/>
  <c r="H16" i="17"/>
  <c r="E16" i="17"/>
  <c r="O15" i="17"/>
  <c r="H15" i="17"/>
  <c r="E15" i="17"/>
  <c r="O14" i="17"/>
  <c r="H14" i="17"/>
  <c r="E14" i="17"/>
  <c r="O13" i="17"/>
  <c r="H13" i="17"/>
  <c r="E13" i="17"/>
  <c r="O12" i="17"/>
  <c r="H12" i="17"/>
  <c r="E12" i="17"/>
  <c r="O11" i="17"/>
  <c r="H11" i="17"/>
  <c r="E11" i="17"/>
  <c r="O10" i="17"/>
  <c r="H10" i="17"/>
  <c r="E10" i="17"/>
  <c r="O9" i="17"/>
  <c r="H9" i="17"/>
  <c r="E9" i="17"/>
  <c r="O8" i="17"/>
  <c r="H8" i="17"/>
  <c r="E8" i="17"/>
  <c r="O7" i="17"/>
  <c r="H7" i="17"/>
  <c r="E7" i="17"/>
  <c r="U6" i="17"/>
  <c r="O6" i="17"/>
  <c r="H6" i="17"/>
  <c r="E6" i="17"/>
  <c r="O5" i="17"/>
  <c r="K5" i="17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K25" i="17" s="1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H5" i="17"/>
  <c r="E5" i="17"/>
  <c r="O4" i="17"/>
  <c r="J4" i="17"/>
  <c r="E4" i="17"/>
  <c r="F4" i="17" s="1"/>
  <c r="M54" i="16"/>
  <c r="L54" i="16"/>
  <c r="H54" i="16"/>
  <c r="E54" i="16"/>
  <c r="O53" i="16"/>
  <c r="H53" i="16"/>
  <c r="E53" i="16"/>
  <c r="O52" i="16"/>
  <c r="H52" i="16"/>
  <c r="E52" i="16"/>
  <c r="O51" i="16"/>
  <c r="H51" i="16"/>
  <c r="E51" i="16"/>
  <c r="O50" i="16"/>
  <c r="H50" i="16"/>
  <c r="E50" i="16"/>
  <c r="O49" i="16"/>
  <c r="H49" i="16"/>
  <c r="E49" i="16"/>
  <c r="O48" i="16"/>
  <c r="H48" i="16"/>
  <c r="E48" i="16"/>
  <c r="O47" i="16"/>
  <c r="H47" i="16"/>
  <c r="E47" i="16"/>
  <c r="O46" i="16"/>
  <c r="H46" i="16"/>
  <c r="E46" i="16"/>
  <c r="O45" i="16"/>
  <c r="H45" i="16"/>
  <c r="E45" i="16"/>
  <c r="O44" i="16"/>
  <c r="H44" i="16"/>
  <c r="E44" i="16"/>
  <c r="O43" i="16"/>
  <c r="H43" i="16"/>
  <c r="E43" i="16"/>
  <c r="O42" i="16"/>
  <c r="H42" i="16"/>
  <c r="E42" i="16"/>
  <c r="O41" i="16"/>
  <c r="H41" i="16"/>
  <c r="E41" i="16"/>
  <c r="O40" i="16"/>
  <c r="H40" i="16"/>
  <c r="E40" i="16"/>
  <c r="O39" i="16"/>
  <c r="H39" i="16"/>
  <c r="E39" i="16"/>
  <c r="O38" i="16"/>
  <c r="H38" i="16"/>
  <c r="E38" i="16"/>
  <c r="O37" i="16"/>
  <c r="H37" i="16"/>
  <c r="E37" i="16"/>
  <c r="O36" i="16"/>
  <c r="H36" i="16"/>
  <c r="E36" i="16"/>
  <c r="O35" i="16"/>
  <c r="H35" i="16"/>
  <c r="E35" i="16"/>
  <c r="O34" i="16"/>
  <c r="H34" i="16"/>
  <c r="E34" i="16"/>
  <c r="O33" i="16"/>
  <c r="H33" i="16"/>
  <c r="E33" i="16"/>
  <c r="O32" i="16"/>
  <c r="H32" i="16"/>
  <c r="E32" i="16"/>
  <c r="O31" i="16"/>
  <c r="H31" i="16"/>
  <c r="E31" i="16"/>
  <c r="O30" i="16"/>
  <c r="H30" i="16"/>
  <c r="E30" i="16"/>
  <c r="O29" i="16"/>
  <c r="H29" i="16"/>
  <c r="E29" i="16"/>
  <c r="O28" i="16"/>
  <c r="H28" i="16"/>
  <c r="E28" i="16"/>
  <c r="O27" i="16"/>
  <c r="H27" i="16"/>
  <c r="E27" i="16"/>
  <c r="O26" i="16"/>
  <c r="H26" i="16"/>
  <c r="E26" i="16"/>
  <c r="O25" i="16"/>
  <c r="H25" i="16"/>
  <c r="E25" i="16"/>
  <c r="O24" i="16"/>
  <c r="H24" i="16"/>
  <c r="E24" i="16"/>
  <c r="O23" i="16"/>
  <c r="H23" i="16"/>
  <c r="E23" i="16"/>
  <c r="O22" i="16"/>
  <c r="H22" i="16"/>
  <c r="E22" i="16"/>
  <c r="O21" i="16"/>
  <c r="H21" i="16"/>
  <c r="E21" i="16"/>
  <c r="O20" i="16"/>
  <c r="H20" i="16"/>
  <c r="E20" i="16"/>
  <c r="O19" i="16"/>
  <c r="H19" i="16"/>
  <c r="E19" i="16"/>
  <c r="O18" i="16"/>
  <c r="H18" i="16"/>
  <c r="E18" i="16"/>
  <c r="O17" i="16"/>
  <c r="H17" i="16"/>
  <c r="E17" i="16"/>
  <c r="O16" i="16"/>
  <c r="H16" i="16"/>
  <c r="E16" i="16"/>
  <c r="O15" i="16"/>
  <c r="H15" i="16"/>
  <c r="E15" i="16"/>
  <c r="O14" i="16"/>
  <c r="H14" i="16"/>
  <c r="E14" i="16"/>
  <c r="O13" i="16"/>
  <c r="H13" i="16"/>
  <c r="E13" i="16"/>
  <c r="O12" i="16"/>
  <c r="H12" i="16"/>
  <c r="E12" i="16"/>
  <c r="O11" i="16"/>
  <c r="H11" i="16"/>
  <c r="E11" i="16"/>
  <c r="O10" i="16"/>
  <c r="H10" i="16"/>
  <c r="E10" i="16"/>
  <c r="O9" i="16"/>
  <c r="H9" i="16"/>
  <c r="E9" i="16"/>
  <c r="O8" i="16"/>
  <c r="H8" i="16"/>
  <c r="E8" i="16"/>
  <c r="O7" i="16"/>
  <c r="H7" i="16"/>
  <c r="E7" i="16"/>
  <c r="U6" i="16"/>
  <c r="O6" i="16"/>
  <c r="K6" i="16"/>
  <c r="K7" i="16" s="1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H6" i="16"/>
  <c r="E6" i="16"/>
  <c r="O5" i="16"/>
  <c r="K5" i="16"/>
  <c r="H5" i="16"/>
  <c r="E5" i="16"/>
  <c r="O4" i="16"/>
  <c r="H4" i="16"/>
  <c r="J4" i="16" s="1"/>
  <c r="E4" i="16"/>
  <c r="F4" i="16" s="1"/>
  <c r="M54" i="15"/>
  <c r="L54" i="15"/>
  <c r="H54" i="15"/>
  <c r="E54" i="15"/>
  <c r="O53" i="15"/>
  <c r="H53" i="15"/>
  <c r="E53" i="15"/>
  <c r="O52" i="15"/>
  <c r="H52" i="15"/>
  <c r="E52" i="15"/>
  <c r="O51" i="15"/>
  <c r="H51" i="15"/>
  <c r="E51" i="15"/>
  <c r="O50" i="15"/>
  <c r="H50" i="15"/>
  <c r="E50" i="15"/>
  <c r="O49" i="15"/>
  <c r="H49" i="15"/>
  <c r="E49" i="15"/>
  <c r="O48" i="15"/>
  <c r="H48" i="15"/>
  <c r="E48" i="15"/>
  <c r="O47" i="15"/>
  <c r="H47" i="15"/>
  <c r="E47" i="15"/>
  <c r="O46" i="15"/>
  <c r="H46" i="15"/>
  <c r="E46" i="15"/>
  <c r="O45" i="15"/>
  <c r="H45" i="15"/>
  <c r="E45" i="15"/>
  <c r="O44" i="15"/>
  <c r="H44" i="15"/>
  <c r="E44" i="15"/>
  <c r="O43" i="15"/>
  <c r="H43" i="15"/>
  <c r="E43" i="15"/>
  <c r="O42" i="15"/>
  <c r="H42" i="15"/>
  <c r="E42" i="15"/>
  <c r="O41" i="15"/>
  <c r="H41" i="15"/>
  <c r="E41" i="15"/>
  <c r="O40" i="15"/>
  <c r="H40" i="15"/>
  <c r="E40" i="15"/>
  <c r="O39" i="15"/>
  <c r="H39" i="15"/>
  <c r="E39" i="15"/>
  <c r="O38" i="15"/>
  <c r="H38" i="15"/>
  <c r="E38" i="15"/>
  <c r="O37" i="15"/>
  <c r="H37" i="15"/>
  <c r="E37" i="15"/>
  <c r="O36" i="15"/>
  <c r="H36" i="15"/>
  <c r="E36" i="15"/>
  <c r="O35" i="15"/>
  <c r="H35" i="15"/>
  <c r="E35" i="15"/>
  <c r="O34" i="15"/>
  <c r="H34" i="15"/>
  <c r="E34" i="15"/>
  <c r="O33" i="15"/>
  <c r="H33" i="15"/>
  <c r="E33" i="15"/>
  <c r="O32" i="15"/>
  <c r="H32" i="15"/>
  <c r="E32" i="15"/>
  <c r="O31" i="15"/>
  <c r="H31" i="15"/>
  <c r="E31" i="15"/>
  <c r="O30" i="15"/>
  <c r="H30" i="15"/>
  <c r="E30" i="15"/>
  <c r="O29" i="15"/>
  <c r="H29" i="15"/>
  <c r="E29" i="15"/>
  <c r="O28" i="15"/>
  <c r="H28" i="15"/>
  <c r="E28" i="15"/>
  <c r="O27" i="15"/>
  <c r="H27" i="15"/>
  <c r="E27" i="15"/>
  <c r="O26" i="15"/>
  <c r="H26" i="15"/>
  <c r="E26" i="15"/>
  <c r="O25" i="15"/>
  <c r="H25" i="15"/>
  <c r="E25" i="15"/>
  <c r="O24" i="15"/>
  <c r="H24" i="15"/>
  <c r="E24" i="15"/>
  <c r="O23" i="15"/>
  <c r="H23" i="15"/>
  <c r="E23" i="15"/>
  <c r="O22" i="15"/>
  <c r="H22" i="15"/>
  <c r="E22" i="15"/>
  <c r="O21" i="15"/>
  <c r="H21" i="15"/>
  <c r="E21" i="15"/>
  <c r="O20" i="15"/>
  <c r="H20" i="15"/>
  <c r="E20" i="15"/>
  <c r="O19" i="15"/>
  <c r="H19" i="15"/>
  <c r="E19" i="15"/>
  <c r="O18" i="15"/>
  <c r="H18" i="15"/>
  <c r="E18" i="15"/>
  <c r="O17" i="15"/>
  <c r="H17" i="15"/>
  <c r="E17" i="15"/>
  <c r="O16" i="15"/>
  <c r="H16" i="15"/>
  <c r="E16" i="15"/>
  <c r="O15" i="15"/>
  <c r="H15" i="15"/>
  <c r="E15" i="15"/>
  <c r="O14" i="15"/>
  <c r="H14" i="15"/>
  <c r="E14" i="15"/>
  <c r="O13" i="15"/>
  <c r="H13" i="15"/>
  <c r="E13" i="15"/>
  <c r="O12" i="15"/>
  <c r="H12" i="15"/>
  <c r="E12" i="15"/>
  <c r="O11" i="15"/>
  <c r="H11" i="15"/>
  <c r="E11" i="15"/>
  <c r="O10" i="15"/>
  <c r="H10" i="15"/>
  <c r="E10" i="15"/>
  <c r="O9" i="15"/>
  <c r="H9" i="15"/>
  <c r="E9" i="15"/>
  <c r="O8" i="15"/>
  <c r="H8" i="15"/>
  <c r="E8" i="15"/>
  <c r="O7" i="15"/>
  <c r="H7" i="15"/>
  <c r="E7" i="15"/>
  <c r="U6" i="15"/>
  <c r="O6" i="15"/>
  <c r="K6" i="15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H6" i="15"/>
  <c r="E6" i="15"/>
  <c r="O5" i="15"/>
  <c r="K5" i="15"/>
  <c r="H5" i="15"/>
  <c r="E5" i="15"/>
  <c r="O4" i="15"/>
  <c r="H4" i="15"/>
  <c r="J4" i="15" s="1"/>
  <c r="E4" i="15"/>
  <c r="F4" i="15" s="1"/>
  <c r="P4" i="15" s="1"/>
  <c r="M54" i="14"/>
  <c r="L54" i="14"/>
  <c r="H54" i="14"/>
  <c r="E54" i="14"/>
  <c r="O53" i="14"/>
  <c r="H53" i="14"/>
  <c r="E53" i="14"/>
  <c r="O52" i="14"/>
  <c r="H52" i="14"/>
  <c r="E52" i="14"/>
  <c r="O51" i="14"/>
  <c r="H51" i="14"/>
  <c r="E51" i="14"/>
  <c r="O50" i="14"/>
  <c r="H50" i="14"/>
  <c r="E50" i="14"/>
  <c r="O49" i="14"/>
  <c r="H49" i="14"/>
  <c r="E49" i="14"/>
  <c r="O48" i="14"/>
  <c r="H48" i="14"/>
  <c r="E48" i="14"/>
  <c r="O47" i="14"/>
  <c r="H47" i="14"/>
  <c r="E47" i="14"/>
  <c r="O46" i="14"/>
  <c r="H46" i="14"/>
  <c r="E46" i="14"/>
  <c r="O45" i="14"/>
  <c r="H45" i="14"/>
  <c r="E45" i="14"/>
  <c r="O44" i="14"/>
  <c r="H44" i="14"/>
  <c r="E44" i="14"/>
  <c r="O43" i="14"/>
  <c r="H43" i="14"/>
  <c r="E43" i="14"/>
  <c r="O42" i="14"/>
  <c r="H42" i="14"/>
  <c r="E42" i="14"/>
  <c r="O41" i="14"/>
  <c r="H41" i="14"/>
  <c r="E41" i="14"/>
  <c r="O40" i="14"/>
  <c r="H40" i="14"/>
  <c r="E40" i="14"/>
  <c r="O39" i="14"/>
  <c r="H39" i="14"/>
  <c r="E39" i="14"/>
  <c r="O38" i="14"/>
  <c r="H38" i="14"/>
  <c r="E38" i="14"/>
  <c r="O37" i="14"/>
  <c r="H37" i="14"/>
  <c r="E37" i="14"/>
  <c r="O36" i="14"/>
  <c r="H36" i="14"/>
  <c r="E36" i="14"/>
  <c r="O35" i="14"/>
  <c r="H35" i="14"/>
  <c r="E35" i="14"/>
  <c r="O34" i="14"/>
  <c r="H34" i="14"/>
  <c r="E34" i="14"/>
  <c r="O33" i="14"/>
  <c r="H33" i="14"/>
  <c r="E33" i="14"/>
  <c r="O32" i="14"/>
  <c r="H32" i="14"/>
  <c r="E32" i="14"/>
  <c r="O31" i="14"/>
  <c r="H31" i="14"/>
  <c r="E31" i="14"/>
  <c r="O30" i="14"/>
  <c r="H30" i="14"/>
  <c r="E30" i="14"/>
  <c r="O29" i="14"/>
  <c r="H29" i="14"/>
  <c r="E29" i="14"/>
  <c r="O28" i="14"/>
  <c r="H28" i="14"/>
  <c r="E28" i="14"/>
  <c r="O27" i="14"/>
  <c r="H27" i="14"/>
  <c r="E27" i="14"/>
  <c r="O26" i="14"/>
  <c r="H26" i="14"/>
  <c r="E26" i="14"/>
  <c r="O25" i="14"/>
  <c r="H25" i="14"/>
  <c r="E25" i="14"/>
  <c r="O24" i="14"/>
  <c r="H24" i="14"/>
  <c r="E24" i="14"/>
  <c r="O23" i="14"/>
  <c r="H23" i="14"/>
  <c r="E23" i="14"/>
  <c r="O22" i="14"/>
  <c r="H22" i="14"/>
  <c r="E22" i="14"/>
  <c r="O21" i="14"/>
  <c r="H21" i="14"/>
  <c r="E21" i="14"/>
  <c r="O20" i="14"/>
  <c r="H20" i="14"/>
  <c r="E20" i="14"/>
  <c r="O19" i="14"/>
  <c r="H19" i="14"/>
  <c r="E19" i="14"/>
  <c r="O18" i="14"/>
  <c r="H18" i="14"/>
  <c r="E18" i="14"/>
  <c r="O17" i="14"/>
  <c r="H17" i="14"/>
  <c r="E17" i="14"/>
  <c r="O16" i="14"/>
  <c r="H16" i="14"/>
  <c r="E16" i="14"/>
  <c r="O15" i="14"/>
  <c r="H15" i="14"/>
  <c r="E15" i="14"/>
  <c r="O14" i="14"/>
  <c r="H14" i="14"/>
  <c r="E14" i="14"/>
  <c r="O13" i="14"/>
  <c r="H13" i="14"/>
  <c r="E13" i="14"/>
  <c r="O12" i="14"/>
  <c r="H12" i="14"/>
  <c r="E12" i="14"/>
  <c r="O11" i="14"/>
  <c r="H11" i="14"/>
  <c r="E11" i="14"/>
  <c r="O10" i="14"/>
  <c r="H10" i="14"/>
  <c r="E10" i="14"/>
  <c r="O9" i="14"/>
  <c r="H9" i="14"/>
  <c r="E9" i="14"/>
  <c r="O8" i="14"/>
  <c r="H8" i="14"/>
  <c r="E8" i="14"/>
  <c r="O7" i="14"/>
  <c r="H7" i="14"/>
  <c r="E7" i="14"/>
  <c r="U6" i="14"/>
  <c r="O6" i="14"/>
  <c r="K6" i="14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H6" i="14"/>
  <c r="E6" i="14"/>
  <c r="O5" i="14"/>
  <c r="K5" i="14"/>
  <c r="H5" i="14"/>
  <c r="E5" i="14"/>
  <c r="O4" i="14"/>
  <c r="H4" i="14"/>
  <c r="J4" i="14" s="1"/>
  <c r="E4" i="14"/>
  <c r="F4" i="14" s="1"/>
  <c r="M54" i="13"/>
  <c r="L54" i="13"/>
  <c r="E54" i="13"/>
  <c r="O53" i="13"/>
  <c r="E53" i="13"/>
  <c r="O52" i="13"/>
  <c r="E52" i="13"/>
  <c r="O51" i="13"/>
  <c r="E51" i="13"/>
  <c r="O50" i="13"/>
  <c r="E50" i="13"/>
  <c r="O49" i="13"/>
  <c r="E49" i="13"/>
  <c r="O48" i="13"/>
  <c r="E48" i="13"/>
  <c r="O47" i="13"/>
  <c r="E47" i="13"/>
  <c r="O46" i="13"/>
  <c r="E46" i="13"/>
  <c r="O45" i="13"/>
  <c r="E45" i="13"/>
  <c r="O44" i="13"/>
  <c r="E44" i="13"/>
  <c r="O43" i="13"/>
  <c r="E43" i="13"/>
  <c r="O42" i="13"/>
  <c r="E42" i="13"/>
  <c r="O41" i="13"/>
  <c r="E41" i="13"/>
  <c r="O40" i="13"/>
  <c r="E40" i="13"/>
  <c r="O39" i="13"/>
  <c r="E39" i="13"/>
  <c r="O38" i="13"/>
  <c r="E38" i="13"/>
  <c r="O37" i="13"/>
  <c r="E37" i="13"/>
  <c r="O36" i="13"/>
  <c r="E36" i="13"/>
  <c r="O35" i="13"/>
  <c r="E35" i="13"/>
  <c r="O34" i="13"/>
  <c r="E34" i="13"/>
  <c r="O33" i="13"/>
  <c r="E33" i="13"/>
  <c r="O32" i="13"/>
  <c r="E32" i="13"/>
  <c r="O31" i="13"/>
  <c r="E31" i="13"/>
  <c r="O30" i="13"/>
  <c r="E30" i="13"/>
  <c r="O29" i="13"/>
  <c r="E29" i="13"/>
  <c r="O28" i="13"/>
  <c r="E28" i="13"/>
  <c r="O27" i="13"/>
  <c r="E27" i="13"/>
  <c r="O26" i="13"/>
  <c r="E26" i="13"/>
  <c r="O25" i="13"/>
  <c r="E25" i="13"/>
  <c r="O24" i="13"/>
  <c r="E24" i="13"/>
  <c r="O23" i="13"/>
  <c r="E23" i="13"/>
  <c r="O22" i="13"/>
  <c r="E22" i="13"/>
  <c r="O21" i="13"/>
  <c r="E21" i="13"/>
  <c r="O20" i="13"/>
  <c r="E20" i="13"/>
  <c r="O19" i="13"/>
  <c r="E19" i="13"/>
  <c r="O18" i="13"/>
  <c r="E18" i="13"/>
  <c r="O17" i="13"/>
  <c r="E17" i="13"/>
  <c r="O16" i="13"/>
  <c r="E16" i="13"/>
  <c r="O15" i="13"/>
  <c r="E15" i="13"/>
  <c r="O14" i="13"/>
  <c r="E14" i="13"/>
  <c r="O13" i="13"/>
  <c r="E13" i="13"/>
  <c r="O12" i="13"/>
  <c r="E12" i="13"/>
  <c r="O11" i="13"/>
  <c r="E11" i="13"/>
  <c r="O10" i="13"/>
  <c r="E10" i="13"/>
  <c r="O9" i="13"/>
  <c r="E9" i="13"/>
  <c r="O8" i="13"/>
  <c r="E8" i="13"/>
  <c r="O7" i="13"/>
  <c r="E7" i="13"/>
  <c r="U6" i="13"/>
  <c r="O6" i="13"/>
  <c r="E6" i="13"/>
  <c r="O5" i="13"/>
  <c r="K5" i="13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E5" i="13"/>
  <c r="O4" i="13"/>
  <c r="J4" i="13"/>
  <c r="E4" i="13"/>
  <c r="F4" i="13" s="1"/>
  <c r="M54" i="19"/>
  <c r="L54" i="19"/>
  <c r="H54" i="19"/>
  <c r="E54" i="19"/>
  <c r="O53" i="19"/>
  <c r="H53" i="19"/>
  <c r="E53" i="19"/>
  <c r="O52" i="19"/>
  <c r="H52" i="19"/>
  <c r="E52" i="19"/>
  <c r="O51" i="19"/>
  <c r="H51" i="19"/>
  <c r="E51" i="19"/>
  <c r="O50" i="19"/>
  <c r="H50" i="19"/>
  <c r="E50" i="19"/>
  <c r="O49" i="19"/>
  <c r="H49" i="19"/>
  <c r="E49" i="19"/>
  <c r="O48" i="19"/>
  <c r="H48" i="19"/>
  <c r="E48" i="19"/>
  <c r="O47" i="19"/>
  <c r="H47" i="19"/>
  <c r="E47" i="19"/>
  <c r="O46" i="19"/>
  <c r="H46" i="19"/>
  <c r="E46" i="19"/>
  <c r="O45" i="19"/>
  <c r="H45" i="19"/>
  <c r="E45" i="19"/>
  <c r="O44" i="19"/>
  <c r="H44" i="19"/>
  <c r="E44" i="19"/>
  <c r="O43" i="19"/>
  <c r="H43" i="19"/>
  <c r="E43" i="19"/>
  <c r="O42" i="19"/>
  <c r="H42" i="19"/>
  <c r="E42" i="19"/>
  <c r="O41" i="19"/>
  <c r="H41" i="19"/>
  <c r="E41" i="19"/>
  <c r="O40" i="19"/>
  <c r="H40" i="19"/>
  <c r="E40" i="19"/>
  <c r="O39" i="19"/>
  <c r="H39" i="19"/>
  <c r="E39" i="19"/>
  <c r="O38" i="19"/>
  <c r="H38" i="19"/>
  <c r="E38" i="19"/>
  <c r="O37" i="19"/>
  <c r="H37" i="19"/>
  <c r="E37" i="19"/>
  <c r="O36" i="19"/>
  <c r="H36" i="19"/>
  <c r="E36" i="19"/>
  <c r="O35" i="19"/>
  <c r="H35" i="19"/>
  <c r="E35" i="19"/>
  <c r="O34" i="19"/>
  <c r="H34" i="19"/>
  <c r="E34" i="19"/>
  <c r="O33" i="19"/>
  <c r="H33" i="19"/>
  <c r="E33" i="19"/>
  <c r="O32" i="19"/>
  <c r="H32" i="19"/>
  <c r="E32" i="19"/>
  <c r="O31" i="19"/>
  <c r="H31" i="19"/>
  <c r="E31" i="19"/>
  <c r="O30" i="19"/>
  <c r="H30" i="19"/>
  <c r="E30" i="19"/>
  <c r="O29" i="19"/>
  <c r="H29" i="19"/>
  <c r="E29" i="19"/>
  <c r="O28" i="19"/>
  <c r="H28" i="19"/>
  <c r="E28" i="19"/>
  <c r="O27" i="19"/>
  <c r="H27" i="19"/>
  <c r="E27" i="19"/>
  <c r="O26" i="19"/>
  <c r="H26" i="19"/>
  <c r="E26" i="19"/>
  <c r="O25" i="19"/>
  <c r="H25" i="19"/>
  <c r="E25" i="19"/>
  <c r="O24" i="19"/>
  <c r="H24" i="19"/>
  <c r="E24" i="19"/>
  <c r="O23" i="19"/>
  <c r="H23" i="19"/>
  <c r="E23" i="19"/>
  <c r="O22" i="19"/>
  <c r="H22" i="19"/>
  <c r="E22" i="19"/>
  <c r="O21" i="19"/>
  <c r="H21" i="19"/>
  <c r="E21" i="19"/>
  <c r="O20" i="19"/>
  <c r="H20" i="19"/>
  <c r="E20" i="19"/>
  <c r="O19" i="19"/>
  <c r="H19" i="19"/>
  <c r="E19" i="19"/>
  <c r="O18" i="19"/>
  <c r="H18" i="19"/>
  <c r="E18" i="19"/>
  <c r="O17" i="19"/>
  <c r="H17" i="19"/>
  <c r="E17" i="19"/>
  <c r="O16" i="19"/>
  <c r="H16" i="19"/>
  <c r="E16" i="19"/>
  <c r="O15" i="19"/>
  <c r="H15" i="19"/>
  <c r="E15" i="19"/>
  <c r="O14" i="19"/>
  <c r="H14" i="19"/>
  <c r="E14" i="19"/>
  <c r="O13" i="19"/>
  <c r="H13" i="19"/>
  <c r="E13" i="19"/>
  <c r="O12" i="19"/>
  <c r="H12" i="19"/>
  <c r="E12" i="19"/>
  <c r="O11" i="19"/>
  <c r="H11" i="19"/>
  <c r="E11" i="19"/>
  <c r="O10" i="19"/>
  <c r="H10" i="19"/>
  <c r="E10" i="19"/>
  <c r="O9" i="19"/>
  <c r="H9" i="19"/>
  <c r="E9" i="19"/>
  <c r="O8" i="19"/>
  <c r="H8" i="19"/>
  <c r="E8" i="19"/>
  <c r="O7" i="19"/>
  <c r="H7" i="19"/>
  <c r="E7" i="19"/>
  <c r="U6" i="19"/>
  <c r="O6" i="19"/>
  <c r="H6" i="19"/>
  <c r="E6" i="19"/>
  <c r="O5" i="19"/>
  <c r="H5" i="19"/>
  <c r="E5" i="19"/>
  <c r="P4" i="19"/>
  <c r="O4" i="19"/>
  <c r="L4" i="19"/>
  <c r="H4" i="19"/>
  <c r="J4" i="19" s="1"/>
  <c r="F4" i="19"/>
  <c r="M4" i="19" s="1"/>
  <c r="E4" i="19"/>
  <c r="M54" i="9"/>
  <c r="L54" i="9"/>
  <c r="H54" i="9"/>
  <c r="E54" i="9"/>
  <c r="O53" i="9"/>
  <c r="H53" i="9"/>
  <c r="E53" i="9"/>
  <c r="O52" i="9"/>
  <c r="H52" i="9"/>
  <c r="E52" i="9"/>
  <c r="O51" i="9"/>
  <c r="H51" i="9"/>
  <c r="E51" i="9"/>
  <c r="O50" i="9"/>
  <c r="H50" i="9"/>
  <c r="E50" i="9"/>
  <c r="O49" i="9"/>
  <c r="H49" i="9"/>
  <c r="E49" i="9"/>
  <c r="O48" i="9"/>
  <c r="H48" i="9"/>
  <c r="E48" i="9"/>
  <c r="O47" i="9"/>
  <c r="H47" i="9"/>
  <c r="E47" i="9"/>
  <c r="O46" i="9"/>
  <c r="H46" i="9"/>
  <c r="E46" i="9"/>
  <c r="O45" i="9"/>
  <c r="H45" i="9"/>
  <c r="E45" i="9"/>
  <c r="O44" i="9"/>
  <c r="H44" i="9"/>
  <c r="E44" i="9"/>
  <c r="O43" i="9"/>
  <c r="H43" i="9"/>
  <c r="E43" i="9"/>
  <c r="O42" i="9"/>
  <c r="H42" i="9"/>
  <c r="E42" i="9"/>
  <c r="O41" i="9"/>
  <c r="H41" i="9"/>
  <c r="E41" i="9"/>
  <c r="O40" i="9"/>
  <c r="H40" i="9"/>
  <c r="E40" i="9"/>
  <c r="O39" i="9"/>
  <c r="H39" i="9"/>
  <c r="E39" i="9"/>
  <c r="O38" i="9"/>
  <c r="H38" i="9"/>
  <c r="E38" i="9"/>
  <c r="O37" i="9"/>
  <c r="H37" i="9"/>
  <c r="E37" i="9"/>
  <c r="O36" i="9"/>
  <c r="H36" i="9"/>
  <c r="E36" i="9"/>
  <c r="O35" i="9"/>
  <c r="H35" i="9"/>
  <c r="E35" i="9"/>
  <c r="O34" i="9"/>
  <c r="H34" i="9"/>
  <c r="E34" i="9"/>
  <c r="O33" i="9"/>
  <c r="H33" i="9"/>
  <c r="E33" i="9"/>
  <c r="O32" i="9"/>
  <c r="H32" i="9"/>
  <c r="E32" i="9"/>
  <c r="O31" i="9"/>
  <c r="H31" i="9"/>
  <c r="E31" i="9"/>
  <c r="O30" i="9"/>
  <c r="H30" i="9"/>
  <c r="E30" i="9"/>
  <c r="O29" i="9"/>
  <c r="H29" i="9"/>
  <c r="E29" i="9"/>
  <c r="O28" i="9"/>
  <c r="H28" i="9"/>
  <c r="E28" i="9"/>
  <c r="O27" i="9"/>
  <c r="H27" i="9"/>
  <c r="E27" i="9"/>
  <c r="O26" i="9"/>
  <c r="H26" i="9"/>
  <c r="E26" i="9"/>
  <c r="O25" i="9"/>
  <c r="H25" i="9"/>
  <c r="E25" i="9"/>
  <c r="O24" i="9"/>
  <c r="H24" i="9"/>
  <c r="E24" i="9"/>
  <c r="O23" i="9"/>
  <c r="H23" i="9"/>
  <c r="E23" i="9"/>
  <c r="O22" i="9"/>
  <c r="H22" i="9"/>
  <c r="E22" i="9"/>
  <c r="O21" i="9"/>
  <c r="H21" i="9"/>
  <c r="E21" i="9"/>
  <c r="O20" i="9"/>
  <c r="H20" i="9"/>
  <c r="E20" i="9"/>
  <c r="O19" i="9"/>
  <c r="H19" i="9"/>
  <c r="E19" i="9"/>
  <c r="O18" i="9"/>
  <c r="H18" i="9"/>
  <c r="E18" i="9"/>
  <c r="O17" i="9"/>
  <c r="H17" i="9"/>
  <c r="E17" i="9"/>
  <c r="O16" i="9"/>
  <c r="H16" i="9"/>
  <c r="E16" i="9"/>
  <c r="O15" i="9"/>
  <c r="H15" i="9"/>
  <c r="E15" i="9"/>
  <c r="O14" i="9"/>
  <c r="H14" i="9"/>
  <c r="E14" i="9"/>
  <c r="O13" i="9"/>
  <c r="H13" i="9"/>
  <c r="E13" i="9"/>
  <c r="O12" i="9"/>
  <c r="H12" i="9"/>
  <c r="E12" i="9"/>
  <c r="O11" i="9"/>
  <c r="H11" i="9"/>
  <c r="E11" i="9"/>
  <c r="O10" i="9"/>
  <c r="H10" i="9"/>
  <c r="E10" i="9"/>
  <c r="O9" i="9"/>
  <c r="H9" i="9"/>
  <c r="E9" i="9"/>
  <c r="O8" i="9"/>
  <c r="H8" i="9"/>
  <c r="E8" i="9"/>
  <c r="O7" i="9"/>
  <c r="H7" i="9"/>
  <c r="E7" i="9"/>
  <c r="U6" i="9"/>
  <c r="O6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H6" i="9"/>
  <c r="E6" i="9"/>
  <c r="O5" i="9"/>
  <c r="K5" i="9"/>
  <c r="H5" i="9"/>
  <c r="E5" i="9"/>
  <c r="O4" i="9"/>
  <c r="H4" i="9"/>
  <c r="J4" i="9" s="1"/>
  <c r="E4" i="9"/>
  <c r="F4" i="9" s="1"/>
  <c r="M54" i="8"/>
  <c r="L54" i="8"/>
  <c r="H54" i="8"/>
  <c r="E54" i="8"/>
  <c r="O53" i="8"/>
  <c r="H53" i="8"/>
  <c r="E53" i="8"/>
  <c r="O52" i="8"/>
  <c r="H52" i="8"/>
  <c r="E52" i="8"/>
  <c r="O51" i="8"/>
  <c r="H51" i="8"/>
  <c r="E51" i="8"/>
  <c r="O50" i="8"/>
  <c r="H50" i="8"/>
  <c r="E50" i="8"/>
  <c r="O49" i="8"/>
  <c r="H49" i="8"/>
  <c r="E49" i="8"/>
  <c r="O48" i="8"/>
  <c r="H48" i="8"/>
  <c r="E48" i="8"/>
  <c r="O47" i="8"/>
  <c r="H47" i="8"/>
  <c r="H46" i="8"/>
  <c r="H45" i="8"/>
  <c r="H44" i="8"/>
  <c r="E44" i="8"/>
  <c r="O43" i="8"/>
  <c r="H43" i="8"/>
  <c r="E43" i="8"/>
  <c r="O42" i="8"/>
  <c r="H42" i="8"/>
  <c r="H41" i="8"/>
  <c r="H40" i="8"/>
  <c r="H39" i="8"/>
  <c r="H38" i="8"/>
  <c r="O37" i="8"/>
  <c r="H37" i="8"/>
  <c r="E37" i="8"/>
  <c r="O36" i="8"/>
  <c r="H36" i="8"/>
  <c r="E36" i="8"/>
  <c r="O35" i="8"/>
  <c r="H35" i="8"/>
  <c r="E35" i="8"/>
  <c r="O34" i="8"/>
  <c r="H34" i="8"/>
  <c r="E34" i="8"/>
  <c r="O33" i="8"/>
  <c r="H33" i="8"/>
  <c r="E33" i="8"/>
  <c r="O32" i="8"/>
  <c r="H32" i="8"/>
  <c r="E32" i="8"/>
  <c r="O31" i="8"/>
  <c r="H31" i="8"/>
  <c r="H30" i="8"/>
  <c r="H29" i="8"/>
  <c r="H28" i="8"/>
  <c r="E28" i="8"/>
  <c r="O27" i="8"/>
  <c r="H27" i="8"/>
  <c r="E27" i="8"/>
  <c r="O26" i="8"/>
  <c r="H26" i="8"/>
  <c r="H25" i="8"/>
  <c r="H24" i="8"/>
  <c r="H23" i="8"/>
  <c r="H22" i="8"/>
  <c r="O21" i="8"/>
  <c r="H21" i="8"/>
  <c r="E21" i="8"/>
  <c r="O20" i="8"/>
  <c r="H20" i="8"/>
  <c r="E20" i="8"/>
  <c r="O19" i="8"/>
  <c r="H19" i="8"/>
  <c r="E19" i="8"/>
  <c r="O18" i="8"/>
  <c r="H18" i="8"/>
  <c r="E18" i="8"/>
  <c r="O17" i="8"/>
  <c r="H17" i="8"/>
  <c r="E17" i="8"/>
  <c r="O16" i="8"/>
  <c r="H16" i="8"/>
  <c r="E16" i="8"/>
  <c r="O15" i="8"/>
  <c r="H15" i="8"/>
  <c r="H14" i="8"/>
  <c r="H13" i="8"/>
  <c r="H12" i="8"/>
  <c r="E12" i="8"/>
  <c r="O11" i="8"/>
  <c r="H11" i="8"/>
  <c r="E11" i="8"/>
  <c r="O10" i="8"/>
  <c r="H10" i="8"/>
  <c r="H9" i="8"/>
  <c r="H8" i="8"/>
  <c r="H7" i="8"/>
  <c r="U6" i="8"/>
  <c r="H6" i="8"/>
  <c r="O5" i="8"/>
  <c r="K5" i="8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H5" i="8"/>
  <c r="E5" i="8"/>
  <c r="O4" i="8"/>
  <c r="H4" i="8"/>
  <c r="J4" i="8" s="1"/>
  <c r="E4" i="8"/>
  <c r="F4" i="8" s="1"/>
  <c r="M54" i="7"/>
  <c r="L54" i="7"/>
  <c r="H54" i="7"/>
  <c r="E54" i="7"/>
  <c r="O53" i="7"/>
  <c r="H53" i="7"/>
  <c r="E53" i="7"/>
  <c r="O52" i="7"/>
  <c r="H52" i="7"/>
  <c r="E52" i="7"/>
  <c r="O51" i="7"/>
  <c r="H51" i="7"/>
  <c r="E51" i="7"/>
  <c r="O50" i="7"/>
  <c r="H50" i="7"/>
  <c r="E50" i="7"/>
  <c r="O49" i="7"/>
  <c r="H49" i="7"/>
  <c r="E49" i="7"/>
  <c r="O48" i="7"/>
  <c r="H48" i="7"/>
  <c r="E48" i="7"/>
  <c r="H47" i="7"/>
  <c r="H46" i="7"/>
  <c r="H45" i="7"/>
  <c r="O44" i="7"/>
  <c r="H44" i="7"/>
  <c r="E44" i="7"/>
  <c r="O43" i="7"/>
  <c r="H43" i="7"/>
  <c r="E43" i="7"/>
  <c r="O42" i="7"/>
  <c r="H42" i="7"/>
  <c r="H41" i="7"/>
  <c r="H40" i="7"/>
  <c r="H39" i="7"/>
  <c r="H38" i="7"/>
  <c r="O37" i="7"/>
  <c r="H37" i="7"/>
  <c r="E37" i="7"/>
  <c r="O36" i="7"/>
  <c r="H36" i="7"/>
  <c r="E36" i="7"/>
  <c r="O35" i="7"/>
  <c r="H35" i="7"/>
  <c r="E35" i="7"/>
  <c r="O34" i="7"/>
  <c r="H34" i="7"/>
  <c r="E34" i="7"/>
  <c r="O33" i="7"/>
  <c r="H33" i="7"/>
  <c r="E33" i="7"/>
  <c r="O32" i="7"/>
  <c r="H32" i="7"/>
  <c r="E32" i="7"/>
  <c r="H31" i="7"/>
  <c r="H30" i="7"/>
  <c r="H29" i="7"/>
  <c r="O28" i="7"/>
  <c r="H28" i="7"/>
  <c r="E28" i="7"/>
  <c r="O27" i="7"/>
  <c r="H27" i="7"/>
  <c r="E27" i="7"/>
  <c r="O26" i="7"/>
  <c r="H26" i="7"/>
  <c r="H25" i="7"/>
  <c r="H24" i="7"/>
  <c r="H23" i="7"/>
  <c r="H22" i="7"/>
  <c r="O21" i="7"/>
  <c r="H21" i="7"/>
  <c r="E21" i="7"/>
  <c r="O20" i="7"/>
  <c r="H20" i="7"/>
  <c r="E20" i="7"/>
  <c r="O19" i="7"/>
  <c r="H19" i="7"/>
  <c r="E19" i="7"/>
  <c r="O18" i="7"/>
  <c r="H18" i="7"/>
  <c r="E18" i="7"/>
  <c r="O17" i="7"/>
  <c r="H17" i="7"/>
  <c r="E17" i="7"/>
  <c r="O16" i="7"/>
  <c r="H16" i="7"/>
  <c r="E16" i="7"/>
  <c r="H15" i="7"/>
  <c r="H14" i="7"/>
  <c r="H13" i="7"/>
  <c r="O12" i="7"/>
  <c r="H12" i="7"/>
  <c r="E12" i="7"/>
  <c r="O11" i="7"/>
  <c r="H11" i="7"/>
  <c r="E11" i="7"/>
  <c r="O10" i="7"/>
  <c r="H10" i="7"/>
  <c r="H9" i="7"/>
  <c r="H8" i="7"/>
  <c r="H7" i="7"/>
  <c r="U6" i="7"/>
  <c r="K6" i="7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H6" i="7"/>
  <c r="E6" i="7"/>
  <c r="O5" i="7"/>
  <c r="K5" i="7"/>
  <c r="H5" i="7"/>
  <c r="E5" i="7"/>
  <c r="O4" i="7"/>
  <c r="H4" i="7"/>
  <c r="J4" i="7" s="1"/>
  <c r="E4" i="7"/>
  <c r="F4" i="7" s="1"/>
  <c r="W14" i="6" a="1"/>
  <c r="W14" i="6" s="1"/>
  <c r="V14" i="6" a="1"/>
  <c r="V14" i="6" s="1"/>
  <c r="U14" i="6" a="1"/>
  <c r="U14" i="6" s="1"/>
  <c r="T14" i="6" a="1"/>
  <c r="T14" i="6" s="1"/>
  <c r="R5" i="6"/>
  <c r="R6" i="6"/>
  <c r="R7" i="6"/>
  <c r="R8" i="6"/>
  <c r="U7" i="6" s="1"/>
  <c r="U8" i="6" s="1"/>
  <c r="R9" i="6"/>
  <c r="R10" i="6"/>
  <c r="R11" i="6"/>
  <c r="R12" i="6"/>
  <c r="R13" i="6"/>
  <c r="R14" i="6"/>
  <c r="R15" i="6"/>
  <c r="R16" i="6"/>
  <c r="R17" i="6"/>
  <c r="R18" i="6"/>
  <c r="R19" i="6"/>
  <c r="U9" i="6" s="1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4" i="6"/>
  <c r="P6" i="6"/>
  <c r="L4" i="6"/>
  <c r="E5" i="6"/>
  <c r="Q4" i="6"/>
  <c r="P4" i="6"/>
  <c r="M54" i="6"/>
  <c r="M4" i="6"/>
  <c r="L54" i="6"/>
  <c r="K5" i="6"/>
  <c r="J4" i="6"/>
  <c r="F4" i="6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Q53" i="6" s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4" i="6"/>
  <c r="O4" i="6"/>
  <c r="E48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9" i="6"/>
  <c r="E50" i="6"/>
  <c r="E51" i="6"/>
  <c r="E52" i="6"/>
  <c r="E53" i="6"/>
  <c r="E54" i="6"/>
  <c r="E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H54" i="5"/>
  <c r="K6" i="6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E6" i="8" l="1"/>
  <c r="O22" i="8"/>
  <c r="O38" i="8"/>
  <c r="O23" i="8"/>
  <c r="E45" i="8"/>
  <c r="E24" i="8"/>
  <c r="O8" i="8"/>
  <c r="E30" i="8"/>
  <c r="E46" i="8"/>
  <c r="E9" i="8"/>
  <c r="E25" i="8"/>
  <c r="E41" i="8"/>
  <c r="E7" i="8"/>
  <c r="E39" i="8"/>
  <c r="E13" i="8"/>
  <c r="E14" i="8"/>
  <c r="O40" i="8"/>
  <c r="E29" i="8"/>
  <c r="E24" i="7"/>
  <c r="E22" i="7"/>
  <c r="O7" i="7"/>
  <c r="E9" i="7"/>
  <c r="E25" i="7"/>
  <c r="O14" i="7"/>
  <c r="O46" i="7"/>
  <c r="E15" i="7"/>
  <c r="E31" i="7"/>
  <c r="O41" i="7"/>
  <c r="E47" i="7"/>
  <c r="O23" i="7"/>
  <c r="O39" i="7"/>
  <c r="E8" i="7"/>
  <c r="E30" i="7"/>
  <c r="E38" i="7"/>
  <c r="E40" i="7"/>
  <c r="M4" i="17"/>
  <c r="L4" i="17"/>
  <c r="F5" i="17"/>
  <c r="P4" i="17"/>
  <c r="J5" i="17"/>
  <c r="Q5" i="17"/>
  <c r="Q4" i="17"/>
  <c r="R4" i="17" s="1"/>
  <c r="J5" i="16"/>
  <c r="J6" i="16" s="1"/>
  <c r="M4" i="16"/>
  <c r="P4" i="16"/>
  <c r="L4" i="16"/>
  <c r="F5" i="16"/>
  <c r="Q4" i="16"/>
  <c r="Q5" i="16"/>
  <c r="J5" i="15"/>
  <c r="M4" i="15"/>
  <c r="L4" i="15"/>
  <c r="F5" i="15"/>
  <c r="Q5" i="15" s="1"/>
  <c r="Q4" i="15"/>
  <c r="R4" i="15"/>
  <c r="J6" i="15"/>
  <c r="P5" i="15"/>
  <c r="M4" i="14"/>
  <c r="L4" i="14"/>
  <c r="P4" i="14"/>
  <c r="R4" i="14" s="1"/>
  <c r="F5" i="14"/>
  <c r="Q5" i="14" s="1"/>
  <c r="Q4" i="14"/>
  <c r="J5" i="14"/>
  <c r="M4" i="13"/>
  <c r="L4" i="13"/>
  <c r="Q4" i="13"/>
  <c r="F5" i="13"/>
  <c r="P4" i="13"/>
  <c r="J5" i="13"/>
  <c r="P5" i="13"/>
  <c r="Q5" i="19"/>
  <c r="Q4" i="19"/>
  <c r="R4" i="19" s="1"/>
  <c r="F5" i="19"/>
  <c r="J5" i="19"/>
  <c r="M4" i="9"/>
  <c r="L4" i="9"/>
  <c r="F5" i="9"/>
  <c r="P4" i="9"/>
  <c r="J6" i="9"/>
  <c r="J5" i="9"/>
  <c r="M4" i="8"/>
  <c r="L4" i="8"/>
  <c r="F5" i="8"/>
  <c r="P5" i="8" s="1"/>
  <c r="Q4" i="8"/>
  <c r="P4" i="8"/>
  <c r="J6" i="8"/>
  <c r="J5" i="8"/>
  <c r="M4" i="7"/>
  <c r="L4" i="7"/>
  <c r="F5" i="7"/>
  <c r="P5" i="7" s="1"/>
  <c r="Q4" i="7"/>
  <c r="P4" i="7"/>
  <c r="J5" i="7"/>
  <c r="J6" i="7" s="1"/>
  <c r="L26" i="6"/>
  <c r="M29" i="6"/>
  <c r="P15" i="6"/>
  <c r="L41" i="6"/>
  <c r="M12" i="6"/>
  <c r="Q48" i="6"/>
  <c r="L8" i="6"/>
  <c r="M11" i="6"/>
  <c r="P29" i="6"/>
  <c r="P13" i="6"/>
  <c r="L39" i="6"/>
  <c r="L7" i="6"/>
  <c r="M10" i="6"/>
  <c r="Q46" i="6"/>
  <c r="L5" i="6"/>
  <c r="P43" i="6"/>
  <c r="P11" i="6"/>
  <c r="Q29" i="6"/>
  <c r="L53" i="6"/>
  <c r="L21" i="6"/>
  <c r="M40" i="6"/>
  <c r="P42" i="6"/>
  <c r="P10" i="6"/>
  <c r="Q28" i="6"/>
  <c r="L52" i="6"/>
  <c r="L36" i="6"/>
  <c r="L20" i="6"/>
  <c r="M39" i="6"/>
  <c r="M23" i="6"/>
  <c r="M7" i="6"/>
  <c r="P41" i="6"/>
  <c r="P25" i="6"/>
  <c r="P9" i="6"/>
  <c r="Q43" i="6"/>
  <c r="Q27" i="6"/>
  <c r="Q11" i="6"/>
  <c r="L51" i="6"/>
  <c r="L35" i="6"/>
  <c r="L19" i="6"/>
  <c r="M38" i="6"/>
  <c r="M22" i="6"/>
  <c r="M6" i="6"/>
  <c r="P40" i="6"/>
  <c r="P24" i="6"/>
  <c r="P8" i="6"/>
  <c r="Q42" i="6"/>
  <c r="Q26" i="6"/>
  <c r="Q10" i="6"/>
  <c r="L50" i="6"/>
  <c r="L34" i="6"/>
  <c r="L18" i="6"/>
  <c r="M53" i="6"/>
  <c r="M37" i="6"/>
  <c r="M21" i="6"/>
  <c r="M5" i="6"/>
  <c r="P39" i="6"/>
  <c r="P23" i="6"/>
  <c r="P7" i="6"/>
  <c r="Q41" i="6"/>
  <c r="Q25" i="6"/>
  <c r="Q9" i="6"/>
  <c r="M45" i="6"/>
  <c r="P31" i="6"/>
  <c r="Q49" i="6"/>
  <c r="L25" i="6"/>
  <c r="M44" i="6"/>
  <c r="P30" i="6"/>
  <c r="Q32" i="6"/>
  <c r="L40" i="6"/>
  <c r="M27" i="6"/>
  <c r="Q47" i="6"/>
  <c r="L23" i="6"/>
  <c r="P44" i="6"/>
  <c r="Q30" i="6"/>
  <c r="Q13" i="6"/>
  <c r="Q12" i="6"/>
  <c r="L48" i="6"/>
  <c r="L32" i="6"/>
  <c r="L16" i="6"/>
  <c r="M51" i="6"/>
  <c r="M35" i="6"/>
  <c r="M19" i="6"/>
  <c r="P53" i="6"/>
  <c r="P37" i="6"/>
  <c r="P21" i="6"/>
  <c r="P5" i="6"/>
  <c r="Q39" i="6"/>
  <c r="Q23" i="6"/>
  <c r="Q7" i="6"/>
  <c r="L47" i="6"/>
  <c r="L31" i="6"/>
  <c r="L15" i="6"/>
  <c r="M50" i="6"/>
  <c r="M34" i="6"/>
  <c r="M18" i="6"/>
  <c r="P52" i="6"/>
  <c r="P36" i="6"/>
  <c r="P20" i="6"/>
  <c r="Q38" i="6"/>
  <c r="Q22" i="6"/>
  <c r="Q6" i="6"/>
  <c r="L46" i="6"/>
  <c r="L30" i="6"/>
  <c r="L14" i="6"/>
  <c r="M49" i="6"/>
  <c r="M33" i="6"/>
  <c r="M17" i="6"/>
  <c r="P51" i="6"/>
  <c r="P35" i="6"/>
  <c r="P19" i="6"/>
  <c r="Q37" i="6"/>
  <c r="Q21" i="6"/>
  <c r="Q5" i="6"/>
  <c r="L10" i="6"/>
  <c r="P47" i="6"/>
  <c r="Q17" i="6"/>
  <c r="P46" i="6"/>
  <c r="M43" i="6"/>
  <c r="Q15" i="6"/>
  <c r="M26" i="6"/>
  <c r="Q14" i="6"/>
  <c r="L22" i="6"/>
  <c r="P27" i="6"/>
  <c r="L37" i="6"/>
  <c r="M24" i="6"/>
  <c r="P26" i="6"/>
  <c r="L33" i="6"/>
  <c r="M52" i="6"/>
  <c r="P38" i="6"/>
  <c r="L45" i="6"/>
  <c r="L29" i="6"/>
  <c r="L13" i="6"/>
  <c r="M48" i="6"/>
  <c r="M32" i="6"/>
  <c r="M16" i="6"/>
  <c r="P50" i="6"/>
  <c r="P34" i="6"/>
  <c r="P18" i="6"/>
  <c r="Q52" i="6"/>
  <c r="Q36" i="6"/>
  <c r="Q20" i="6"/>
  <c r="Q31" i="6"/>
  <c r="M25" i="6"/>
  <c r="Q8" i="6"/>
  <c r="L44" i="6"/>
  <c r="L28" i="6"/>
  <c r="L12" i="6"/>
  <c r="M47" i="6"/>
  <c r="M31" i="6"/>
  <c r="M15" i="6"/>
  <c r="P49" i="6"/>
  <c r="P33" i="6"/>
  <c r="P17" i="6"/>
  <c r="Q51" i="6"/>
  <c r="Q35" i="6"/>
  <c r="Q19" i="6"/>
  <c r="L42" i="6"/>
  <c r="M13" i="6"/>
  <c r="Q33" i="6"/>
  <c r="L9" i="6"/>
  <c r="M28" i="6"/>
  <c r="P14" i="6"/>
  <c r="Q16" i="6"/>
  <c r="L24" i="6"/>
  <c r="P45" i="6"/>
  <c r="M42" i="6"/>
  <c r="P28" i="6"/>
  <c r="P12" i="6"/>
  <c r="L38" i="6"/>
  <c r="M41" i="6"/>
  <c r="M9" i="6"/>
  <c r="Q45" i="6"/>
  <c r="L6" i="6"/>
  <c r="M8" i="6"/>
  <c r="Q44" i="6"/>
  <c r="L49" i="6"/>
  <c r="L17" i="6"/>
  <c r="M36" i="6"/>
  <c r="M20" i="6"/>
  <c r="P22" i="6"/>
  <c r="Q40" i="6"/>
  <c r="Q24" i="6"/>
  <c r="L43" i="6"/>
  <c r="L27" i="6"/>
  <c r="L11" i="6"/>
  <c r="M46" i="6"/>
  <c r="M30" i="6"/>
  <c r="M14" i="6"/>
  <c r="P48" i="6"/>
  <c r="P32" i="6"/>
  <c r="P16" i="6"/>
  <c r="Q50" i="6"/>
  <c r="Q34" i="6"/>
  <c r="Q18" i="6"/>
  <c r="J5" i="6"/>
  <c r="R4" i="16" l="1"/>
  <c r="R4" i="13"/>
  <c r="R4" i="7"/>
  <c r="P5" i="17"/>
  <c r="M5" i="17"/>
  <c r="L5" i="17"/>
  <c r="F6" i="17"/>
  <c r="J6" i="17"/>
  <c r="F6" i="16"/>
  <c r="M5" i="16"/>
  <c r="L5" i="16"/>
  <c r="P5" i="16"/>
  <c r="R5" i="16" s="1"/>
  <c r="J7" i="16"/>
  <c r="J7" i="15"/>
  <c r="M5" i="15"/>
  <c r="L5" i="15"/>
  <c r="F6" i="15"/>
  <c r="R5" i="15"/>
  <c r="J6" i="14"/>
  <c r="F6" i="14"/>
  <c r="M5" i="14"/>
  <c r="L5" i="14"/>
  <c r="P5" i="14"/>
  <c r="R5" i="14" s="1"/>
  <c r="J6" i="13"/>
  <c r="M5" i="13"/>
  <c r="L5" i="13"/>
  <c r="F6" i="13"/>
  <c r="Q5" i="13"/>
  <c r="R5" i="13" s="1"/>
  <c r="J6" i="19"/>
  <c r="M5" i="19"/>
  <c r="L5" i="19"/>
  <c r="F6" i="19"/>
  <c r="P5" i="19"/>
  <c r="R4" i="9"/>
  <c r="F6" i="9"/>
  <c r="P5" i="9"/>
  <c r="M5" i="9"/>
  <c r="L5" i="9"/>
  <c r="J7" i="9"/>
  <c r="F6" i="8"/>
  <c r="M5" i="8"/>
  <c r="L5" i="8"/>
  <c r="R4" i="8"/>
  <c r="Q5" i="8"/>
  <c r="R5" i="8" s="1"/>
  <c r="J7" i="8"/>
  <c r="J7" i="7"/>
  <c r="M5" i="7"/>
  <c r="L5" i="7"/>
  <c r="F6" i="7"/>
  <c r="Q5" i="7"/>
  <c r="R5" i="7" s="1"/>
  <c r="J6" i="6"/>
  <c r="F7" i="17" l="1"/>
  <c r="M6" i="17"/>
  <c r="L6" i="17"/>
  <c r="Q6" i="17"/>
  <c r="P6" i="17"/>
  <c r="R6" i="17" s="1"/>
  <c r="J7" i="17"/>
  <c r="R5" i="17"/>
  <c r="J8" i="16"/>
  <c r="L6" i="16"/>
  <c r="F7" i="16"/>
  <c r="M6" i="16"/>
  <c r="P6" i="16"/>
  <c r="Q6" i="16"/>
  <c r="J8" i="15"/>
  <c r="M6" i="15"/>
  <c r="F7" i="15"/>
  <c r="L6" i="15"/>
  <c r="Q6" i="15"/>
  <c r="P6" i="15"/>
  <c r="F7" i="14"/>
  <c r="M6" i="14"/>
  <c r="L6" i="14"/>
  <c r="Q6" i="14"/>
  <c r="P6" i="14"/>
  <c r="J7" i="14"/>
  <c r="F7" i="13"/>
  <c r="M6" i="13"/>
  <c r="L6" i="13"/>
  <c r="Q6" i="13"/>
  <c r="P6" i="13"/>
  <c r="J7" i="13"/>
  <c r="R5" i="19"/>
  <c r="F7" i="19"/>
  <c r="M6" i="19"/>
  <c r="L6" i="19"/>
  <c r="P6" i="19"/>
  <c r="Q6" i="19"/>
  <c r="J7" i="19"/>
  <c r="R5" i="9"/>
  <c r="J8" i="9"/>
  <c r="F7" i="9"/>
  <c r="M6" i="9"/>
  <c r="L6" i="9"/>
  <c r="P6" i="9"/>
  <c r="J8" i="8"/>
  <c r="M6" i="8"/>
  <c r="F7" i="8"/>
  <c r="L6" i="8"/>
  <c r="P6" i="8"/>
  <c r="Q6" i="8"/>
  <c r="M6" i="7"/>
  <c r="L6" i="7"/>
  <c r="F7" i="7"/>
  <c r="Q6" i="7"/>
  <c r="P6" i="7"/>
  <c r="J8" i="7"/>
  <c r="J7" i="6"/>
  <c r="J8" i="17" l="1"/>
  <c r="L7" i="17"/>
  <c r="F8" i="17"/>
  <c r="Q7" i="17"/>
  <c r="P7" i="17"/>
  <c r="R7" i="17" s="1"/>
  <c r="M7" i="17"/>
  <c r="R6" i="16"/>
  <c r="L7" i="16"/>
  <c r="Q7" i="16"/>
  <c r="F8" i="16"/>
  <c r="P7" i="16"/>
  <c r="M7" i="16"/>
  <c r="J9" i="16"/>
  <c r="R6" i="15"/>
  <c r="Q7" i="15"/>
  <c r="P7" i="15"/>
  <c r="R7" i="15" s="1"/>
  <c r="F8" i="15"/>
  <c r="L7" i="15"/>
  <c r="M7" i="15"/>
  <c r="J9" i="15"/>
  <c r="R6" i="14"/>
  <c r="L7" i="14"/>
  <c r="F8" i="14"/>
  <c r="Q7" i="14"/>
  <c r="M7" i="14"/>
  <c r="P7" i="14"/>
  <c r="R7" i="14" s="1"/>
  <c r="J8" i="14"/>
  <c r="J8" i="13"/>
  <c r="R6" i="13"/>
  <c r="L7" i="13"/>
  <c r="F8" i="13"/>
  <c r="M7" i="13"/>
  <c r="Q7" i="13"/>
  <c r="P7" i="13"/>
  <c r="R7" i="13" s="1"/>
  <c r="J8" i="19"/>
  <c r="R6" i="19"/>
  <c r="L7" i="19"/>
  <c r="F8" i="19"/>
  <c r="M7" i="19"/>
  <c r="Q7" i="19"/>
  <c r="P7" i="19"/>
  <c r="R6" i="9"/>
  <c r="F8" i="9"/>
  <c r="L7" i="9"/>
  <c r="P7" i="9"/>
  <c r="M7" i="9"/>
  <c r="J9" i="9"/>
  <c r="R6" i="8"/>
  <c r="Q7" i="8"/>
  <c r="M7" i="8"/>
  <c r="L7" i="8"/>
  <c r="F8" i="8"/>
  <c r="P7" i="8"/>
  <c r="J9" i="8"/>
  <c r="J9" i="7"/>
  <c r="P7" i="7"/>
  <c r="Q7" i="7"/>
  <c r="F8" i="7"/>
  <c r="M7" i="7"/>
  <c r="L7" i="7"/>
  <c r="R6" i="7"/>
  <c r="J8" i="6"/>
  <c r="R7" i="9" l="1"/>
  <c r="R7" i="8"/>
  <c r="P8" i="17"/>
  <c r="R8" i="17" s="1"/>
  <c r="M8" i="17"/>
  <c r="Q8" i="17"/>
  <c r="L8" i="17"/>
  <c r="F9" i="17"/>
  <c r="J9" i="17"/>
  <c r="J10" i="16"/>
  <c r="P8" i="16"/>
  <c r="M8" i="16"/>
  <c r="F9" i="16"/>
  <c r="L8" i="16"/>
  <c r="Q8" i="16"/>
  <c r="R7" i="16"/>
  <c r="J10" i="15"/>
  <c r="M8" i="15"/>
  <c r="F9" i="15"/>
  <c r="L8" i="15"/>
  <c r="Q8" i="15"/>
  <c r="P8" i="15"/>
  <c r="M8" i="14"/>
  <c r="L8" i="14"/>
  <c r="Q8" i="14"/>
  <c r="F9" i="14"/>
  <c r="P8" i="14"/>
  <c r="R8" i="14" s="1"/>
  <c r="J9" i="14"/>
  <c r="M8" i="13"/>
  <c r="L8" i="13"/>
  <c r="Q8" i="13"/>
  <c r="F9" i="13"/>
  <c r="P8" i="13"/>
  <c r="J9" i="13"/>
  <c r="R7" i="19"/>
  <c r="P8" i="19"/>
  <c r="M8" i="19"/>
  <c r="L8" i="19"/>
  <c r="F9" i="19"/>
  <c r="Q8" i="19"/>
  <c r="J9" i="19"/>
  <c r="J10" i="9"/>
  <c r="P8" i="9"/>
  <c r="M8" i="9"/>
  <c r="L8" i="9"/>
  <c r="F9" i="9"/>
  <c r="P8" i="8"/>
  <c r="M8" i="8"/>
  <c r="F9" i="8"/>
  <c r="Q8" i="8"/>
  <c r="L8" i="8"/>
  <c r="J10" i="8"/>
  <c r="M8" i="7"/>
  <c r="L8" i="7"/>
  <c r="F9" i="7"/>
  <c r="Q8" i="7"/>
  <c r="P8" i="7"/>
  <c r="R7" i="7"/>
  <c r="J10" i="7"/>
  <c r="J9" i="6"/>
  <c r="Q9" i="17" l="1"/>
  <c r="P9" i="17"/>
  <c r="R9" i="17" s="1"/>
  <c r="M9" i="17"/>
  <c r="L9" i="17"/>
  <c r="F10" i="17"/>
  <c r="J10" i="17"/>
  <c r="M9" i="16"/>
  <c r="F10" i="16"/>
  <c r="L9" i="16"/>
  <c r="Q9" i="16"/>
  <c r="P9" i="16"/>
  <c r="R8" i="16"/>
  <c r="J11" i="16"/>
  <c r="R8" i="15"/>
  <c r="M9" i="15"/>
  <c r="L9" i="15"/>
  <c r="F10" i="15"/>
  <c r="Q9" i="15"/>
  <c r="P9" i="15"/>
  <c r="J11" i="15"/>
  <c r="J10" i="14"/>
  <c r="F10" i="14"/>
  <c r="M9" i="14"/>
  <c r="L9" i="14"/>
  <c r="Q9" i="14"/>
  <c r="P9" i="14"/>
  <c r="J10" i="13"/>
  <c r="R8" i="13"/>
  <c r="Q9" i="13"/>
  <c r="F10" i="13"/>
  <c r="M9" i="13"/>
  <c r="L9" i="13"/>
  <c r="P9" i="13"/>
  <c r="Q9" i="19"/>
  <c r="P9" i="19"/>
  <c r="M9" i="19"/>
  <c r="L9" i="19"/>
  <c r="F10" i="19"/>
  <c r="R8" i="19"/>
  <c r="J10" i="19"/>
  <c r="R8" i="9"/>
  <c r="M9" i="9"/>
  <c r="L9" i="9"/>
  <c r="F10" i="9"/>
  <c r="P9" i="9"/>
  <c r="R9" i="9" s="1"/>
  <c r="J11" i="9"/>
  <c r="J11" i="8"/>
  <c r="F10" i="8"/>
  <c r="M9" i="8"/>
  <c r="L9" i="8"/>
  <c r="Q9" i="8"/>
  <c r="P9" i="8"/>
  <c r="R8" i="8"/>
  <c r="J11" i="7"/>
  <c r="R8" i="7"/>
  <c r="M9" i="7"/>
  <c r="L9" i="7"/>
  <c r="F10" i="7"/>
  <c r="Q9" i="7"/>
  <c r="P9" i="7"/>
  <c r="J10" i="6"/>
  <c r="J11" i="17" l="1"/>
  <c r="F11" i="17"/>
  <c r="M10" i="17"/>
  <c r="L10" i="17"/>
  <c r="P10" i="17"/>
  <c r="R10" i="17" s="1"/>
  <c r="Q10" i="17"/>
  <c r="J12" i="16"/>
  <c r="R9" i="16"/>
  <c r="F11" i="16"/>
  <c r="L10" i="16"/>
  <c r="M10" i="16"/>
  <c r="Q10" i="16"/>
  <c r="P10" i="16"/>
  <c r="R9" i="15"/>
  <c r="J12" i="15"/>
  <c r="L10" i="15"/>
  <c r="M10" i="15"/>
  <c r="F11" i="15"/>
  <c r="Q10" i="15"/>
  <c r="P10" i="15"/>
  <c r="R9" i="14"/>
  <c r="F11" i="14"/>
  <c r="M10" i="14"/>
  <c r="L10" i="14"/>
  <c r="P10" i="14"/>
  <c r="Q10" i="14"/>
  <c r="J11" i="14"/>
  <c r="F11" i="13"/>
  <c r="M10" i="13"/>
  <c r="L10" i="13"/>
  <c r="P10" i="13"/>
  <c r="Q10" i="13"/>
  <c r="R9" i="13"/>
  <c r="J11" i="13"/>
  <c r="F11" i="19"/>
  <c r="M10" i="19"/>
  <c r="L10" i="19"/>
  <c r="P10" i="19"/>
  <c r="Q10" i="19"/>
  <c r="J11" i="19"/>
  <c r="R9" i="19"/>
  <c r="F11" i="9"/>
  <c r="M10" i="9"/>
  <c r="L10" i="9"/>
  <c r="P10" i="9"/>
  <c r="J12" i="9"/>
  <c r="R9" i="8"/>
  <c r="J12" i="8"/>
  <c r="M10" i="8"/>
  <c r="F11" i="8"/>
  <c r="L10" i="8"/>
  <c r="P10" i="8"/>
  <c r="Q10" i="8"/>
  <c r="M10" i="7"/>
  <c r="L10" i="7"/>
  <c r="F11" i="7"/>
  <c r="P10" i="7"/>
  <c r="Q10" i="7"/>
  <c r="J12" i="7"/>
  <c r="R9" i="7"/>
  <c r="J11" i="6"/>
  <c r="L11" i="17" l="1"/>
  <c r="M11" i="17"/>
  <c r="F12" i="17"/>
  <c r="P11" i="17"/>
  <c r="Q11" i="17"/>
  <c r="J12" i="17"/>
  <c r="L11" i="16"/>
  <c r="Q11" i="16"/>
  <c r="P11" i="16"/>
  <c r="R11" i="16" s="1"/>
  <c r="M11" i="16"/>
  <c r="F12" i="16"/>
  <c r="R10" i="16"/>
  <c r="J13" i="16"/>
  <c r="L11" i="15"/>
  <c r="F12" i="15"/>
  <c r="P11" i="15"/>
  <c r="Q11" i="15"/>
  <c r="M11" i="15"/>
  <c r="J13" i="15"/>
  <c r="R10" i="15"/>
  <c r="R10" i="14"/>
  <c r="L11" i="14"/>
  <c r="M11" i="14"/>
  <c r="F12" i="14"/>
  <c r="Q11" i="14"/>
  <c r="P11" i="14"/>
  <c r="J12" i="14"/>
  <c r="J12" i="13"/>
  <c r="R10" i="13"/>
  <c r="L11" i="13"/>
  <c r="P11" i="13"/>
  <c r="M11" i="13"/>
  <c r="F12" i="13"/>
  <c r="Q11" i="13"/>
  <c r="R10" i="19"/>
  <c r="J12" i="19"/>
  <c r="L11" i="19"/>
  <c r="M11" i="19"/>
  <c r="F12" i="19"/>
  <c r="Q11" i="19"/>
  <c r="P11" i="19"/>
  <c r="R10" i="9"/>
  <c r="J13" i="9"/>
  <c r="L11" i="9"/>
  <c r="M11" i="9"/>
  <c r="F12" i="9"/>
  <c r="P11" i="9"/>
  <c r="R10" i="8"/>
  <c r="L11" i="8"/>
  <c r="M11" i="8"/>
  <c r="F12" i="8"/>
  <c r="Q11" i="8"/>
  <c r="P11" i="8"/>
  <c r="J13" i="8"/>
  <c r="J13" i="7"/>
  <c r="R10" i="7"/>
  <c r="L11" i="7"/>
  <c r="Q11" i="7"/>
  <c r="F12" i="7"/>
  <c r="P11" i="7"/>
  <c r="M11" i="7"/>
  <c r="J12" i="6"/>
  <c r="R11" i="8" l="1"/>
  <c r="R11" i="7"/>
  <c r="R11" i="17"/>
  <c r="M12" i="17"/>
  <c r="L12" i="17"/>
  <c r="F13" i="17"/>
  <c r="P12" i="17"/>
  <c r="Q12" i="17"/>
  <c r="J13" i="17"/>
  <c r="J14" i="16"/>
  <c r="M12" i="16"/>
  <c r="L12" i="16"/>
  <c r="F13" i="16"/>
  <c r="Q12" i="16"/>
  <c r="P12" i="16"/>
  <c r="J14" i="15"/>
  <c r="R11" i="15"/>
  <c r="L12" i="15"/>
  <c r="M12" i="15"/>
  <c r="F13" i="15"/>
  <c r="P12" i="15"/>
  <c r="Q12" i="15"/>
  <c r="R11" i="14"/>
  <c r="M12" i="14"/>
  <c r="L12" i="14"/>
  <c r="F13" i="14"/>
  <c r="Q12" i="14"/>
  <c r="P12" i="14"/>
  <c r="R12" i="14" s="1"/>
  <c r="J13" i="14"/>
  <c r="R11" i="13"/>
  <c r="Q12" i="13"/>
  <c r="P12" i="13"/>
  <c r="M12" i="13"/>
  <c r="L12" i="13"/>
  <c r="F13" i="13"/>
  <c r="J13" i="13"/>
  <c r="Q12" i="19"/>
  <c r="M12" i="19"/>
  <c r="L12" i="19"/>
  <c r="F13" i="19"/>
  <c r="P12" i="19"/>
  <c r="R11" i="19"/>
  <c r="J13" i="19"/>
  <c r="R11" i="9"/>
  <c r="J14" i="9"/>
  <c r="P12" i="9"/>
  <c r="M12" i="9"/>
  <c r="L12" i="9"/>
  <c r="F13" i="9"/>
  <c r="J14" i="8"/>
  <c r="F13" i="8"/>
  <c r="M12" i="8"/>
  <c r="L12" i="8"/>
  <c r="P12" i="8"/>
  <c r="Q12" i="8"/>
  <c r="Q12" i="7"/>
  <c r="M12" i="7"/>
  <c r="L12" i="7"/>
  <c r="F13" i="7"/>
  <c r="P12" i="7"/>
  <c r="J14" i="7"/>
  <c r="J13" i="6"/>
  <c r="R12" i="9" l="1"/>
  <c r="R12" i="8"/>
  <c r="J14" i="17"/>
  <c r="F14" i="17"/>
  <c r="P13" i="17"/>
  <c r="M13" i="17"/>
  <c r="L13" i="17"/>
  <c r="Q13" i="17"/>
  <c r="R12" i="17"/>
  <c r="M13" i="16"/>
  <c r="F14" i="16"/>
  <c r="L13" i="16"/>
  <c r="Q13" i="16"/>
  <c r="P13" i="16"/>
  <c r="R13" i="16" s="1"/>
  <c r="R12" i="16"/>
  <c r="J15" i="16"/>
  <c r="M13" i="15"/>
  <c r="F14" i="15"/>
  <c r="L13" i="15"/>
  <c r="Q13" i="15"/>
  <c r="P13" i="15"/>
  <c r="R13" i="15" s="1"/>
  <c r="R12" i="15"/>
  <c r="J15" i="15"/>
  <c r="J14" i="14"/>
  <c r="F14" i="14"/>
  <c r="M13" i="14"/>
  <c r="L13" i="14"/>
  <c r="Q13" i="14"/>
  <c r="P13" i="14"/>
  <c r="R13" i="14" s="1"/>
  <c r="F14" i="13"/>
  <c r="M13" i="13"/>
  <c r="L13" i="13"/>
  <c r="Q13" i="13"/>
  <c r="P13" i="13"/>
  <c r="J14" i="13"/>
  <c r="R12" i="13"/>
  <c r="R12" i="19"/>
  <c r="F14" i="19"/>
  <c r="P13" i="19"/>
  <c r="M13" i="19"/>
  <c r="L13" i="19"/>
  <c r="Q13" i="19"/>
  <c r="J14" i="19"/>
  <c r="F14" i="9"/>
  <c r="P13" i="9"/>
  <c r="M13" i="9"/>
  <c r="L13" i="9"/>
  <c r="J15" i="9"/>
  <c r="F14" i="8"/>
  <c r="L13" i="8"/>
  <c r="M13" i="8"/>
  <c r="P13" i="8"/>
  <c r="Q13" i="8"/>
  <c r="J15" i="8"/>
  <c r="R12" i="7"/>
  <c r="F14" i="7"/>
  <c r="L13" i="7"/>
  <c r="M13" i="7"/>
  <c r="Q13" i="7"/>
  <c r="P13" i="7"/>
  <c r="J15" i="7"/>
  <c r="J14" i="6"/>
  <c r="R13" i="8" l="1"/>
  <c r="F15" i="17"/>
  <c r="L14" i="17"/>
  <c r="Q14" i="17"/>
  <c r="P14" i="17"/>
  <c r="M14" i="17"/>
  <c r="R13" i="17"/>
  <c r="J15" i="17"/>
  <c r="J16" i="16"/>
  <c r="F15" i="16"/>
  <c r="L14" i="16"/>
  <c r="Q14" i="16"/>
  <c r="P14" i="16"/>
  <c r="R14" i="16" s="1"/>
  <c r="M14" i="16"/>
  <c r="J16" i="15"/>
  <c r="Q14" i="15"/>
  <c r="P14" i="15"/>
  <c r="L14" i="15"/>
  <c r="M14" i="15"/>
  <c r="F15" i="15"/>
  <c r="L14" i="14"/>
  <c r="M14" i="14"/>
  <c r="Q14" i="14"/>
  <c r="F15" i="14"/>
  <c r="P14" i="14"/>
  <c r="R14" i="14" s="1"/>
  <c r="J15" i="14"/>
  <c r="R13" i="13"/>
  <c r="J15" i="13"/>
  <c r="F15" i="13"/>
  <c r="L14" i="13"/>
  <c r="M14" i="13"/>
  <c r="P14" i="13"/>
  <c r="Q14" i="13"/>
  <c r="J15" i="19"/>
  <c r="R13" i="19"/>
  <c r="M14" i="19"/>
  <c r="L14" i="19"/>
  <c r="F15" i="19"/>
  <c r="Q14" i="19"/>
  <c r="P14" i="19"/>
  <c r="R14" i="19" s="1"/>
  <c r="J16" i="9"/>
  <c r="R13" i="9"/>
  <c r="L14" i="9"/>
  <c r="F15" i="9"/>
  <c r="P14" i="9"/>
  <c r="M14" i="9"/>
  <c r="J16" i="8"/>
  <c r="Q14" i="8"/>
  <c r="L14" i="8"/>
  <c r="F15" i="8"/>
  <c r="P14" i="8"/>
  <c r="M14" i="8"/>
  <c r="J16" i="7"/>
  <c r="Q14" i="7"/>
  <c r="P14" i="7"/>
  <c r="M14" i="7"/>
  <c r="F15" i="7"/>
  <c r="L14" i="7"/>
  <c r="R13" i="7"/>
  <c r="J15" i="6"/>
  <c r="R14" i="8" l="1"/>
  <c r="J16" i="17"/>
  <c r="R14" i="17"/>
  <c r="F16" i="17"/>
  <c r="M15" i="17"/>
  <c r="L15" i="17"/>
  <c r="P15" i="17"/>
  <c r="R15" i="17" s="1"/>
  <c r="Q15" i="17"/>
  <c r="L15" i="16"/>
  <c r="F16" i="16"/>
  <c r="M15" i="16"/>
  <c r="Q15" i="16"/>
  <c r="P15" i="16"/>
  <c r="R15" i="16" s="1"/>
  <c r="J17" i="16"/>
  <c r="M15" i="15"/>
  <c r="F16" i="15"/>
  <c r="L15" i="15"/>
  <c r="Q15" i="15"/>
  <c r="P15" i="15"/>
  <c r="R14" i="15"/>
  <c r="J17" i="15"/>
  <c r="F16" i="14"/>
  <c r="M15" i="14"/>
  <c r="L15" i="14"/>
  <c r="P15" i="14"/>
  <c r="Q15" i="14"/>
  <c r="J16" i="14"/>
  <c r="R14" i="13"/>
  <c r="F16" i="13"/>
  <c r="M15" i="13"/>
  <c r="L15" i="13"/>
  <c r="P15" i="13"/>
  <c r="Q15" i="13"/>
  <c r="J16" i="13"/>
  <c r="F16" i="19"/>
  <c r="M15" i="19"/>
  <c r="L15" i="19"/>
  <c r="Q15" i="19"/>
  <c r="P15" i="19"/>
  <c r="R15" i="19" s="1"/>
  <c r="J16" i="19"/>
  <c r="F16" i="9"/>
  <c r="M15" i="9"/>
  <c r="L15" i="9"/>
  <c r="P15" i="9"/>
  <c r="J17" i="9"/>
  <c r="R14" i="9"/>
  <c r="F16" i="8"/>
  <c r="M15" i="8"/>
  <c r="L15" i="8"/>
  <c r="P15" i="8"/>
  <c r="Q15" i="8"/>
  <c r="J17" i="8"/>
  <c r="R14" i="7"/>
  <c r="J17" i="7"/>
  <c r="M15" i="7"/>
  <c r="F16" i="7"/>
  <c r="L15" i="7"/>
  <c r="P15" i="7"/>
  <c r="Q15" i="7"/>
  <c r="J16" i="6"/>
  <c r="R15" i="9" l="1"/>
  <c r="R15" i="7"/>
  <c r="J17" i="17"/>
  <c r="L16" i="17"/>
  <c r="M16" i="17"/>
  <c r="F17" i="17"/>
  <c r="Q16" i="17"/>
  <c r="P16" i="17"/>
  <c r="R16" i="17" s="1"/>
  <c r="J18" i="16"/>
  <c r="L16" i="16"/>
  <c r="Q16" i="16"/>
  <c r="M16" i="16"/>
  <c r="P16" i="16"/>
  <c r="R16" i="16" s="1"/>
  <c r="F17" i="16"/>
  <c r="R15" i="15"/>
  <c r="J18" i="15"/>
  <c r="L16" i="15"/>
  <c r="F17" i="15"/>
  <c r="Q16" i="15"/>
  <c r="P16" i="15"/>
  <c r="M16" i="15"/>
  <c r="R15" i="14"/>
  <c r="J17" i="14"/>
  <c r="L16" i="14"/>
  <c r="F17" i="14"/>
  <c r="M16" i="14"/>
  <c r="Q16" i="14"/>
  <c r="P16" i="14"/>
  <c r="J17" i="13"/>
  <c r="R15" i="13"/>
  <c r="L16" i="13"/>
  <c r="M16" i="13"/>
  <c r="P16" i="13"/>
  <c r="F17" i="13"/>
  <c r="Q16" i="13"/>
  <c r="J17" i="19"/>
  <c r="L16" i="19"/>
  <c r="M16" i="19"/>
  <c r="F17" i="19"/>
  <c r="P16" i="19"/>
  <c r="Q16" i="19"/>
  <c r="J18" i="9"/>
  <c r="L16" i="9"/>
  <c r="M16" i="9"/>
  <c r="F17" i="9"/>
  <c r="P16" i="9"/>
  <c r="J18" i="8"/>
  <c r="R15" i="8"/>
  <c r="L16" i="8"/>
  <c r="M16" i="8"/>
  <c r="F17" i="8"/>
  <c r="Q16" i="8"/>
  <c r="P16" i="8"/>
  <c r="L16" i="7"/>
  <c r="Q16" i="7"/>
  <c r="F17" i="7"/>
  <c r="P16" i="7"/>
  <c r="M16" i="7"/>
  <c r="J18" i="7"/>
  <c r="J17" i="6"/>
  <c r="R16" i="7" l="1"/>
  <c r="M17" i="17"/>
  <c r="L17" i="17"/>
  <c r="F18" i="17"/>
  <c r="P17" i="17"/>
  <c r="Q17" i="17"/>
  <c r="J18" i="17"/>
  <c r="M17" i="16"/>
  <c r="L17" i="16"/>
  <c r="F18" i="16"/>
  <c r="P17" i="16"/>
  <c r="Q17" i="16"/>
  <c r="J19" i="16"/>
  <c r="R16" i="15"/>
  <c r="F18" i="15"/>
  <c r="L17" i="15"/>
  <c r="M17" i="15"/>
  <c r="Q17" i="15"/>
  <c r="P17" i="15"/>
  <c r="R17" i="15" s="1"/>
  <c r="J19" i="15"/>
  <c r="M17" i="14"/>
  <c r="L17" i="14"/>
  <c r="F18" i="14"/>
  <c r="P17" i="14"/>
  <c r="Q17" i="14"/>
  <c r="R16" i="14"/>
  <c r="J18" i="14"/>
  <c r="Q17" i="13"/>
  <c r="P17" i="13"/>
  <c r="R17" i="13" s="1"/>
  <c r="M17" i="13"/>
  <c r="L17" i="13"/>
  <c r="F18" i="13"/>
  <c r="R16" i="13"/>
  <c r="J18" i="13"/>
  <c r="J18" i="19"/>
  <c r="M17" i="19"/>
  <c r="L17" i="19"/>
  <c r="F18" i="19"/>
  <c r="Q17" i="19"/>
  <c r="P17" i="19"/>
  <c r="R17" i="19" s="1"/>
  <c r="R16" i="19"/>
  <c r="P17" i="9"/>
  <c r="M17" i="9"/>
  <c r="L17" i="9"/>
  <c r="F18" i="9"/>
  <c r="J19" i="9"/>
  <c r="R16" i="9"/>
  <c r="R16" i="8"/>
  <c r="M17" i="8"/>
  <c r="L17" i="8"/>
  <c r="F18" i="8"/>
  <c r="Q17" i="8"/>
  <c r="P17" i="8"/>
  <c r="J19" i="8"/>
  <c r="J19" i="7"/>
  <c r="M17" i="7"/>
  <c r="L17" i="7"/>
  <c r="F18" i="7"/>
  <c r="Q17" i="7"/>
  <c r="P17" i="7"/>
  <c r="J18" i="6"/>
  <c r="O4" i="5"/>
  <c r="C4" i="5"/>
  <c r="R17" i="7" l="1"/>
  <c r="J19" i="17"/>
  <c r="R17" i="17"/>
  <c r="F19" i="17"/>
  <c r="P18" i="17"/>
  <c r="M18" i="17"/>
  <c r="L18" i="17"/>
  <c r="Q18" i="17"/>
  <c r="J20" i="16"/>
  <c r="R17" i="16"/>
  <c r="F19" i="16"/>
  <c r="M18" i="16"/>
  <c r="L18" i="16"/>
  <c r="P18" i="16"/>
  <c r="Q18" i="16"/>
  <c r="J20" i="15"/>
  <c r="L18" i="15"/>
  <c r="M18" i="15"/>
  <c r="F19" i="15"/>
  <c r="P18" i="15"/>
  <c r="R18" i="15" s="1"/>
  <c r="Q18" i="15"/>
  <c r="J19" i="14"/>
  <c r="R17" i="14"/>
  <c r="F19" i="14"/>
  <c r="M18" i="14"/>
  <c r="L18" i="14"/>
  <c r="Q18" i="14"/>
  <c r="P18" i="14"/>
  <c r="R18" i="14" s="1"/>
  <c r="J19" i="13"/>
  <c r="F19" i="13"/>
  <c r="M18" i="13"/>
  <c r="L18" i="13"/>
  <c r="P18" i="13"/>
  <c r="Q18" i="13"/>
  <c r="F19" i="19"/>
  <c r="M18" i="19"/>
  <c r="L18" i="19"/>
  <c r="Q18" i="19"/>
  <c r="P18" i="19"/>
  <c r="J19" i="19"/>
  <c r="J20" i="9"/>
  <c r="F19" i="9"/>
  <c r="M18" i="9"/>
  <c r="L18" i="9"/>
  <c r="P18" i="9"/>
  <c r="R18" i="9" s="1"/>
  <c r="R17" i="9"/>
  <c r="R17" i="8"/>
  <c r="J20" i="8"/>
  <c r="F19" i="8"/>
  <c r="L18" i="8"/>
  <c r="M18" i="8"/>
  <c r="Q18" i="8"/>
  <c r="P18" i="8"/>
  <c r="R18" i="8" s="1"/>
  <c r="J20" i="7"/>
  <c r="F19" i="7"/>
  <c r="L18" i="7"/>
  <c r="M18" i="7"/>
  <c r="Q18" i="7"/>
  <c r="P18" i="7"/>
  <c r="J19" i="6"/>
  <c r="J10" i="5"/>
  <c r="J13" i="5"/>
  <c r="J18" i="5"/>
  <c r="J21" i="5"/>
  <c r="J26" i="5"/>
  <c r="J29" i="5"/>
  <c r="J34" i="5"/>
  <c r="J37" i="5"/>
  <c r="J42" i="5"/>
  <c r="J45" i="5"/>
  <c r="J50" i="5"/>
  <c r="J53" i="5"/>
  <c r="I8" i="5"/>
  <c r="I11" i="5"/>
  <c r="I16" i="5"/>
  <c r="I19" i="5"/>
  <c r="I24" i="5"/>
  <c r="I27" i="5"/>
  <c r="I32" i="5"/>
  <c r="I35" i="5"/>
  <c r="I40" i="5"/>
  <c r="I43" i="5"/>
  <c r="I48" i="5"/>
  <c r="I51" i="5"/>
  <c r="H6" i="5"/>
  <c r="H9" i="5"/>
  <c r="H14" i="5"/>
  <c r="H17" i="5"/>
  <c r="H22" i="5"/>
  <c r="H25" i="5"/>
  <c r="H30" i="5"/>
  <c r="H33" i="5"/>
  <c r="H38" i="5"/>
  <c r="H41" i="5"/>
  <c r="H46" i="5"/>
  <c r="H49" i="5"/>
  <c r="I12" i="1"/>
  <c r="J6" i="5" s="1"/>
  <c r="I13" i="1"/>
  <c r="J7" i="5" s="1"/>
  <c r="I14" i="1"/>
  <c r="J8" i="5" s="1"/>
  <c r="I15" i="1"/>
  <c r="J9" i="5" s="1"/>
  <c r="I16" i="1"/>
  <c r="I17" i="1"/>
  <c r="J11" i="5" s="1"/>
  <c r="I18" i="1"/>
  <c r="J12" i="5" s="1"/>
  <c r="I19" i="1"/>
  <c r="I20" i="1"/>
  <c r="J14" i="5" s="1"/>
  <c r="I21" i="1"/>
  <c r="J15" i="5" s="1"/>
  <c r="I22" i="1"/>
  <c r="J16" i="5" s="1"/>
  <c r="I23" i="1"/>
  <c r="J17" i="5" s="1"/>
  <c r="I24" i="1"/>
  <c r="I25" i="1"/>
  <c r="J19" i="5" s="1"/>
  <c r="I26" i="1"/>
  <c r="J20" i="5" s="1"/>
  <c r="I27" i="1"/>
  <c r="I28" i="1"/>
  <c r="J22" i="5" s="1"/>
  <c r="I29" i="1"/>
  <c r="J23" i="5" s="1"/>
  <c r="I30" i="1"/>
  <c r="J24" i="5" s="1"/>
  <c r="I31" i="1"/>
  <c r="J25" i="5" s="1"/>
  <c r="I32" i="1"/>
  <c r="I33" i="1"/>
  <c r="J27" i="5" s="1"/>
  <c r="I34" i="1"/>
  <c r="J28" i="5" s="1"/>
  <c r="I35" i="1"/>
  <c r="I36" i="1"/>
  <c r="J30" i="5" s="1"/>
  <c r="I37" i="1"/>
  <c r="J31" i="5" s="1"/>
  <c r="I38" i="1"/>
  <c r="J32" i="5" s="1"/>
  <c r="I39" i="1"/>
  <c r="J33" i="5" s="1"/>
  <c r="I40" i="1"/>
  <c r="I41" i="1"/>
  <c r="J35" i="5" s="1"/>
  <c r="I42" i="1"/>
  <c r="J36" i="5" s="1"/>
  <c r="I43" i="1"/>
  <c r="I44" i="1"/>
  <c r="J38" i="5" s="1"/>
  <c r="I45" i="1"/>
  <c r="J39" i="5" s="1"/>
  <c r="I46" i="1"/>
  <c r="J40" i="5" s="1"/>
  <c r="I47" i="1"/>
  <c r="J41" i="5" s="1"/>
  <c r="I48" i="1"/>
  <c r="I49" i="1"/>
  <c r="J43" i="5" s="1"/>
  <c r="I50" i="1"/>
  <c r="J44" i="5" s="1"/>
  <c r="I51" i="1"/>
  <c r="I52" i="1"/>
  <c r="J46" i="5" s="1"/>
  <c r="I53" i="1"/>
  <c r="J47" i="5" s="1"/>
  <c r="I54" i="1"/>
  <c r="J48" i="5" s="1"/>
  <c r="I55" i="1"/>
  <c r="J49" i="5" s="1"/>
  <c r="I56" i="1"/>
  <c r="I57" i="1"/>
  <c r="J51" i="5" s="1"/>
  <c r="I58" i="1"/>
  <c r="J52" i="5" s="1"/>
  <c r="I59" i="1"/>
  <c r="I60" i="1"/>
  <c r="J54" i="5" s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H12" i="1"/>
  <c r="I6" i="5" s="1"/>
  <c r="H13" i="1"/>
  <c r="I7" i="5" s="1"/>
  <c r="H14" i="1"/>
  <c r="H15" i="1"/>
  <c r="I9" i="5" s="1"/>
  <c r="H16" i="1"/>
  <c r="I10" i="5" s="1"/>
  <c r="H17" i="1"/>
  <c r="H18" i="1"/>
  <c r="I12" i="5" s="1"/>
  <c r="H19" i="1"/>
  <c r="I13" i="5" s="1"/>
  <c r="H20" i="1"/>
  <c r="I14" i="5" s="1"/>
  <c r="H21" i="1"/>
  <c r="I15" i="5" s="1"/>
  <c r="H22" i="1"/>
  <c r="H23" i="1"/>
  <c r="I17" i="5" s="1"/>
  <c r="H24" i="1"/>
  <c r="I18" i="5" s="1"/>
  <c r="H25" i="1"/>
  <c r="H26" i="1"/>
  <c r="I20" i="5" s="1"/>
  <c r="H27" i="1"/>
  <c r="I21" i="5" s="1"/>
  <c r="H28" i="1"/>
  <c r="I22" i="5" s="1"/>
  <c r="H29" i="1"/>
  <c r="I23" i="5" s="1"/>
  <c r="H30" i="1"/>
  <c r="H31" i="1"/>
  <c r="I25" i="5" s="1"/>
  <c r="H32" i="1"/>
  <c r="I26" i="5" s="1"/>
  <c r="H33" i="1"/>
  <c r="H34" i="1"/>
  <c r="I28" i="5" s="1"/>
  <c r="H35" i="1"/>
  <c r="I29" i="5" s="1"/>
  <c r="H36" i="1"/>
  <c r="I30" i="5" s="1"/>
  <c r="H37" i="1"/>
  <c r="I31" i="5" s="1"/>
  <c r="H38" i="1"/>
  <c r="H39" i="1"/>
  <c r="I33" i="5" s="1"/>
  <c r="H40" i="1"/>
  <c r="I34" i="5" s="1"/>
  <c r="H41" i="1"/>
  <c r="H42" i="1"/>
  <c r="I36" i="5" s="1"/>
  <c r="H43" i="1"/>
  <c r="I37" i="5" s="1"/>
  <c r="H44" i="1"/>
  <c r="I38" i="5" s="1"/>
  <c r="H45" i="1"/>
  <c r="I39" i="5" s="1"/>
  <c r="H46" i="1"/>
  <c r="H47" i="1"/>
  <c r="I41" i="5" s="1"/>
  <c r="H48" i="1"/>
  <c r="I42" i="5" s="1"/>
  <c r="H49" i="1"/>
  <c r="H50" i="1"/>
  <c r="I44" i="5" s="1"/>
  <c r="H51" i="1"/>
  <c r="I45" i="5" s="1"/>
  <c r="H52" i="1"/>
  <c r="I46" i="5" s="1"/>
  <c r="H53" i="1"/>
  <c r="I47" i="5" s="1"/>
  <c r="H54" i="1"/>
  <c r="H55" i="1"/>
  <c r="I49" i="5" s="1"/>
  <c r="H56" i="1"/>
  <c r="I50" i="5" s="1"/>
  <c r="H57" i="1"/>
  <c r="H58" i="1"/>
  <c r="I52" i="5" s="1"/>
  <c r="H59" i="1"/>
  <c r="I53" i="5" s="1"/>
  <c r="H60" i="1"/>
  <c r="I54" i="5" s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I11" i="1"/>
  <c r="J5" i="5" s="1"/>
  <c r="H11" i="1"/>
  <c r="I5" i="5" s="1"/>
  <c r="G12" i="1"/>
  <c r="G13" i="1"/>
  <c r="H7" i="5" s="1"/>
  <c r="G14" i="1"/>
  <c r="H8" i="5" s="1"/>
  <c r="G15" i="1"/>
  <c r="G16" i="1"/>
  <c r="H10" i="5" s="1"/>
  <c r="G17" i="1"/>
  <c r="H11" i="5" s="1"/>
  <c r="G18" i="1"/>
  <c r="H12" i="5" s="1"/>
  <c r="G19" i="1"/>
  <c r="H13" i="5" s="1"/>
  <c r="G20" i="1"/>
  <c r="G21" i="1"/>
  <c r="H15" i="5" s="1"/>
  <c r="G22" i="1"/>
  <c r="H16" i="5" s="1"/>
  <c r="G23" i="1"/>
  <c r="G24" i="1"/>
  <c r="H18" i="5" s="1"/>
  <c r="G25" i="1"/>
  <c r="H19" i="5" s="1"/>
  <c r="G26" i="1"/>
  <c r="H20" i="5" s="1"/>
  <c r="G27" i="1"/>
  <c r="H21" i="5" s="1"/>
  <c r="G28" i="1"/>
  <c r="G29" i="1"/>
  <c r="H23" i="5" s="1"/>
  <c r="G30" i="1"/>
  <c r="H24" i="5" s="1"/>
  <c r="G31" i="1"/>
  <c r="G32" i="1"/>
  <c r="H26" i="5" s="1"/>
  <c r="G33" i="1"/>
  <c r="H27" i="5" s="1"/>
  <c r="G34" i="1"/>
  <c r="H28" i="5" s="1"/>
  <c r="G35" i="1"/>
  <c r="H29" i="5" s="1"/>
  <c r="G36" i="1"/>
  <c r="G37" i="1"/>
  <c r="H31" i="5" s="1"/>
  <c r="G38" i="1"/>
  <c r="H32" i="5" s="1"/>
  <c r="G39" i="1"/>
  <c r="G40" i="1"/>
  <c r="H34" i="5" s="1"/>
  <c r="G41" i="1"/>
  <c r="H35" i="5" s="1"/>
  <c r="G42" i="1"/>
  <c r="H36" i="5" s="1"/>
  <c r="G43" i="1"/>
  <c r="H37" i="5" s="1"/>
  <c r="G44" i="1"/>
  <c r="G45" i="1"/>
  <c r="H39" i="5" s="1"/>
  <c r="G46" i="1"/>
  <c r="H40" i="5" s="1"/>
  <c r="G47" i="1"/>
  <c r="G48" i="1"/>
  <c r="H42" i="5" s="1"/>
  <c r="G49" i="1"/>
  <c r="H43" i="5" s="1"/>
  <c r="G50" i="1"/>
  <c r="H44" i="5" s="1"/>
  <c r="G51" i="1"/>
  <c r="H45" i="5" s="1"/>
  <c r="G52" i="1"/>
  <c r="G53" i="1"/>
  <c r="H47" i="5" s="1"/>
  <c r="G54" i="1"/>
  <c r="H48" i="5" s="1"/>
  <c r="G55" i="1"/>
  <c r="G56" i="1"/>
  <c r="H50" i="5" s="1"/>
  <c r="G57" i="1"/>
  <c r="H51" i="5" s="1"/>
  <c r="G58" i="1"/>
  <c r="H52" i="5" s="1"/>
  <c r="G59" i="1"/>
  <c r="H53" i="5" s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1" i="1"/>
  <c r="H5" i="5" s="1"/>
  <c r="R18" i="13" l="1"/>
  <c r="R18" i="7"/>
  <c r="R18" i="17"/>
  <c r="L19" i="17"/>
  <c r="F20" i="17"/>
  <c r="Q19" i="17"/>
  <c r="P19" i="17"/>
  <c r="R19" i="17" s="1"/>
  <c r="M19" i="17"/>
  <c r="J20" i="17"/>
  <c r="R18" i="16"/>
  <c r="L19" i="16"/>
  <c r="M19" i="16"/>
  <c r="F20" i="16"/>
  <c r="P19" i="16"/>
  <c r="R19" i="16" s="1"/>
  <c r="Q19" i="16"/>
  <c r="J21" i="16"/>
  <c r="F20" i="15"/>
  <c r="Q19" i="15"/>
  <c r="M19" i="15"/>
  <c r="P19" i="15"/>
  <c r="R19" i="15" s="1"/>
  <c r="L19" i="15"/>
  <c r="J21" i="15"/>
  <c r="L19" i="14"/>
  <c r="M19" i="14"/>
  <c r="F20" i="14"/>
  <c r="Q19" i="14"/>
  <c r="P19" i="14"/>
  <c r="R19" i="14" s="1"/>
  <c r="J20" i="14"/>
  <c r="L19" i="13"/>
  <c r="F20" i="13"/>
  <c r="M19" i="13"/>
  <c r="Q19" i="13"/>
  <c r="P19" i="13"/>
  <c r="R19" i="13" s="1"/>
  <c r="J20" i="13"/>
  <c r="J20" i="19"/>
  <c r="R18" i="19"/>
  <c r="M19" i="19"/>
  <c r="L19" i="19"/>
  <c r="F20" i="19"/>
  <c r="Q19" i="19"/>
  <c r="P19" i="19"/>
  <c r="R19" i="19" s="1"/>
  <c r="F20" i="9"/>
  <c r="L19" i="9"/>
  <c r="P19" i="9"/>
  <c r="M19" i="9"/>
  <c r="J21" i="9"/>
  <c r="M19" i="8"/>
  <c r="Q19" i="8"/>
  <c r="L19" i="8"/>
  <c r="F20" i="8"/>
  <c r="P19" i="8"/>
  <c r="J21" i="8"/>
  <c r="P19" i="7"/>
  <c r="Q19" i="7"/>
  <c r="F20" i="7"/>
  <c r="M19" i="7"/>
  <c r="L19" i="7"/>
  <c r="J21" i="7"/>
  <c r="J20" i="6"/>
  <c r="U6" i="6"/>
  <c r="E11" i="5"/>
  <c r="R19" i="9" l="1"/>
  <c r="R19" i="8"/>
  <c r="J21" i="17"/>
  <c r="M20" i="17"/>
  <c r="L20" i="17"/>
  <c r="F21" i="17"/>
  <c r="Q20" i="17"/>
  <c r="P20" i="17"/>
  <c r="R20" i="17" s="1"/>
  <c r="J22" i="16"/>
  <c r="F21" i="16"/>
  <c r="M20" i="16"/>
  <c r="L20" i="16"/>
  <c r="Q20" i="16"/>
  <c r="P20" i="16"/>
  <c r="J22" i="15"/>
  <c r="M20" i="15"/>
  <c r="L20" i="15"/>
  <c r="F21" i="15"/>
  <c r="Q20" i="15"/>
  <c r="P20" i="15"/>
  <c r="J21" i="14"/>
  <c r="M20" i="14"/>
  <c r="L20" i="14"/>
  <c r="F21" i="14"/>
  <c r="P20" i="14"/>
  <c r="R20" i="14" s="1"/>
  <c r="Q20" i="14"/>
  <c r="J21" i="13"/>
  <c r="P20" i="13"/>
  <c r="M20" i="13"/>
  <c r="L20" i="13"/>
  <c r="F21" i="13"/>
  <c r="Q20" i="13"/>
  <c r="Q20" i="19"/>
  <c r="P20" i="19"/>
  <c r="R20" i="19" s="1"/>
  <c r="M20" i="19"/>
  <c r="L20" i="19"/>
  <c r="F21" i="19"/>
  <c r="J21" i="19"/>
  <c r="J22" i="9"/>
  <c r="M20" i="9"/>
  <c r="L20" i="9"/>
  <c r="F21" i="9"/>
  <c r="P20" i="9"/>
  <c r="Q20" i="8"/>
  <c r="M20" i="8"/>
  <c r="L20" i="8"/>
  <c r="F21" i="8"/>
  <c r="P20" i="8"/>
  <c r="J22" i="8"/>
  <c r="J22" i="7"/>
  <c r="M20" i="7"/>
  <c r="L20" i="7"/>
  <c r="F21" i="7"/>
  <c r="P20" i="7"/>
  <c r="Q20" i="7"/>
  <c r="R19" i="7"/>
  <c r="J21" i="6"/>
  <c r="C4" i="20"/>
  <c r="R20" i="9" l="1"/>
  <c r="F22" i="17"/>
  <c r="M21" i="17"/>
  <c r="L21" i="17"/>
  <c r="Q21" i="17"/>
  <c r="P21" i="17"/>
  <c r="R21" i="17" s="1"/>
  <c r="J22" i="17"/>
  <c r="R20" i="16"/>
  <c r="F22" i="16"/>
  <c r="M21" i="16"/>
  <c r="L21" i="16"/>
  <c r="Q21" i="16"/>
  <c r="P21" i="16"/>
  <c r="R21" i="16" s="1"/>
  <c r="J23" i="16"/>
  <c r="R20" i="15"/>
  <c r="M21" i="15"/>
  <c r="F22" i="15"/>
  <c r="L21" i="15"/>
  <c r="Q21" i="15"/>
  <c r="P21" i="15"/>
  <c r="R21" i="15" s="1"/>
  <c r="J23" i="15"/>
  <c r="F22" i="14"/>
  <c r="M21" i="14"/>
  <c r="L21" i="14"/>
  <c r="P21" i="14"/>
  <c r="Q21" i="14"/>
  <c r="J22" i="14"/>
  <c r="F22" i="13"/>
  <c r="M21" i="13"/>
  <c r="L21" i="13"/>
  <c r="P21" i="13"/>
  <c r="Q21" i="13"/>
  <c r="R20" i="13"/>
  <c r="J22" i="13"/>
  <c r="J22" i="19"/>
  <c r="F22" i="19"/>
  <c r="M21" i="19"/>
  <c r="L21" i="19"/>
  <c r="P21" i="19"/>
  <c r="Q21" i="19"/>
  <c r="F22" i="9"/>
  <c r="M21" i="9"/>
  <c r="L21" i="9"/>
  <c r="P21" i="9"/>
  <c r="J23" i="9"/>
  <c r="R20" i="8"/>
  <c r="F22" i="8"/>
  <c r="M21" i="8"/>
  <c r="L21" i="8"/>
  <c r="Q21" i="8"/>
  <c r="P21" i="8"/>
  <c r="J23" i="8"/>
  <c r="R20" i="7"/>
  <c r="J23" i="7"/>
  <c r="F22" i="7"/>
  <c r="M21" i="7"/>
  <c r="L21" i="7"/>
  <c r="Q21" i="7"/>
  <c r="P21" i="7"/>
  <c r="J22" i="6"/>
  <c r="R21" i="9" l="1"/>
  <c r="R21" i="8"/>
  <c r="R21" i="7"/>
  <c r="J23" i="17"/>
  <c r="F23" i="17"/>
  <c r="P22" i="17"/>
  <c r="M22" i="17"/>
  <c r="L22" i="17"/>
  <c r="Q22" i="17"/>
  <c r="J24" i="16"/>
  <c r="Q22" i="16"/>
  <c r="M22" i="16"/>
  <c r="L22" i="16"/>
  <c r="P22" i="16"/>
  <c r="R22" i="16" s="1"/>
  <c r="F23" i="16"/>
  <c r="J24" i="15"/>
  <c r="M22" i="15"/>
  <c r="Q22" i="15"/>
  <c r="P22" i="15"/>
  <c r="L22" i="15"/>
  <c r="F23" i="15"/>
  <c r="J23" i="14"/>
  <c r="R21" i="14"/>
  <c r="L22" i="14"/>
  <c r="F23" i="14"/>
  <c r="Q22" i="14"/>
  <c r="P22" i="14"/>
  <c r="M22" i="14"/>
  <c r="J23" i="13"/>
  <c r="R21" i="13"/>
  <c r="M22" i="13"/>
  <c r="F23" i="13"/>
  <c r="L22" i="13"/>
  <c r="P22" i="13"/>
  <c r="Q22" i="13"/>
  <c r="R21" i="19"/>
  <c r="F23" i="19"/>
  <c r="L22" i="19"/>
  <c r="P22" i="19"/>
  <c r="M22" i="19"/>
  <c r="Q22" i="19"/>
  <c r="J23" i="19"/>
  <c r="J24" i="9"/>
  <c r="F23" i="9"/>
  <c r="P22" i="9"/>
  <c r="M22" i="9"/>
  <c r="L22" i="9"/>
  <c r="J24" i="8"/>
  <c r="Q22" i="8"/>
  <c r="F23" i="8"/>
  <c r="P22" i="8"/>
  <c r="M22" i="8"/>
  <c r="L22" i="8"/>
  <c r="P22" i="7"/>
  <c r="Q22" i="7"/>
  <c r="F23" i="7"/>
  <c r="M22" i="7"/>
  <c r="L22" i="7"/>
  <c r="J24" i="7"/>
  <c r="J23" i="6"/>
  <c r="O7" i="5"/>
  <c r="O8" i="5"/>
  <c r="O23" i="5"/>
  <c r="O24" i="5"/>
  <c r="O39" i="5"/>
  <c r="O40" i="5"/>
  <c r="N5" i="5"/>
  <c r="O5" i="5" s="1"/>
  <c r="N6" i="5"/>
  <c r="O6" i="5" s="1"/>
  <c r="N7" i="5"/>
  <c r="N8" i="5"/>
  <c r="N9" i="5"/>
  <c r="O9" i="5" s="1"/>
  <c r="N10" i="5"/>
  <c r="O10" i="5" s="1"/>
  <c r="N11" i="5"/>
  <c r="O11" i="5" s="1"/>
  <c r="N12" i="5"/>
  <c r="O12" i="5" s="1"/>
  <c r="N13" i="5"/>
  <c r="O13" i="5" s="1"/>
  <c r="N14" i="5"/>
  <c r="O14" i="5" s="1"/>
  <c r="N15" i="5"/>
  <c r="O15" i="5" s="1"/>
  <c r="N16" i="5"/>
  <c r="O16" i="5" s="1"/>
  <c r="N17" i="5"/>
  <c r="O17" i="5" s="1"/>
  <c r="N18" i="5"/>
  <c r="O18" i="5" s="1"/>
  <c r="N19" i="5"/>
  <c r="O19" i="5" s="1"/>
  <c r="N20" i="5"/>
  <c r="O20" i="5" s="1"/>
  <c r="N21" i="5"/>
  <c r="O21" i="5" s="1"/>
  <c r="N22" i="5"/>
  <c r="O22" i="5" s="1"/>
  <c r="N23" i="5"/>
  <c r="N24" i="5"/>
  <c r="N25" i="5"/>
  <c r="O25" i="5" s="1"/>
  <c r="N26" i="5"/>
  <c r="O26" i="5" s="1"/>
  <c r="N27" i="5"/>
  <c r="O27" i="5" s="1"/>
  <c r="N28" i="5"/>
  <c r="O28" i="5" s="1"/>
  <c r="N29" i="5"/>
  <c r="O29" i="5" s="1"/>
  <c r="N30" i="5"/>
  <c r="O30" i="5" s="1"/>
  <c r="N31" i="5"/>
  <c r="O31" i="5" s="1"/>
  <c r="N32" i="5"/>
  <c r="O32" i="5" s="1"/>
  <c r="N33" i="5"/>
  <c r="O33" i="5" s="1"/>
  <c r="N34" i="5"/>
  <c r="O34" i="5" s="1"/>
  <c r="N35" i="5"/>
  <c r="O35" i="5" s="1"/>
  <c r="N36" i="5"/>
  <c r="O36" i="5" s="1"/>
  <c r="N37" i="5"/>
  <c r="O37" i="5" s="1"/>
  <c r="N38" i="5"/>
  <c r="O38" i="5" s="1"/>
  <c r="N39" i="5"/>
  <c r="N40" i="5"/>
  <c r="N41" i="5"/>
  <c r="O41" i="5" s="1"/>
  <c r="N42" i="5"/>
  <c r="O42" i="5" s="1"/>
  <c r="N43" i="5"/>
  <c r="O43" i="5" s="1"/>
  <c r="N44" i="5"/>
  <c r="O44" i="5" s="1"/>
  <c r="N45" i="5"/>
  <c r="O45" i="5" s="1"/>
  <c r="N46" i="5"/>
  <c r="O46" i="5" s="1"/>
  <c r="N47" i="5"/>
  <c r="O47" i="5" s="1"/>
  <c r="N48" i="5"/>
  <c r="O48" i="5" s="1"/>
  <c r="N49" i="5"/>
  <c r="O49" i="5" s="1"/>
  <c r="N50" i="5"/>
  <c r="O50" i="5" s="1"/>
  <c r="N51" i="5"/>
  <c r="O51" i="5" s="1"/>
  <c r="N52" i="5"/>
  <c r="O52" i="5" s="1"/>
  <c r="N53" i="5"/>
  <c r="O53" i="5" s="1"/>
  <c r="N54" i="5"/>
  <c r="O54" i="5" s="1"/>
  <c r="N4" i="5"/>
  <c r="R22" i="17" l="1"/>
  <c r="P23" i="17"/>
  <c r="R23" i="17" s="1"/>
  <c r="M23" i="17"/>
  <c r="L23" i="17"/>
  <c r="F24" i="17"/>
  <c r="Q23" i="17"/>
  <c r="J24" i="17"/>
  <c r="P23" i="16"/>
  <c r="M23" i="16"/>
  <c r="F24" i="16"/>
  <c r="L23" i="16"/>
  <c r="Q23" i="16"/>
  <c r="J25" i="16"/>
  <c r="M23" i="15"/>
  <c r="F24" i="15"/>
  <c r="L23" i="15"/>
  <c r="Q23" i="15"/>
  <c r="P23" i="15"/>
  <c r="R23" i="15" s="1"/>
  <c r="R22" i="15"/>
  <c r="J25" i="15"/>
  <c r="R22" i="14"/>
  <c r="M23" i="14"/>
  <c r="L23" i="14"/>
  <c r="Q23" i="14"/>
  <c r="F24" i="14"/>
  <c r="P23" i="14"/>
  <c r="R23" i="14" s="1"/>
  <c r="J24" i="14"/>
  <c r="R22" i="13"/>
  <c r="M23" i="13"/>
  <c r="L23" i="13"/>
  <c r="Q23" i="13"/>
  <c r="F24" i="13"/>
  <c r="P23" i="13"/>
  <c r="J24" i="13"/>
  <c r="J24" i="19"/>
  <c r="R22" i="19"/>
  <c r="P23" i="19"/>
  <c r="M23" i="19"/>
  <c r="Q23" i="19"/>
  <c r="L23" i="19"/>
  <c r="F24" i="19"/>
  <c r="R22" i="9"/>
  <c r="J25" i="9"/>
  <c r="P23" i="9"/>
  <c r="M23" i="9"/>
  <c r="L23" i="9"/>
  <c r="F24" i="9"/>
  <c r="R22" i="8"/>
  <c r="P23" i="8"/>
  <c r="M23" i="8"/>
  <c r="L23" i="8"/>
  <c r="F24" i="8"/>
  <c r="Q23" i="8"/>
  <c r="J25" i="8"/>
  <c r="M23" i="7"/>
  <c r="F24" i="7"/>
  <c r="L23" i="7"/>
  <c r="Q23" i="7"/>
  <c r="P23" i="7"/>
  <c r="J25" i="7"/>
  <c r="R22" i="7"/>
  <c r="J24" i="6"/>
  <c r="E9" i="5"/>
  <c r="R23" i="13" l="1"/>
  <c r="R23" i="7"/>
  <c r="J25" i="17"/>
  <c r="F25" i="17"/>
  <c r="M24" i="17"/>
  <c r="L24" i="17"/>
  <c r="P24" i="17"/>
  <c r="Q24" i="17"/>
  <c r="J26" i="16"/>
  <c r="L24" i="16"/>
  <c r="F25" i="16"/>
  <c r="M24" i="16"/>
  <c r="P24" i="16"/>
  <c r="Q24" i="16"/>
  <c r="R23" i="16"/>
  <c r="J26" i="15"/>
  <c r="F25" i="15"/>
  <c r="L24" i="15"/>
  <c r="M24" i="15"/>
  <c r="Q24" i="15"/>
  <c r="P24" i="15"/>
  <c r="J25" i="14"/>
  <c r="F25" i="14"/>
  <c r="M24" i="14"/>
  <c r="L24" i="14"/>
  <c r="P24" i="14"/>
  <c r="R24" i="14" s="1"/>
  <c r="Q24" i="14"/>
  <c r="J25" i="13"/>
  <c r="F25" i="13"/>
  <c r="M24" i="13"/>
  <c r="L24" i="13"/>
  <c r="Q24" i="13"/>
  <c r="P24" i="13"/>
  <c r="F25" i="19"/>
  <c r="M24" i="19"/>
  <c r="L24" i="19"/>
  <c r="P24" i="19"/>
  <c r="Q24" i="19"/>
  <c r="R23" i="19"/>
  <c r="J25" i="19"/>
  <c r="F25" i="9"/>
  <c r="M24" i="9"/>
  <c r="L24" i="9"/>
  <c r="P24" i="9"/>
  <c r="R23" i="9"/>
  <c r="J26" i="9"/>
  <c r="J26" i="8"/>
  <c r="F25" i="8"/>
  <c r="M24" i="8"/>
  <c r="L24" i="8"/>
  <c r="P24" i="8"/>
  <c r="Q24" i="8"/>
  <c r="R23" i="8"/>
  <c r="J26" i="7"/>
  <c r="F25" i="7"/>
  <c r="M24" i="7"/>
  <c r="L24" i="7"/>
  <c r="P24" i="7"/>
  <c r="Q24" i="7"/>
  <c r="J25" i="6"/>
  <c r="R24" i="13" l="1"/>
  <c r="R24" i="9"/>
  <c r="R24" i="17"/>
  <c r="F26" i="17"/>
  <c r="M25" i="17"/>
  <c r="L25" i="17"/>
  <c r="Q25" i="17"/>
  <c r="P25" i="17"/>
  <c r="J26" i="17"/>
  <c r="R24" i="16"/>
  <c r="L25" i="16"/>
  <c r="P25" i="16"/>
  <c r="M25" i="16"/>
  <c r="F26" i="16"/>
  <c r="Q25" i="16"/>
  <c r="J27" i="16"/>
  <c r="R24" i="15"/>
  <c r="Q25" i="15"/>
  <c r="M25" i="15"/>
  <c r="P25" i="15"/>
  <c r="L25" i="15"/>
  <c r="F26" i="15"/>
  <c r="J27" i="15"/>
  <c r="F26" i="14"/>
  <c r="Q25" i="14"/>
  <c r="P25" i="14"/>
  <c r="M25" i="14"/>
  <c r="L25" i="14"/>
  <c r="J26" i="14"/>
  <c r="F26" i="13"/>
  <c r="L25" i="13"/>
  <c r="Q25" i="13"/>
  <c r="P25" i="13"/>
  <c r="M25" i="13"/>
  <c r="J26" i="13"/>
  <c r="J26" i="19"/>
  <c r="R24" i="19"/>
  <c r="F26" i="19"/>
  <c r="Q25" i="19"/>
  <c r="M25" i="19"/>
  <c r="L25" i="19"/>
  <c r="P25" i="19"/>
  <c r="R25" i="19" s="1"/>
  <c r="J27" i="9"/>
  <c r="F26" i="9"/>
  <c r="M25" i="9"/>
  <c r="L25" i="9"/>
  <c r="P25" i="9"/>
  <c r="P25" i="8"/>
  <c r="R25" i="8" s="1"/>
  <c r="F26" i="8"/>
  <c r="Q25" i="8"/>
  <c r="M25" i="8"/>
  <c r="L25" i="8"/>
  <c r="R24" i="8"/>
  <c r="J27" i="8"/>
  <c r="R24" i="7"/>
  <c r="J27" i="7"/>
  <c r="M25" i="7"/>
  <c r="P25" i="7"/>
  <c r="F26" i="7"/>
  <c r="Q25" i="7"/>
  <c r="L25" i="7"/>
  <c r="J26" i="6"/>
  <c r="R25" i="9" l="1"/>
  <c r="J27" i="17"/>
  <c r="R25" i="17"/>
  <c r="M26" i="17"/>
  <c r="L26" i="17"/>
  <c r="P26" i="17"/>
  <c r="F27" i="17"/>
  <c r="Q26" i="17"/>
  <c r="J28" i="16"/>
  <c r="M26" i="16"/>
  <c r="L26" i="16"/>
  <c r="F27" i="16"/>
  <c r="Q26" i="16"/>
  <c r="P26" i="16"/>
  <c r="R25" i="16"/>
  <c r="J28" i="15"/>
  <c r="F27" i="15"/>
  <c r="Q26" i="15"/>
  <c r="M26" i="15"/>
  <c r="L26" i="15"/>
  <c r="P26" i="15"/>
  <c r="R25" i="15"/>
  <c r="R25" i="14"/>
  <c r="J27" i="14"/>
  <c r="M26" i="14"/>
  <c r="L26" i="14"/>
  <c r="P26" i="14"/>
  <c r="F27" i="14"/>
  <c r="Q26" i="14"/>
  <c r="J27" i="13"/>
  <c r="R25" i="13"/>
  <c r="M26" i="13"/>
  <c r="L26" i="13"/>
  <c r="P26" i="13"/>
  <c r="F27" i="13"/>
  <c r="Q26" i="13"/>
  <c r="M26" i="19"/>
  <c r="L26" i="19"/>
  <c r="Q26" i="19"/>
  <c r="P26" i="19"/>
  <c r="F27" i="19"/>
  <c r="J27" i="19"/>
  <c r="M26" i="9"/>
  <c r="L26" i="9"/>
  <c r="F27" i="9"/>
  <c r="P26" i="9"/>
  <c r="J28" i="9"/>
  <c r="J28" i="8"/>
  <c r="M26" i="8"/>
  <c r="L26" i="8"/>
  <c r="Q26" i="8"/>
  <c r="F27" i="8"/>
  <c r="P26" i="8"/>
  <c r="F27" i="7"/>
  <c r="M26" i="7"/>
  <c r="L26" i="7"/>
  <c r="Q26" i="7"/>
  <c r="P26" i="7"/>
  <c r="R25" i="7"/>
  <c r="J28" i="7"/>
  <c r="J27" i="6"/>
  <c r="F28" i="17" l="1"/>
  <c r="Q27" i="17"/>
  <c r="P27" i="17"/>
  <c r="M27" i="17"/>
  <c r="L27" i="17"/>
  <c r="R26" i="17"/>
  <c r="J28" i="17"/>
  <c r="R26" i="16"/>
  <c r="F28" i="16"/>
  <c r="M27" i="16"/>
  <c r="L27" i="16"/>
  <c r="Q27" i="16"/>
  <c r="P27" i="16"/>
  <c r="R27" i="16" s="1"/>
  <c r="J29" i="16"/>
  <c r="R26" i="15"/>
  <c r="F28" i="15"/>
  <c r="M27" i="15"/>
  <c r="L27" i="15"/>
  <c r="P27" i="15"/>
  <c r="Q27" i="15"/>
  <c r="J29" i="15"/>
  <c r="F28" i="14"/>
  <c r="M27" i="14"/>
  <c r="L27" i="14"/>
  <c r="Q27" i="14"/>
  <c r="P27" i="14"/>
  <c r="R27" i="14" s="1"/>
  <c r="J28" i="14"/>
  <c r="R26" i="14"/>
  <c r="F28" i="13"/>
  <c r="M27" i="13"/>
  <c r="L27" i="13"/>
  <c r="P27" i="13"/>
  <c r="Q27" i="13"/>
  <c r="R26" i="13"/>
  <c r="J28" i="13"/>
  <c r="F28" i="19"/>
  <c r="Q27" i="19"/>
  <c r="P27" i="19"/>
  <c r="M27" i="19"/>
  <c r="L27" i="19"/>
  <c r="J28" i="19"/>
  <c r="R26" i="19"/>
  <c r="J29" i="9"/>
  <c r="R26" i="9"/>
  <c r="F28" i="9"/>
  <c r="M27" i="9"/>
  <c r="L27" i="9"/>
  <c r="P27" i="9"/>
  <c r="R26" i="8"/>
  <c r="J29" i="8"/>
  <c r="F28" i="8"/>
  <c r="M27" i="8"/>
  <c r="L27" i="8"/>
  <c r="P27" i="8"/>
  <c r="Q27" i="8"/>
  <c r="J29" i="7"/>
  <c r="R26" i="7"/>
  <c r="F28" i="7"/>
  <c r="M27" i="7"/>
  <c r="L27" i="7"/>
  <c r="P27" i="7"/>
  <c r="Q27" i="7"/>
  <c r="J28" i="6"/>
  <c r="R27" i="9" l="1"/>
  <c r="R27" i="8"/>
  <c r="J29" i="17"/>
  <c r="R27" i="17"/>
  <c r="F29" i="17"/>
  <c r="M28" i="17"/>
  <c r="L28" i="17"/>
  <c r="P28" i="17"/>
  <c r="Q28" i="17"/>
  <c r="J30" i="16"/>
  <c r="M28" i="16"/>
  <c r="F29" i="16"/>
  <c r="L28" i="16"/>
  <c r="P28" i="16"/>
  <c r="R28" i="16" s="1"/>
  <c r="Q28" i="16"/>
  <c r="J30" i="15"/>
  <c r="R27" i="15"/>
  <c r="M28" i="15"/>
  <c r="F29" i="15"/>
  <c r="L28" i="15"/>
  <c r="P28" i="15"/>
  <c r="Q28" i="15"/>
  <c r="J29" i="14"/>
  <c r="F29" i="14"/>
  <c r="M28" i="14"/>
  <c r="L28" i="14"/>
  <c r="P28" i="14"/>
  <c r="Q28" i="14"/>
  <c r="J29" i="13"/>
  <c r="R27" i="13"/>
  <c r="F29" i="13"/>
  <c r="M28" i="13"/>
  <c r="L28" i="13"/>
  <c r="Q28" i="13"/>
  <c r="P28" i="13"/>
  <c r="R27" i="19"/>
  <c r="J29" i="19"/>
  <c r="F29" i="19"/>
  <c r="M28" i="19"/>
  <c r="L28" i="19"/>
  <c r="Q28" i="19"/>
  <c r="P28" i="19"/>
  <c r="R28" i="19" s="1"/>
  <c r="F29" i="9"/>
  <c r="M28" i="9"/>
  <c r="L28" i="9"/>
  <c r="P28" i="9"/>
  <c r="J30" i="9"/>
  <c r="M28" i="8"/>
  <c r="F29" i="8"/>
  <c r="L28" i="8"/>
  <c r="P28" i="8"/>
  <c r="Q28" i="8"/>
  <c r="J30" i="8"/>
  <c r="M28" i="7"/>
  <c r="F29" i="7"/>
  <c r="L28" i="7"/>
  <c r="Q28" i="7"/>
  <c r="P28" i="7"/>
  <c r="R27" i="7"/>
  <c r="J30" i="7"/>
  <c r="J29" i="6"/>
  <c r="R28" i="13" l="1"/>
  <c r="R28" i="9"/>
  <c r="R28" i="7"/>
  <c r="R28" i="17"/>
  <c r="M29" i="17"/>
  <c r="L29" i="17"/>
  <c r="F30" i="17"/>
  <c r="P29" i="17"/>
  <c r="R29" i="17" s="1"/>
  <c r="Q29" i="17"/>
  <c r="J30" i="17"/>
  <c r="M29" i="16"/>
  <c r="P29" i="16"/>
  <c r="L29" i="16"/>
  <c r="Q29" i="16"/>
  <c r="F30" i="16"/>
  <c r="J31" i="16"/>
  <c r="R28" i="15"/>
  <c r="M29" i="15"/>
  <c r="L29" i="15"/>
  <c r="F30" i="15"/>
  <c r="P29" i="15"/>
  <c r="Q29" i="15"/>
  <c r="J31" i="15"/>
  <c r="M29" i="14"/>
  <c r="L29" i="14"/>
  <c r="P29" i="14"/>
  <c r="F30" i="14"/>
  <c r="Q29" i="14"/>
  <c r="R28" i="14"/>
  <c r="J30" i="14"/>
  <c r="M29" i="13"/>
  <c r="Q29" i="13"/>
  <c r="L29" i="13"/>
  <c r="F30" i="13"/>
  <c r="P29" i="13"/>
  <c r="J30" i="13"/>
  <c r="J30" i="19"/>
  <c r="M29" i="19"/>
  <c r="L29" i="19"/>
  <c r="P29" i="19"/>
  <c r="F30" i="19"/>
  <c r="Q29" i="19"/>
  <c r="J31" i="9"/>
  <c r="M29" i="9"/>
  <c r="L29" i="9"/>
  <c r="F30" i="9"/>
  <c r="P29" i="9"/>
  <c r="R28" i="8"/>
  <c r="J31" i="8"/>
  <c r="M29" i="8"/>
  <c r="L29" i="8"/>
  <c r="P29" i="8"/>
  <c r="F30" i="8"/>
  <c r="Q29" i="8"/>
  <c r="J31" i="7"/>
  <c r="M29" i="7"/>
  <c r="L29" i="7"/>
  <c r="F30" i="7"/>
  <c r="Q29" i="7"/>
  <c r="P29" i="7"/>
  <c r="J30" i="6"/>
  <c r="R29" i="9" l="1"/>
  <c r="R29" i="7"/>
  <c r="J31" i="17"/>
  <c r="P30" i="17"/>
  <c r="M30" i="17"/>
  <c r="F31" i="17"/>
  <c r="L30" i="17"/>
  <c r="Q30" i="17"/>
  <c r="J32" i="16"/>
  <c r="F31" i="16"/>
  <c r="M30" i="16"/>
  <c r="L30" i="16"/>
  <c r="Q30" i="16"/>
  <c r="P30" i="16"/>
  <c r="R29" i="16"/>
  <c r="J32" i="15"/>
  <c r="R29" i="15"/>
  <c r="M30" i="15"/>
  <c r="L30" i="15"/>
  <c r="F31" i="15"/>
  <c r="P30" i="15"/>
  <c r="Q30" i="15"/>
  <c r="J31" i="14"/>
  <c r="F31" i="14"/>
  <c r="M30" i="14"/>
  <c r="L30" i="14"/>
  <c r="Q30" i="14"/>
  <c r="P30" i="14"/>
  <c r="R29" i="14"/>
  <c r="J31" i="13"/>
  <c r="R29" i="13"/>
  <c r="Q30" i="13"/>
  <c r="M30" i="13"/>
  <c r="F31" i="13"/>
  <c r="L30" i="13"/>
  <c r="P30" i="13"/>
  <c r="F31" i="19"/>
  <c r="M30" i="19"/>
  <c r="L30" i="19"/>
  <c r="P30" i="19"/>
  <c r="Q30" i="19"/>
  <c r="R29" i="19"/>
  <c r="J31" i="19"/>
  <c r="P30" i="9"/>
  <c r="M30" i="9"/>
  <c r="L30" i="9"/>
  <c r="F31" i="9"/>
  <c r="J32" i="9"/>
  <c r="J32" i="8"/>
  <c r="R29" i="8"/>
  <c r="M30" i="8"/>
  <c r="L30" i="8"/>
  <c r="F31" i="8"/>
  <c r="Q30" i="8"/>
  <c r="P30" i="8"/>
  <c r="M30" i="7"/>
  <c r="L30" i="7"/>
  <c r="F31" i="7"/>
  <c r="P30" i="7"/>
  <c r="Q30" i="7"/>
  <c r="J32" i="7"/>
  <c r="J31" i="6"/>
  <c r="F32" i="17" l="1"/>
  <c r="M31" i="17"/>
  <c r="L31" i="17"/>
  <c r="P31" i="17"/>
  <c r="Q31" i="17"/>
  <c r="R30" i="17"/>
  <c r="J32" i="17"/>
  <c r="M31" i="16"/>
  <c r="F32" i="16"/>
  <c r="L31" i="16"/>
  <c r="P31" i="16"/>
  <c r="R31" i="16" s="1"/>
  <c r="Q31" i="16"/>
  <c r="R30" i="16"/>
  <c r="J33" i="16"/>
  <c r="R30" i="15"/>
  <c r="M31" i="15"/>
  <c r="L31" i="15"/>
  <c r="F32" i="15"/>
  <c r="P31" i="15"/>
  <c r="Q31" i="15"/>
  <c r="J33" i="15"/>
  <c r="R30" i="14"/>
  <c r="F32" i="14"/>
  <c r="M31" i="14"/>
  <c r="L31" i="14"/>
  <c r="P31" i="14"/>
  <c r="Q31" i="14"/>
  <c r="J32" i="14"/>
  <c r="R30" i="13"/>
  <c r="F32" i="13"/>
  <c r="M31" i="13"/>
  <c r="L31" i="13"/>
  <c r="P31" i="13"/>
  <c r="Q31" i="13"/>
  <c r="J32" i="13"/>
  <c r="R30" i="19"/>
  <c r="J32" i="19"/>
  <c r="F32" i="19"/>
  <c r="M31" i="19"/>
  <c r="L31" i="19"/>
  <c r="Q31" i="19"/>
  <c r="P31" i="19"/>
  <c r="R31" i="19" s="1"/>
  <c r="F32" i="9"/>
  <c r="M31" i="9"/>
  <c r="L31" i="9"/>
  <c r="P31" i="9"/>
  <c r="J33" i="9"/>
  <c r="R30" i="9"/>
  <c r="M31" i="8"/>
  <c r="F32" i="8"/>
  <c r="L31" i="8"/>
  <c r="Q31" i="8"/>
  <c r="P31" i="8"/>
  <c r="J33" i="8"/>
  <c r="R30" i="8"/>
  <c r="J33" i="7"/>
  <c r="R30" i="7"/>
  <c r="L31" i="7"/>
  <c r="F32" i="7"/>
  <c r="M31" i="7"/>
  <c r="Q31" i="7"/>
  <c r="P31" i="7"/>
  <c r="J32" i="6"/>
  <c r="R31" i="7" l="1"/>
  <c r="J33" i="17"/>
  <c r="R31" i="17"/>
  <c r="L32" i="17"/>
  <c r="F33" i="17"/>
  <c r="Q32" i="17"/>
  <c r="M32" i="17"/>
  <c r="P32" i="17"/>
  <c r="R32" i="17" s="1"/>
  <c r="J34" i="16"/>
  <c r="L32" i="16"/>
  <c r="M32" i="16"/>
  <c r="P32" i="16"/>
  <c r="Q32" i="16"/>
  <c r="F33" i="16"/>
  <c r="J34" i="15"/>
  <c r="R31" i="15"/>
  <c r="L32" i="15"/>
  <c r="F33" i="15"/>
  <c r="Q32" i="15"/>
  <c r="P32" i="15"/>
  <c r="M32" i="15"/>
  <c r="J33" i="14"/>
  <c r="L32" i="14"/>
  <c r="F33" i="14"/>
  <c r="M32" i="14"/>
  <c r="Q32" i="14"/>
  <c r="P32" i="14"/>
  <c r="R31" i="14"/>
  <c r="J33" i="13"/>
  <c r="R31" i="13"/>
  <c r="L32" i="13"/>
  <c r="M32" i="13"/>
  <c r="P32" i="13"/>
  <c r="F33" i="13"/>
  <c r="Q32" i="13"/>
  <c r="L32" i="19"/>
  <c r="M32" i="19"/>
  <c r="F33" i="19"/>
  <c r="P32" i="19"/>
  <c r="R32" i="19" s="1"/>
  <c r="Q32" i="19"/>
  <c r="J33" i="19"/>
  <c r="R31" i="9"/>
  <c r="J34" i="9"/>
  <c r="L32" i="9"/>
  <c r="M32" i="9"/>
  <c r="F33" i="9"/>
  <c r="P32" i="9"/>
  <c r="J34" i="8"/>
  <c r="R31" i="8"/>
  <c r="L32" i="8"/>
  <c r="M32" i="8"/>
  <c r="F33" i="8"/>
  <c r="Q32" i="8"/>
  <c r="P32" i="8"/>
  <c r="L32" i="7"/>
  <c r="Q32" i="7"/>
  <c r="F33" i="7"/>
  <c r="P32" i="7"/>
  <c r="M32" i="7"/>
  <c r="J34" i="7"/>
  <c r="J33" i="6"/>
  <c r="R32" i="8" l="1"/>
  <c r="R32" i="7"/>
  <c r="M33" i="17"/>
  <c r="L33" i="17"/>
  <c r="F34" i="17"/>
  <c r="P33" i="17"/>
  <c r="Q33" i="17"/>
  <c r="J34" i="17"/>
  <c r="M33" i="16"/>
  <c r="L33" i="16"/>
  <c r="F34" i="16"/>
  <c r="P33" i="16"/>
  <c r="Q33" i="16"/>
  <c r="R32" i="16"/>
  <c r="J35" i="16"/>
  <c r="R32" i="15"/>
  <c r="L33" i="15"/>
  <c r="M33" i="15"/>
  <c r="F34" i="15"/>
  <c r="Q33" i="15"/>
  <c r="P33" i="15"/>
  <c r="J35" i="15"/>
  <c r="R32" i="14"/>
  <c r="F34" i="14"/>
  <c r="M33" i="14"/>
  <c r="L33" i="14"/>
  <c r="P33" i="14"/>
  <c r="Q33" i="14"/>
  <c r="J34" i="14"/>
  <c r="R32" i="13"/>
  <c r="J34" i="13"/>
  <c r="Q33" i="13"/>
  <c r="P33" i="13"/>
  <c r="M33" i="13"/>
  <c r="L33" i="13"/>
  <c r="F34" i="13"/>
  <c r="J34" i="19"/>
  <c r="M33" i="19"/>
  <c r="F34" i="19"/>
  <c r="L33" i="19"/>
  <c r="Q33" i="19"/>
  <c r="P33" i="19"/>
  <c r="P33" i="9"/>
  <c r="M33" i="9"/>
  <c r="L33" i="9"/>
  <c r="F34" i="9"/>
  <c r="J35" i="9"/>
  <c r="R32" i="9"/>
  <c r="M33" i="8"/>
  <c r="L33" i="8"/>
  <c r="F34" i="8"/>
  <c r="Q33" i="8"/>
  <c r="P33" i="8"/>
  <c r="J35" i="8"/>
  <c r="J35" i="7"/>
  <c r="M33" i="7"/>
  <c r="L33" i="7"/>
  <c r="F34" i="7"/>
  <c r="Q33" i="7"/>
  <c r="P33" i="7"/>
  <c r="J34" i="6"/>
  <c r="R33" i="13" l="1"/>
  <c r="R33" i="8"/>
  <c r="R33" i="7"/>
  <c r="J35" i="17"/>
  <c r="R33" i="17"/>
  <c r="F35" i="17"/>
  <c r="M34" i="17"/>
  <c r="L34" i="17"/>
  <c r="Q34" i="17"/>
  <c r="P34" i="17"/>
  <c r="R34" i="17" s="1"/>
  <c r="J36" i="16"/>
  <c r="R33" i="16"/>
  <c r="F35" i="16"/>
  <c r="L34" i="16"/>
  <c r="M34" i="16"/>
  <c r="Q34" i="16"/>
  <c r="P34" i="16"/>
  <c r="J36" i="15"/>
  <c r="R33" i="15"/>
  <c r="M34" i="15"/>
  <c r="L34" i="15"/>
  <c r="F35" i="15"/>
  <c r="Q34" i="15"/>
  <c r="P34" i="15"/>
  <c r="J35" i="14"/>
  <c r="F35" i="14"/>
  <c r="M34" i="14"/>
  <c r="L34" i="14"/>
  <c r="P34" i="14"/>
  <c r="R34" i="14" s="1"/>
  <c r="Q34" i="14"/>
  <c r="R33" i="14"/>
  <c r="F35" i="13"/>
  <c r="M34" i="13"/>
  <c r="L34" i="13"/>
  <c r="Q34" i="13"/>
  <c r="P34" i="13"/>
  <c r="J35" i="13"/>
  <c r="R33" i="19"/>
  <c r="F35" i="19"/>
  <c r="M34" i="19"/>
  <c r="L34" i="19"/>
  <c r="Q34" i="19"/>
  <c r="P34" i="19"/>
  <c r="J35" i="19"/>
  <c r="F35" i="9"/>
  <c r="M34" i="9"/>
  <c r="L34" i="9"/>
  <c r="P34" i="9"/>
  <c r="J36" i="9"/>
  <c r="R33" i="9"/>
  <c r="J36" i="8"/>
  <c r="F35" i="8"/>
  <c r="L34" i="8"/>
  <c r="M34" i="8"/>
  <c r="Q34" i="8"/>
  <c r="P34" i="8"/>
  <c r="L34" i="7"/>
  <c r="F35" i="7"/>
  <c r="M34" i="7"/>
  <c r="Q34" i="7"/>
  <c r="P34" i="7"/>
  <c r="J36" i="7"/>
  <c r="J35" i="6"/>
  <c r="R34" i="7" l="1"/>
  <c r="L35" i="17"/>
  <c r="F36" i="17"/>
  <c r="Q35" i="17"/>
  <c r="P35" i="17"/>
  <c r="M35" i="17"/>
  <c r="J36" i="17"/>
  <c r="R34" i="16"/>
  <c r="F36" i="16"/>
  <c r="Q35" i="16"/>
  <c r="M35" i="16"/>
  <c r="L35" i="16"/>
  <c r="P35" i="16"/>
  <c r="J37" i="16"/>
  <c r="R34" i="15"/>
  <c r="J37" i="15"/>
  <c r="M35" i="15"/>
  <c r="F36" i="15"/>
  <c r="Q35" i="15"/>
  <c r="P35" i="15"/>
  <c r="L35" i="15"/>
  <c r="L35" i="14"/>
  <c r="M35" i="14"/>
  <c r="F36" i="14"/>
  <c r="Q35" i="14"/>
  <c r="P35" i="14"/>
  <c r="J36" i="14"/>
  <c r="J36" i="13"/>
  <c r="R34" i="13"/>
  <c r="F36" i="13"/>
  <c r="L35" i="13"/>
  <c r="M35" i="13"/>
  <c r="Q35" i="13"/>
  <c r="P35" i="13"/>
  <c r="R35" i="13" s="1"/>
  <c r="R34" i="19"/>
  <c r="M35" i="19"/>
  <c r="L35" i="19"/>
  <c r="F36" i="19"/>
  <c r="Q35" i="19"/>
  <c r="P35" i="19"/>
  <c r="J36" i="19"/>
  <c r="R34" i="9"/>
  <c r="J37" i="9"/>
  <c r="L35" i="9"/>
  <c r="F36" i="9"/>
  <c r="P35" i="9"/>
  <c r="M35" i="9"/>
  <c r="R34" i="8"/>
  <c r="L35" i="8"/>
  <c r="Q35" i="8"/>
  <c r="F36" i="8"/>
  <c r="P35" i="8"/>
  <c r="M35" i="8"/>
  <c r="J37" i="8"/>
  <c r="J37" i="7"/>
  <c r="P35" i="7"/>
  <c r="Q35" i="7"/>
  <c r="F36" i="7"/>
  <c r="M35" i="7"/>
  <c r="L35" i="7"/>
  <c r="J36" i="6"/>
  <c r="J37" i="17" l="1"/>
  <c r="R35" i="17"/>
  <c r="M36" i="17"/>
  <c r="L36" i="17"/>
  <c r="F37" i="17"/>
  <c r="Q36" i="17"/>
  <c r="P36" i="17"/>
  <c r="R36" i="17" s="1"/>
  <c r="J38" i="16"/>
  <c r="R35" i="16"/>
  <c r="M36" i="16"/>
  <c r="L36" i="16"/>
  <c r="F37" i="16"/>
  <c r="Q36" i="16"/>
  <c r="P36" i="16"/>
  <c r="R36" i="16" s="1"/>
  <c r="R35" i="15"/>
  <c r="J38" i="15"/>
  <c r="M36" i="15"/>
  <c r="L36" i="15"/>
  <c r="F37" i="15"/>
  <c r="Q36" i="15"/>
  <c r="P36" i="15"/>
  <c r="J37" i="14"/>
  <c r="R35" i="14"/>
  <c r="M36" i="14"/>
  <c r="L36" i="14"/>
  <c r="F37" i="14"/>
  <c r="Q36" i="14"/>
  <c r="P36" i="14"/>
  <c r="R36" i="14" s="1"/>
  <c r="P36" i="13"/>
  <c r="R36" i="13" s="1"/>
  <c r="M36" i="13"/>
  <c r="L36" i="13"/>
  <c r="F37" i="13"/>
  <c r="Q36" i="13"/>
  <c r="J37" i="13"/>
  <c r="J37" i="19"/>
  <c r="R35" i="19"/>
  <c r="Q36" i="19"/>
  <c r="P36" i="19"/>
  <c r="R36" i="19" s="1"/>
  <c r="M36" i="19"/>
  <c r="L36" i="19"/>
  <c r="F37" i="19"/>
  <c r="R35" i="9"/>
  <c r="J38" i="9"/>
  <c r="M36" i="9"/>
  <c r="L36" i="9"/>
  <c r="F37" i="9"/>
  <c r="P36" i="9"/>
  <c r="R35" i="8"/>
  <c r="Q36" i="8"/>
  <c r="M36" i="8"/>
  <c r="L36" i="8"/>
  <c r="F37" i="8"/>
  <c r="P36" i="8"/>
  <c r="J38" i="8"/>
  <c r="M36" i="7"/>
  <c r="L36" i="7"/>
  <c r="F37" i="7"/>
  <c r="P36" i="7"/>
  <c r="Q36" i="7"/>
  <c r="J38" i="7"/>
  <c r="R35" i="7"/>
  <c r="J37" i="6"/>
  <c r="R36" i="9" l="1"/>
  <c r="R36" i="8"/>
  <c r="F38" i="17"/>
  <c r="M37" i="17"/>
  <c r="L37" i="17"/>
  <c r="P37" i="17"/>
  <c r="Q37" i="17"/>
  <c r="J38" i="17"/>
  <c r="M37" i="16"/>
  <c r="F38" i="16"/>
  <c r="L37" i="16"/>
  <c r="Q37" i="16"/>
  <c r="P37" i="16"/>
  <c r="J39" i="16"/>
  <c r="L37" i="15"/>
  <c r="F38" i="15"/>
  <c r="M37" i="15"/>
  <c r="P37" i="15"/>
  <c r="Q37" i="15"/>
  <c r="J39" i="15"/>
  <c r="R36" i="15"/>
  <c r="F38" i="14"/>
  <c r="M37" i="14"/>
  <c r="L37" i="14"/>
  <c r="P37" i="14"/>
  <c r="Q37" i="14"/>
  <c r="J38" i="14"/>
  <c r="J38" i="13"/>
  <c r="F38" i="13"/>
  <c r="M37" i="13"/>
  <c r="L37" i="13"/>
  <c r="P37" i="13"/>
  <c r="Q37" i="13"/>
  <c r="F38" i="19"/>
  <c r="M37" i="19"/>
  <c r="L37" i="19"/>
  <c r="P37" i="19"/>
  <c r="Q37" i="19"/>
  <c r="J38" i="19"/>
  <c r="J39" i="9"/>
  <c r="F38" i="9"/>
  <c r="M37" i="9"/>
  <c r="L37" i="9"/>
  <c r="P37" i="9"/>
  <c r="F38" i="8"/>
  <c r="M37" i="8"/>
  <c r="L37" i="8"/>
  <c r="Q37" i="8"/>
  <c r="P37" i="8"/>
  <c r="J39" i="8"/>
  <c r="R36" i="7"/>
  <c r="F38" i="7"/>
  <c r="M37" i="7"/>
  <c r="L37" i="7"/>
  <c r="Q37" i="7"/>
  <c r="P37" i="7"/>
  <c r="R37" i="7" s="1"/>
  <c r="J39" i="7"/>
  <c r="J38" i="6"/>
  <c r="J39" i="17" l="1"/>
  <c r="R37" i="17"/>
  <c r="F39" i="17"/>
  <c r="P38" i="17"/>
  <c r="M38" i="17"/>
  <c r="L38" i="17"/>
  <c r="Q38" i="17"/>
  <c r="J40" i="16"/>
  <c r="R37" i="16"/>
  <c r="Q38" i="16"/>
  <c r="P38" i="16"/>
  <c r="L38" i="16"/>
  <c r="M38" i="16"/>
  <c r="F39" i="16"/>
  <c r="J40" i="15"/>
  <c r="R37" i="15"/>
  <c r="L38" i="15"/>
  <c r="Q38" i="15"/>
  <c r="M38" i="15"/>
  <c r="F39" i="15"/>
  <c r="P38" i="15"/>
  <c r="R38" i="15" s="1"/>
  <c r="J39" i="14"/>
  <c r="R37" i="14"/>
  <c r="L38" i="14"/>
  <c r="F39" i="14"/>
  <c r="Q38" i="14"/>
  <c r="P38" i="14"/>
  <c r="M38" i="14"/>
  <c r="R37" i="13"/>
  <c r="J39" i="13"/>
  <c r="M38" i="13"/>
  <c r="F39" i="13"/>
  <c r="L38" i="13"/>
  <c r="P38" i="13"/>
  <c r="Q38" i="13"/>
  <c r="J39" i="19"/>
  <c r="R37" i="19"/>
  <c r="L38" i="19"/>
  <c r="F39" i="19"/>
  <c r="P38" i="19"/>
  <c r="M38" i="19"/>
  <c r="Q38" i="19"/>
  <c r="F39" i="9"/>
  <c r="P38" i="9"/>
  <c r="M38" i="9"/>
  <c r="L38" i="9"/>
  <c r="R37" i="9"/>
  <c r="J40" i="9"/>
  <c r="R37" i="8"/>
  <c r="J40" i="8"/>
  <c r="P38" i="8"/>
  <c r="Q38" i="8"/>
  <c r="F39" i="8"/>
  <c r="M38" i="8"/>
  <c r="L38" i="8"/>
  <c r="J40" i="7"/>
  <c r="Q38" i="7"/>
  <c r="F39" i="7"/>
  <c r="P38" i="7"/>
  <c r="M38" i="7"/>
  <c r="L38" i="7"/>
  <c r="J39" i="6"/>
  <c r="R38" i="7" l="1"/>
  <c r="R38" i="17"/>
  <c r="P39" i="17"/>
  <c r="Q39" i="17"/>
  <c r="M39" i="17"/>
  <c r="L39" i="17"/>
  <c r="F40" i="17"/>
  <c r="J40" i="17"/>
  <c r="P39" i="16"/>
  <c r="M39" i="16"/>
  <c r="L39" i="16"/>
  <c r="F40" i="16"/>
  <c r="Q39" i="16"/>
  <c r="R38" i="16"/>
  <c r="J41" i="16"/>
  <c r="M39" i="15"/>
  <c r="L39" i="15"/>
  <c r="F40" i="15"/>
  <c r="Q39" i="15"/>
  <c r="P39" i="15"/>
  <c r="R39" i="15" s="1"/>
  <c r="J41" i="15"/>
  <c r="R38" i="14"/>
  <c r="M39" i="14"/>
  <c r="L39" i="14"/>
  <c r="Q39" i="14"/>
  <c r="F40" i="14"/>
  <c r="P39" i="14"/>
  <c r="R39" i="14" s="1"/>
  <c r="J40" i="14"/>
  <c r="R38" i="13"/>
  <c r="M39" i="13"/>
  <c r="L39" i="13"/>
  <c r="Q39" i="13"/>
  <c r="F40" i="13"/>
  <c r="P39" i="13"/>
  <c r="J40" i="13"/>
  <c r="R38" i="19"/>
  <c r="P39" i="19"/>
  <c r="M39" i="19"/>
  <c r="L39" i="19"/>
  <c r="Q39" i="19"/>
  <c r="F40" i="19"/>
  <c r="J40" i="19"/>
  <c r="J41" i="9"/>
  <c r="R38" i="9"/>
  <c r="P39" i="9"/>
  <c r="M39" i="9"/>
  <c r="L39" i="9"/>
  <c r="F40" i="9"/>
  <c r="R38" i="8"/>
  <c r="J41" i="8"/>
  <c r="P39" i="8"/>
  <c r="Q39" i="8"/>
  <c r="M39" i="8"/>
  <c r="L39" i="8"/>
  <c r="F40" i="8"/>
  <c r="F40" i="7"/>
  <c r="M39" i="7"/>
  <c r="L39" i="7"/>
  <c r="Q39" i="7"/>
  <c r="P39" i="7"/>
  <c r="J41" i="7"/>
  <c r="J40" i="6"/>
  <c r="R39" i="7" l="1"/>
  <c r="F41" i="17"/>
  <c r="M40" i="17"/>
  <c r="L40" i="17"/>
  <c r="P40" i="17"/>
  <c r="Q40" i="17"/>
  <c r="J41" i="17"/>
  <c r="R39" i="17"/>
  <c r="J42" i="16"/>
  <c r="L40" i="16"/>
  <c r="F41" i="16"/>
  <c r="M40" i="16"/>
  <c r="Q40" i="16"/>
  <c r="P40" i="16"/>
  <c r="R40" i="16" s="1"/>
  <c r="R39" i="16"/>
  <c r="J42" i="15"/>
  <c r="F41" i="15"/>
  <c r="M40" i="15"/>
  <c r="L40" i="15"/>
  <c r="P40" i="15"/>
  <c r="Q40" i="15"/>
  <c r="J41" i="14"/>
  <c r="F41" i="14"/>
  <c r="M40" i="14"/>
  <c r="L40" i="14"/>
  <c r="P40" i="14"/>
  <c r="R40" i="14" s="1"/>
  <c r="Q40" i="14"/>
  <c r="J41" i="13"/>
  <c r="R39" i="13"/>
  <c r="F41" i="13"/>
  <c r="M40" i="13"/>
  <c r="L40" i="13"/>
  <c r="P40" i="13"/>
  <c r="Q40" i="13"/>
  <c r="J41" i="19"/>
  <c r="F41" i="19"/>
  <c r="M40" i="19"/>
  <c r="L40" i="19"/>
  <c r="P40" i="19"/>
  <c r="Q40" i="19"/>
  <c r="R39" i="19"/>
  <c r="R39" i="9"/>
  <c r="F41" i="9"/>
  <c r="M40" i="9"/>
  <c r="L40" i="9"/>
  <c r="P40" i="9"/>
  <c r="J42" i="9"/>
  <c r="F41" i="8"/>
  <c r="M40" i="8"/>
  <c r="L40" i="8"/>
  <c r="Q40" i="8"/>
  <c r="P40" i="8"/>
  <c r="R39" i="8"/>
  <c r="J42" i="8"/>
  <c r="J42" i="7"/>
  <c r="F41" i="7"/>
  <c r="M40" i="7"/>
  <c r="L40" i="7"/>
  <c r="P40" i="7"/>
  <c r="Q40" i="7"/>
  <c r="J41" i="6"/>
  <c r="J42" i="17" l="1"/>
  <c r="R40" i="17"/>
  <c r="F42" i="17"/>
  <c r="M41" i="17"/>
  <c r="L41" i="17"/>
  <c r="P41" i="17"/>
  <c r="Q41" i="17"/>
  <c r="L41" i="16"/>
  <c r="F42" i="16"/>
  <c r="P41" i="16"/>
  <c r="M41" i="16"/>
  <c r="Q41" i="16"/>
  <c r="J43" i="16"/>
  <c r="R40" i="15"/>
  <c r="P41" i="15"/>
  <c r="L41" i="15"/>
  <c r="Q41" i="15"/>
  <c r="F42" i="15"/>
  <c r="M41" i="15"/>
  <c r="J43" i="15"/>
  <c r="F42" i="14"/>
  <c r="Q41" i="14"/>
  <c r="P41" i="14"/>
  <c r="M41" i="14"/>
  <c r="L41" i="14"/>
  <c r="J42" i="14"/>
  <c r="R40" i="13"/>
  <c r="F42" i="13"/>
  <c r="Q41" i="13"/>
  <c r="P41" i="13"/>
  <c r="R41" i="13" s="1"/>
  <c r="L41" i="13"/>
  <c r="M41" i="13"/>
  <c r="J42" i="13"/>
  <c r="R40" i="19"/>
  <c r="F42" i="19"/>
  <c r="Q41" i="19"/>
  <c r="P41" i="19"/>
  <c r="R41" i="19" s="1"/>
  <c r="M41" i="19"/>
  <c r="L41" i="19"/>
  <c r="J42" i="19"/>
  <c r="J43" i="9"/>
  <c r="F42" i="9"/>
  <c r="M41" i="9"/>
  <c r="L41" i="9"/>
  <c r="P41" i="9"/>
  <c r="R40" i="9"/>
  <c r="R40" i="8"/>
  <c r="J43" i="8"/>
  <c r="P41" i="8"/>
  <c r="F42" i="8"/>
  <c r="Q41" i="8"/>
  <c r="M41" i="8"/>
  <c r="L41" i="8"/>
  <c r="R40" i="7"/>
  <c r="J43" i="7"/>
  <c r="P41" i="7"/>
  <c r="F42" i="7"/>
  <c r="M41" i="7"/>
  <c r="Q41" i="7"/>
  <c r="L41" i="7"/>
  <c r="J42" i="6"/>
  <c r="R41" i="9" l="1"/>
  <c r="R41" i="17"/>
  <c r="M42" i="17"/>
  <c r="L42" i="17"/>
  <c r="P42" i="17"/>
  <c r="F43" i="17"/>
  <c r="Q42" i="17"/>
  <c r="J43" i="17"/>
  <c r="J44" i="16"/>
  <c r="R41" i="16"/>
  <c r="P42" i="16"/>
  <c r="M42" i="16"/>
  <c r="L42" i="16"/>
  <c r="F43" i="16"/>
  <c r="Q42" i="16"/>
  <c r="J44" i="15"/>
  <c r="F43" i="15"/>
  <c r="M42" i="15"/>
  <c r="L42" i="15"/>
  <c r="Q42" i="15"/>
  <c r="P42" i="15"/>
  <c r="R41" i="15"/>
  <c r="J43" i="14"/>
  <c r="R41" i="14"/>
  <c r="M42" i="14"/>
  <c r="L42" i="14"/>
  <c r="P42" i="14"/>
  <c r="R42" i="14" s="1"/>
  <c r="Q42" i="14"/>
  <c r="F43" i="14"/>
  <c r="J43" i="13"/>
  <c r="M42" i="13"/>
  <c r="L42" i="13"/>
  <c r="P42" i="13"/>
  <c r="F43" i="13"/>
  <c r="Q42" i="13"/>
  <c r="J43" i="19"/>
  <c r="M42" i="19"/>
  <c r="L42" i="19"/>
  <c r="P42" i="19"/>
  <c r="Q42" i="19"/>
  <c r="F43" i="19"/>
  <c r="M42" i="9"/>
  <c r="L42" i="9"/>
  <c r="P42" i="9"/>
  <c r="F43" i="9"/>
  <c r="J44" i="9"/>
  <c r="J44" i="8"/>
  <c r="M42" i="8"/>
  <c r="L42" i="8"/>
  <c r="F43" i="8"/>
  <c r="P42" i="8"/>
  <c r="Q42" i="8"/>
  <c r="R41" i="8"/>
  <c r="J44" i="7"/>
  <c r="R41" i="7"/>
  <c r="M42" i="7"/>
  <c r="L42" i="7"/>
  <c r="F43" i="7"/>
  <c r="Q42" i="7"/>
  <c r="P42" i="7"/>
  <c r="J43" i="6"/>
  <c r="F44" i="17" l="1"/>
  <c r="Q43" i="17"/>
  <c r="P43" i="17"/>
  <c r="M43" i="17"/>
  <c r="L43" i="17"/>
  <c r="R42" i="17"/>
  <c r="J44" i="17"/>
  <c r="R42" i="16"/>
  <c r="F44" i="16"/>
  <c r="M43" i="16"/>
  <c r="L43" i="16"/>
  <c r="Q43" i="16"/>
  <c r="P43" i="16"/>
  <c r="J45" i="16"/>
  <c r="R42" i="15"/>
  <c r="F44" i="15"/>
  <c r="M43" i="15"/>
  <c r="L43" i="15"/>
  <c r="P43" i="15"/>
  <c r="R43" i="15" s="1"/>
  <c r="Q43" i="15"/>
  <c r="J45" i="15"/>
  <c r="F44" i="14"/>
  <c r="M43" i="14"/>
  <c r="L43" i="14"/>
  <c r="Q43" i="14"/>
  <c r="P43" i="14"/>
  <c r="R43" i="14" s="1"/>
  <c r="J44" i="14"/>
  <c r="F44" i="13"/>
  <c r="M43" i="13"/>
  <c r="L43" i="13"/>
  <c r="P43" i="13"/>
  <c r="Q43" i="13"/>
  <c r="R42" i="13"/>
  <c r="J44" i="13"/>
  <c r="F44" i="19"/>
  <c r="Q43" i="19"/>
  <c r="P43" i="19"/>
  <c r="M43" i="19"/>
  <c r="L43" i="19"/>
  <c r="R42" i="19"/>
  <c r="J44" i="19"/>
  <c r="F44" i="9"/>
  <c r="P43" i="9"/>
  <c r="M43" i="9"/>
  <c r="L43" i="9"/>
  <c r="R42" i="9"/>
  <c r="J45" i="9"/>
  <c r="F44" i="8"/>
  <c r="M43" i="8"/>
  <c r="L43" i="8"/>
  <c r="P43" i="8"/>
  <c r="Q43" i="8"/>
  <c r="R42" i="8"/>
  <c r="J45" i="8"/>
  <c r="F44" i="7"/>
  <c r="M43" i="7"/>
  <c r="L43" i="7"/>
  <c r="Q43" i="7"/>
  <c r="P43" i="7"/>
  <c r="R42" i="7"/>
  <c r="J45" i="7"/>
  <c r="J44" i="6"/>
  <c r="R43" i="17" l="1"/>
  <c r="J45" i="17"/>
  <c r="F45" i="17"/>
  <c r="M44" i="17"/>
  <c r="L44" i="17"/>
  <c r="P44" i="17"/>
  <c r="Q44" i="17"/>
  <c r="R43" i="16"/>
  <c r="J46" i="16"/>
  <c r="M44" i="16"/>
  <c r="F45" i="16"/>
  <c r="L44" i="16"/>
  <c r="P44" i="16"/>
  <c r="Q44" i="16"/>
  <c r="J46" i="15"/>
  <c r="M44" i="15"/>
  <c r="F45" i="15"/>
  <c r="L44" i="15"/>
  <c r="P44" i="15"/>
  <c r="Q44" i="15"/>
  <c r="J45" i="14"/>
  <c r="F45" i="14"/>
  <c r="M44" i="14"/>
  <c r="L44" i="14"/>
  <c r="Q44" i="14"/>
  <c r="P44" i="14"/>
  <c r="J45" i="13"/>
  <c r="R43" i="13"/>
  <c r="F45" i="13"/>
  <c r="M44" i="13"/>
  <c r="L44" i="13"/>
  <c r="Q44" i="13"/>
  <c r="P44" i="13"/>
  <c r="R43" i="19"/>
  <c r="J45" i="19"/>
  <c r="F45" i="19"/>
  <c r="M44" i="19"/>
  <c r="L44" i="19"/>
  <c r="Q44" i="19"/>
  <c r="P44" i="19"/>
  <c r="R43" i="9"/>
  <c r="J46" i="9"/>
  <c r="F45" i="9"/>
  <c r="M44" i="9"/>
  <c r="L44" i="9"/>
  <c r="P44" i="9"/>
  <c r="J46" i="8"/>
  <c r="R43" i="8"/>
  <c r="M44" i="8"/>
  <c r="F45" i="8"/>
  <c r="L44" i="8"/>
  <c r="Q44" i="8"/>
  <c r="P44" i="8"/>
  <c r="J46" i="7"/>
  <c r="R43" i="7"/>
  <c r="M44" i="7"/>
  <c r="F45" i="7"/>
  <c r="L44" i="7"/>
  <c r="Q44" i="7"/>
  <c r="P44" i="7"/>
  <c r="J45" i="6"/>
  <c r="R44" i="7" l="1"/>
  <c r="M45" i="17"/>
  <c r="L45" i="17"/>
  <c r="F46" i="17"/>
  <c r="Q45" i="17"/>
  <c r="P45" i="17"/>
  <c r="R45" i="17" s="1"/>
  <c r="R44" i="17"/>
  <c r="J46" i="17"/>
  <c r="M45" i="16"/>
  <c r="L45" i="16"/>
  <c r="F46" i="16"/>
  <c r="Q45" i="16"/>
  <c r="P45" i="16"/>
  <c r="J47" i="16"/>
  <c r="R44" i="16"/>
  <c r="R44" i="15"/>
  <c r="M45" i="15"/>
  <c r="F46" i="15"/>
  <c r="L45" i="15"/>
  <c r="P45" i="15"/>
  <c r="Q45" i="15"/>
  <c r="J47" i="15"/>
  <c r="R44" i="14"/>
  <c r="M45" i="14"/>
  <c r="L45" i="14"/>
  <c r="P45" i="14"/>
  <c r="F46" i="14"/>
  <c r="Q45" i="14"/>
  <c r="J46" i="14"/>
  <c r="R44" i="13"/>
  <c r="M45" i="13"/>
  <c r="L45" i="13"/>
  <c r="Q45" i="13"/>
  <c r="F46" i="13"/>
  <c r="P45" i="13"/>
  <c r="J46" i="13"/>
  <c r="R44" i="19"/>
  <c r="M45" i="19"/>
  <c r="L45" i="19"/>
  <c r="F46" i="19"/>
  <c r="P45" i="19"/>
  <c r="Q45" i="19"/>
  <c r="J46" i="19"/>
  <c r="M45" i="9"/>
  <c r="L45" i="9"/>
  <c r="F46" i="9"/>
  <c r="P45" i="9"/>
  <c r="R44" i="9"/>
  <c r="J47" i="9"/>
  <c r="M45" i="8"/>
  <c r="L45" i="8"/>
  <c r="F46" i="8"/>
  <c r="Q45" i="8"/>
  <c r="P45" i="8"/>
  <c r="R44" i="8"/>
  <c r="J47" i="8"/>
  <c r="J47" i="7"/>
  <c r="M45" i="7"/>
  <c r="L45" i="7"/>
  <c r="F46" i="7"/>
  <c r="Q45" i="7"/>
  <c r="P45" i="7"/>
  <c r="J46" i="6"/>
  <c r="R45" i="9" l="1"/>
  <c r="R45" i="7"/>
  <c r="P46" i="17"/>
  <c r="M46" i="17"/>
  <c r="F47" i="17"/>
  <c r="L46" i="17"/>
  <c r="Q46" i="17"/>
  <c r="J47" i="17"/>
  <c r="F47" i="16"/>
  <c r="M46" i="16"/>
  <c r="L46" i="16"/>
  <c r="Q46" i="16"/>
  <c r="P46" i="16"/>
  <c r="R46" i="16" s="1"/>
  <c r="R45" i="16"/>
  <c r="J48" i="16"/>
  <c r="R45" i="15"/>
  <c r="J48" i="15"/>
  <c r="M46" i="15"/>
  <c r="L46" i="15"/>
  <c r="F47" i="15"/>
  <c r="P46" i="15"/>
  <c r="Q46" i="15"/>
  <c r="J47" i="14"/>
  <c r="M46" i="14"/>
  <c r="L46" i="14"/>
  <c r="F47" i="14"/>
  <c r="Q46" i="14"/>
  <c r="P46" i="14"/>
  <c r="R45" i="14"/>
  <c r="J47" i="13"/>
  <c r="R45" i="13"/>
  <c r="Q46" i="13"/>
  <c r="M46" i="13"/>
  <c r="L46" i="13"/>
  <c r="F47" i="13"/>
  <c r="P46" i="13"/>
  <c r="J47" i="19"/>
  <c r="R45" i="19"/>
  <c r="P46" i="19"/>
  <c r="M46" i="19"/>
  <c r="L46" i="19"/>
  <c r="F47" i="19"/>
  <c r="Q46" i="19"/>
  <c r="P46" i="9"/>
  <c r="F47" i="9"/>
  <c r="M46" i="9"/>
  <c r="L46" i="9"/>
  <c r="J48" i="9"/>
  <c r="R45" i="8"/>
  <c r="M46" i="8"/>
  <c r="L46" i="8"/>
  <c r="F47" i="8"/>
  <c r="P46" i="8"/>
  <c r="Q46" i="8"/>
  <c r="J48" i="8"/>
  <c r="J48" i="7"/>
  <c r="M46" i="7"/>
  <c r="L46" i="7"/>
  <c r="F47" i="7"/>
  <c r="P46" i="7"/>
  <c r="Q46" i="7"/>
  <c r="J47" i="6"/>
  <c r="R46" i="13" l="1"/>
  <c r="F48" i="17"/>
  <c r="M47" i="17"/>
  <c r="L47" i="17"/>
  <c r="P47" i="17"/>
  <c r="Q47" i="17"/>
  <c r="J48" i="17"/>
  <c r="R46" i="17"/>
  <c r="J49" i="16"/>
  <c r="M47" i="16"/>
  <c r="L47" i="16"/>
  <c r="F48" i="16"/>
  <c r="Q47" i="16"/>
  <c r="P47" i="16"/>
  <c r="R47" i="16" s="1"/>
  <c r="R46" i="15"/>
  <c r="M47" i="15"/>
  <c r="L47" i="15"/>
  <c r="F48" i="15"/>
  <c r="P47" i="15"/>
  <c r="Q47" i="15"/>
  <c r="J49" i="15"/>
  <c r="R46" i="14"/>
  <c r="F48" i="14"/>
  <c r="M47" i="14"/>
  <c r="L47" i="14"/>
  <c r="P47" i="14"/>
  <c r="R47" i="14" s="1"/>
  <c r="Q47" i="14"/>
  <c r="J48" i="14"/>
  <c r="F48" i="13"/>
  <c r="M47" i="13"/>
  <c r="L47" i="13"/>
  <c r="P47" i="13"/>
  <c r="Q47" i="13"/>
  <c r="J48" i="13"/>
  <c r="F48" i="19"/>
  <c r="M47" i="19"/>
  <c r="L47" i="19"/>
  <c r="Q47" i="19"/>
  <c r="P47" i="19"/>
  <c r="R47" i="19" s="1"/>
  <c r="R46" i="19"/>
  <c r="J48" i="19"/>
  <c r="J49" i="9"/>
  <c r="F48" i="9"/>
  <c r="M47" i="9"/>
  <c r="L47" i="9"/>
  <c r="P47" i="9"/>
  <c r="R46" i="9"/>
  <c r="R46" i="8"/>
  <c r="L47" i="8"/>
  <c r="F48" i="8"/>
  <c r="M47" i="8"/>
  <c r="Q47" i="8"/>
  <c r="P47" i="8"/>
  <c r="J49" i="8"/>
  <c r="R46" i="7"/>
  <c r="J49" i="7"/>
  <c r="F48" i="7"/>
  <c r="M47" i="7"/>
  <c r="L47" i="7"/>
  <c r="P47" i="7"/>
  <c r="Q47" i="7"/>
  <c r="J48" i="6"/>
  <c r="R47" i="8" l="1"/>
  <c r="R47" i="17"/>
  <c r="J49" i="17"/>
  <c r="L48" i="17"/>
  <c r="M48" i="17"/>
  <c r="F49" i="17"/>
  <c r="Q48" i="17"/>
  <c r="P48" i="17"/>
  <c r="R48" i="17" s="1"/>
  <c r="L48" i="16"/>
  <c r="Q48" i="16"/>
  <c r="M48" i="16"/>
  <c r="P48" i="16"/>
  <c r="R48" i="16" s="1"/>
  <c r="F49" i="16"/>
  <c r="J50" i="16"/>
  <c r="J50" i="15"/>
  <c r="R47" i="15"/>
  <c r="L48" i="15"/>
  <c r="F49" i="15"/>
  <c r="Q48" i="15"/>
  <c r="P48" i="15"/>
  <c r="R48" i="15" s="1"/>
  <c r="M48" i="15"/>
  <c r="J49" i="14"/>
  <c r="L48" i="14"/>
  <c r="M48" i="14"/>
  <c r="F49" i="14"/>
  <c r="Q48" i="14"/>
  <c r="P48" i="14"/>
  <c r="R47" i="13"/>
  <c r="J49" i="13"/>
  <c r="L48" i="13"/>
  <c r="P48" i="13"/>
  <c r="M48" i="13"/>
  <c r="F49" i="13"/>
  <c r="Q48" i="13"/>
  <c r="J49" i="19"/>
  <c r="L48" i="19"/>
  <c r="F49" i="19"/>
  <c r="M48" i="19"/>
  <c r="P48" i="19"/>
  <c r="Q48" i="19"/>
  <c r="L48" i="9"/>
  <c r="F49" i="9"/>
  <c r="M48" i="9"/>
  <c r="P48" i="9"/>
  <c r="R47" i="9"/>
  <c r="J50" i="9"/>
  <c r="J50" i="8"/>
  <c r="L48" i="8"/>
  <c r="F49" i="8"/>
  <c r="Q48" i="8"/>
  <c r="P48" i="8"/>
  <c r="M48" i="8"/>
  <c r="J50" i="7"/>
  <c r="R47" i="7"/>
  <c r="L48" i="7"/>
  <c r="Q48" i="7"/>
  <c r="F49" i="7"/>
  <c r="P48" i="7"/>
  <c r="M48" i="7"/>
  <c r="J49" i="6"/>
  <c r="R48" i="8" l="1"/>
  <c r="J50" i="17"/>
  <c r="M49" i="17"/>
  <c r="L49" i="17"/>
  <c r="F50" i="17"/>
  <c r="P49" i="17"/>
  <c r="Q49" i="17"/>
  <c r="F50" i="16"/>
  <c r="M49" i="16"/>
  <c r="L49" i="16"/>
  <c r="P49" i="16"/>
  <c r="Q49" i="16"/>
  <c r="J51" i="16"/>
  <c r="F50" i="15"/>
  <c r="L49" i="15"/>
  <c r="M49" i="15"/>
  <c r="P49" i="15"/>
  <c r="R49" i="15" s="1"/>
  <c r="Q49" i="15"/>
  <c r="J51" i="15"/>
  <c r="M49" i="14"/>
  <c r="L49" i="14"/>
  <c r="F50" i="14"/>
  <c r="P49" i="14"/>
  <c r="Q49" i="14"/>
  <c r="R48" i="14"/>
  <c r="J50" i="14"/>
  <c r="R48" i="13"/>
  <c r="Q49" i="13"/>
  <c r="P49" i="13"/>
  <c r="R49" i="13" s="1"/>
  <c r="M49" i="13"/>
  <c r="L49" i="13"/>
  <c r="F50" i="13"/>
  <c r="J50" i="13"/>
  <c r="R48" i="19"/>
  <c r="M49" i="19"/>
  <c r="L49" i="19"/>
  <c r="F50" i="19"/>
  <c r="Q49" i="19"/>
  <c r="P49" i="19"/>
  <c r="J50" i="19"/>
  <c r="R48" i="9"/>
  <c r="M49" i="9"/>
  <c r="L49" i="9"/>
  <c r="F50" i="9"/>
  <c r="P49" i="9"/>
  <c r="J51" i="9"/>
  <c r="M49" i="8"/>
  <c r="L49" i="8"/>
  <c r="F50" i="8"/>
  <c r="P49" i="8"/>
  <c r="Q49" i="8"/>
  <c r="J51" i="8"/>
  <c r="R48" i="7"/>
  <c r="J51" i="7"/>
  <c r="M49" i="7"/>
  <c r="L49" i="7"/>
  <c r="F50" i="7"/>
  <c r="P49" i="7"/>
  <c r="Q49" i="7"/>
  <c r="J50" i="6"/>
  <c r="R49" i="9" l="1"/>
  <c r="R49" i="8"/>
  <c r="R49" i="7"/>
  <c r="R49" i="17"/>
  <c r="F51" i="17"/>
  <c r="M50" i="17"/>
  <c r="L50" i="17"/>
  <c r="Q50" i="17"/>
  <c r="P50" i="17"/>
  <c r="R50" i="17" s="1"/>
  <c r="J51" i="17"/>
  <c r="J52" i="16"/>
  <c r="R49" i="16"/>
  <c r="F51" i="16"/>
  <c r="L50" i="16"/>
  <c r="M50" i="16"/>
  <c r="P50" i="16"/>
  <c r="Q50" i="16"/>
  <c r="J52" i="15"/>
  <c r="L50" i="15"/>
  <c r="F51" i="15"/>
  <c r="M50" i="15"/>
  <c r="P50" i="15"/>
  <c r="Q50" i="15"/>
  <c r="J51" i="14"/>
  <c r="R49" i="14"/>
  <c r="F51" i="14"/>
  <c r="M50" i="14"/>
  <c r="L50" i="14"/>
  <c r="P50" i="14"/>
  <c r="Q50" i="14"/>
  <c r="F51" i="13"/>
  <c r="M50" i="13"/>
  <c r="L50" i="13"/>
  <c r="P50" i="13"/>
  <c r="Q50" i="13"/>
  <c r="J51" i="13"/>
  <c r="J51" i="19"/>
  <c r="R49" i="19"/>
  <c r="F51" i="19"/>
  <c r="M50" i="19"/>
  <c r="L50" i="19"/>
  <c r="P50" i="19"/>
  <c r="Q50" i="19"/>
  <c r="J52" i="9"/>
  <c r="F51" i="9"/>
  <c r="M50" i="9"/>
  <c r="L50" i="9"/>
  <c r="P50" i="9"/>
  <c r="J52" i="8"/>
  <c r="F51" i="8"/>
  <c r="L50" i="8"/>
  <c r="M50" i="8"/>
  <c r="Q50" i="8"/>
  <c r="P50" i="8"/>
  <c r="J52" i="7"/>
  <c r="F51" i="7"/>
  <c r="L50" i="7"/>
  <c r="M50" i="7"/>
  <c r="Q50" i="7"/>
  <c r="P50" i="7"/>
  <c r="J51" i="6"/>
  <c r="J52" i="17" l="1"/>
  <c r="F52" i="17"/>
  <c r="Q51" i="17"/>
  <c r="P51" i="17"/>
  <c r="L51" i="17"/>
  <c r="M51" i="17"/>
  <c r="R50" i="16"/>
  <c r="P51" i="16"/>
  <c r="Q51" i="16"/>
  <c r="F52" i="16"/>
  <c r="L51" i="16"/>
  <c r="M51" i="16"/>
  <c r="J53" i="16"/>
  <c r="V14" i="16" a="1"/>
  <c r="V14" i="16" s="1"/>
  <c r="F52" i="15"/>
  <c r="Q51" i="15"/>
  <c r="P51" i="15"/>
  <c r="M51" i="15"/>
  <c r="L51" i="15"/>
  <c r="J53" i="15"/>
  <c r="V14" i="15" a="1"/>
  <c r="V14" i="15" s="1"/>
  <c r="R50" i="15"/>
  <c r="R50" i="14"/>
  <c r="L51" i="14"/>
  <c r="F52" i="14"/>
  <c r="Q51" i="14"/>
  <c r="M51" i="14"/>
  <c r="P51" i="14"/>
  <c r="R51" i="14" s="1"/>
  <c r="J52" i="14"/>
  <c r="J52" i="13"/>
  <c r="R50" i="13"/>
  <c r="L51" i="13"/>
  <c r="F52" i="13"/>
  <c r="M51" i="13"/>
  <c r="Q51" i="13"/>
  <c r="P51" i="13"/>
  <c r="R50" i="19"/>
  <c r="L51" i="19"/>
  <c r="F52" i="19"/>
  <c r="Q51" i="19"/>
  <c r="M51" i="19"/>
  <c r="P51" i="19"/>
  <c r="R51" i="19" s="1"/>
  <c r="J52" i="19"/>
  <c r="F52" i="9"/>
  <c r="P51" i="9"/>
  <c r="L51" i="9"/>
  <c r="M51" i="9"/>
  <c r="J53" i="9"/>
  <c r="V14" i="9" a="1"/>
  <c r="V14" i="9" s="1"/>
  <c r="R50" i="9"/>
  <c r="R50" i="8"/>
  <c r="L51" i="8"/>
  <c r="Q51" i="8"/>
  <c r="F52" i="8"/>
  <c r="P51" i="8"/>
  <c r="R51" i="8" s="1"/>
  <c r="M51" i="8"/>
  <c r="J53" i="8"/>
  <c r="V14" i="8" a="1"/>
  <c r="V14" i="8" s="1"/>
  <c r="Q51" i="7"/>
  <c r="P51" i="7"/>
  <c r="F52" i="7"/>
  <c r="M51" i="7"/>
  <c r="L51" i="7"/>
  <c r="R50" i="7"/>
  <c r="J53" i="7"/>
  <c r="V14" i="7" a="1"/>
  <c r="V14" i="7" s="1"/>
  <c r="J52" i="6"/>
  <c r="R51" i="17" l="1"/>
  <c r="M52" i="17"/>
  <c r="L52" i="17"/>
  <c r="F53" i="17"/>
  <c r="P52" i="17"/>
  <c r="Q52" i="17"/>
  <c r="J53" i="17"/>
  <c r="V14" i="17" a="1"/>
  <c r="V14" i="17" s="1"/>
  <c r="M52" i="16"/>
  <c r="L52" i="16"/>
  <c r="F53" i="16"/>
  <c r="Q52" i="16"/>
  <c r="P52" i="16"/>
  <c r="R52" i="16" s="1"/>
  <c r="R51" i="16"/>
  <c r="R51" i="15"/>
  <c r="M52" i="15"/>
  <c r="L52" i="15"/>
  <c r="F53" i="15"/>
  <c r="P52" i="15"/>
  <c r="R52" i="15" s="1"/>
  <c r="Q52" i="15"/>
  <c r="J53" i="14"/>
  <c r="V14" i="14" a="1"/>
  <c r="V14" i="14" s="1"/>
  <c r="M52" i="14"/>
  <c r="L52" i="14"/>
  <c r="F53" i="14"/>
  <c r="P52" i="14"/>
  <c r="Q52" i="14"/>
  <c r="R51" i="13"/>
  <c r="P52" i="13"/>
  <c r="R52" i="13" s="1"/>
  <c r="M52" i="13"/>
  <c r="L52" i="13"/>
  <c r="F53" i="13"/>
  <c r="Q52" i="13"/>
  <c r="J53" i="13"/>
  <c r="V14" i="13" a="1"/>
  <c r="V14" i="13" s="1"/>
  <c r="J53" i="19"/>
  <c r="V14" i="19" a="1"/>
  <c r="V14" i="19" s="1"/>
  <c r="P52" i="19"/>
  <c r="M52" i="19"/>
  <c r="L52" i="19"/>
  <c r="F53" i="19"/>
  <c r="Q52" i="19"/>
  <c r="R51" i="9"/>
  <c r="M52" i="9"/>
  <c r="L52" i="9"/>
  <c r="F53" i="9"/>
  <c r="P52" i="9"/>
  <c r="M52" i="8"/>
  <c r="L52" i="8"/>
  <c r="F53" i="8"/>
  <c r="P52" i="8"/>
  <c r="Q52" i="8"/>
  <c r="M52" i="7"/>
  <c r="L52" i="7"/>
  <c r="F53" i="7"/>
  <c r="P52" i="7"/>
  <c r="Q52" i="7"/>
  <c r="R51" i="7"/>
  <c r="J53" i="6"/>
  <c r="R52" i="9" l="1"/>
  <c r="R52" i="17"/>
  <c r="M53" i="17"/>
  <c r="L53" i="17"/>
  <c r="W14" i="17" s="1" a="1"/>
  <c r="W14" i="17" s="1"/>
  <c r="P53" i="17"/>
  <c r="Q53" i="17"/>
  <c r="U14" i="17" s="1" a="1"/>
  <c r="U14" i="17" s="1"/>
  <c r="M53" i="16"/>
  <c r="L53" i="16"/>
  <c r="W14" i="16" s="1" a="1"/>
  <c r="W14" i="16" s="1"/>
  <c r="P53" i="16"/>
  <c r="Q53" i="16"/>
  <c r="U14" i="16" s="1" a="1"/>
  <c r="U14" i="16" s="1"/>
  <c r="L53" i="15"/>
  <c r="W14" i="15" s="1" a="1"/>
  <c r="W14" i="15" s="1"/>
  <c r="M53" i="15"/>
  <c r="Q53" i="15"/>
  <c r="U14" i="15" s="1" a="1"/>
  <c r="U14" i="15" s="1"/>
  <c r="P53" i="15"/>
  <c r="R52" i="14"/>
  <c r="M53" i="14"/>
  <c r="L53" i="14"/>
  <c r="W14" i="14" s="1" a="1"/>
  <c r="W14" i="14" s="1"/>
  <c r="Q53" i="14"/>
  <c r="U14" i="14" s="1" a="1"/>
  <c r="U14" i="14" s="1"/>
  <c r="P53" i="14"/>
  <c r="M53" i="13"/>
  <c r="L53" i="13"/>
  <c r="W14" i="13" s="1" a="1"/>
  <c r="W14" i="13" s="1"/>
  <c r="Q53" i="13"/>
  <c r="U14" i="13" s="1" a="1"/>
  <c r="U14" i="13" s="1"/>
  <c r="P53" i="13"/>
  <c r="M53" i="19"/>
  <c r="L53" i="19"/>
  <c r="W14" i="19" s="1" a="1"/>
  <c r="W14" i="19" s="1"/>
  <c r="P53" i="19"/>
  <c r="Q53" i="19"/>
  <c r="U14" i="19" s="1" a="1"/>
  <c r="U14" i="19" s="1"/>
  <c r="R52" i="19"/>
  <c r="M53" i="9"/>
  <c r="L53" i="9"/>
  <c r="W14" i="9" s="1" a="1"/>
  <c r="W14" i="9" s="1"/>
  <c r="U14" i="9" a="1"/>
  <c r="U14" i="9" s="1"/>
  <c r="P53" i="9"/>
  <c r="R52" i="8"/>
  <c r="M53" i="8"/>
  <c r="L53" i="8"/>
  <c r="W14" i="8" s="1" a="1"/>
  <c r="W14" i="8" s="1"/>
  <c r="Q53" i="8"/>
  <c r="U14" i="8" s="1" a="1"/>
  <c r="U14" i="8" s="1"/>
  <c r="P53" i="8"/>
  <c r="R52" i="7"/>
  <c r="M53" i="7"/>
  <c r="L53" i="7"/>
  <c r="W14" i="7" s="1" a="1"/>
  <c r="W14" i="7" s="1"/>
  <c r="P53" i="7"/>
  <c r="Q53" i="7"/>
  <c r="U14" i="7" s="1" a="1"/>
  <c r="U14" i="7" s="1"/>
  <c r="T14" i="17" l="1" a="1"/>
  <c r="T14" i="17" s="1"/>
  <c r="X14" i="17" s="1"/>
  <c r="R53" i="17"/>
  <c r="U7" i="17" s="1"/>
  <c r="T14" i="16" a="1"/>
  <c r="T14" i="16" s="1"/>
  <c r="X14" i="16" s="1"/>
  <c r="R53" i="16"/>
  <c r="U7" i="16" s="1"/>
  <c r="T14" i="15" a="1"/>
  <c r="T14" i="15" s="1"/>
  <c r="X14" i="15" s="1"/>
  <c r="R53" i="15"/>
  <c r="U7" i="15" s="1"/>
  <c r="T14" i="14" a="1"/>
  <c r="T14" i="14" s="1"/>
  <c r="X14" i="14" s="1"/>
  <c r="R53" i="14"/>
  <c r="U7" i="14" s="1"/>
  <c r="T14" i="13" a="1"/>
  <c r="T14" i="13" s="1"/>
  <c r="X14" i="13" s="1"/>
  <c r="R53" i="13"/>
  <c r="U7" i="13" s="1"/>
  <c r="T14" i="19" a="1"/>
  <c r="T14" i="19" s="1"/>
  <c r="X14" i="19" s="1"/>
  <c r="R53" i="19"/>
  <c r="U7" i="19" s="1"/>
  <c r="T14" i="9" a="1"/>
  <c r="T14" i="9" s="1"/>
  <c r="X14" i="9" s="1"/>
  <c r="R53" i="9"/>
  <c r="U7" i="9" s="1"/>
  <c r="T14" i="8" a="1"/>
  <c r="T14" i="8" s="1"/>
  <c r="X14" i="8" s="1"/>
  <c r="R53" i="8"/>
  <c r="U7" i="8" s="1"/>
  <c r="T14" i="7" a="1"/>
  <c r="T14" i="7" s="1"/>
  <c r="X14" i="7" s="1"/>
  <c r="R53" i="7"/>
  <c r="U7" i="7" s="1"/>
  <c r="X14" i="6"/>
  <c r="U8" i="17" l="1"/>
  <c r="U9" i="17"/>
  <c r="U8" i="16"/>
  <c r="U9" i="16"/>
  <c r="U8" i="15"/>
  <c r="U9" i="15"/>
  <c r="U8" i="14"/>
  <c r="U9" i="14"/>
  <c r="U8" i="13"/>
  <c r="U9" i="13"/>
  <c r="U8" i="19"/>
  <c r="U9" i="19"/>
  <c r="U8" i="9"/>
  <c r="U10" i="9" s="1"/>
  <c r="C4" i="18" s="1"/>
  <c r="U9" i="9"/>
  <c r="U8" i="8"/>
  <c r="U9" i="8"/>
  <c r="U8" i="7"/>
  <c r="U9" i="7"/>
  <c r="E23" i="20" l="1"/>
  <c r="G4" i="20" l="1"/>
  <c r="D4" i="20" l="1"/>
  <c r="E4" i="20" l="1"/>
  <c r="E22" i="20" l="1"/>
  <c r="E27" i="20" l="1"/>
  <c r="E24" i="20" l="1"/>
  <c r="E25" i="20" l="1"/>
  <c r="E20" i="20" l="1"/>
  <c r="E26" i="20"/>
  <c r="E21" i="20" l="1"/>
  <c r="E19" i="20"/>
  <c r="C17" i="18" l="1"/>
  <c r="E17" i="18" s="1"/>
  <c r="J7" i="20" s="1"/>
  <c r="C15" i="18" l="1"/>
  <c r="C14" i="18"/>
  <c r="E15" i="18" l="1"/>
  <c r="J6" i="20" s="1"/>
  <c r="K14" i="18" l="1"/>
  <c r="J8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<sst xmlns="http://schemas.openxmlformats.org/spreadsheetml/2006/main" count="655" uniqueCount="126">
  <si>
    <t>Italy</t>
  </si>
  <si>
    <t>IT_31_3_2022_SWP_LLP_20_EXT_40_UFR_3.45</t>
  </si>
  <si>
    <t>Coupon_freq</t>
  </si>
  <si>
    <t>LLP</t>
  </si>
  <si>
    <t>Convergence</t>
  </si>
  <si>
    <t>UFR</t>
  </si>
  <si>
    <t>alpha</t>
  </si>
  <si>
    <t>CRA</t>
  </si>
  <si>
    <t>VA</t>
  </si>
  <si>
    <t/>
  </si>
  <si>
    <t>shock up</t>
  </si>
  <si>
    <t>shock down</t>
  </si>
  <si>
    <t>Life Tables of the resident population - Geographical Area: Italy - Males - Year: 2021</t>
  </si>
  <si>
    <t>Info: s = Estimate data</t>
  </si>
  <si>
    <t>Age</t>
  </si>
  <si>
    <t>Survivors</t>
  </si>
  <si>
    <t>Deaths</t>
  </si>
  <si>
    <t>Probability of death (per thousand)</t>
  </si>
  <si>
    <t>Years lived</t>
  </si>
  <si>
    <t>Projection probability</t>
  </si>
  <si>
    <t>Life expectancy</t>
  </si>
  <si>
    <t>Notes</t>
  </si>
  <si>
    <t>s</t>
  </si>
  <si>
    <t>Life Tables of the resident population - Geographical Area: Italy - Males and Females - Year: 2021</t>
  </si>
  <si>
    <t>Data</t>
  </si>
  <si>
    <t>T</t>
  </si>
  <si>
    <t>x</t>
  </si>
  <si>
    <t>Lapse</t>
  </si>
  <si>
    <t>Lapse up</t>
  </si>
  <si>
    <t>S0</t>
  </si>
  <si>
    <t>Lapse down</t>
  </si>
  <si>
    <t>C0</t>
  </si>
  <si>
    <t>Lapse mass up</t>
  </si>
  <si>
    <t>1 - Lapse rate</t>
  </si>
  <si>
    <r>
      <t>q</t>
    </r>
    <r>
      <rPr>
        <vertAlign val="subscript"/>
        <sz val="12"/>
        <color theme="1"/>
        <rFont val="Calibri"/>
        <family val="2"/>
        <scheme val="minor"/>
      </rPr>
      <t>cat</t>
    </r>
  </si>
  <si>
    <t>Fee</t>
  </si>
  <si>
    <t>Equity shock type 1</t>
  </si>
  <si>
    <r>
      <t>S</t>
    </r>
    <r>
      <rPr>
        <vertAlign val="subscript"/>
        <sz val="12"/>
        <color theme="1"/>
        <rFont val="Calibri"/>
        <family val="2"/>
        <scheme val="minor"/>
      </rPr>
      <t>eq</t>
    </r>
  </si>
  <si>
    <t xml:space="preserve"> EIOPA rates</t>
  </si>
  <si>
    <t>Mortality rates - ISTAT 2018</t>
  </si>
  <si>
    <t>t</t>
  </si>
  <si>
    <t>r</t>
  </si>
  <si>
    <r>
      <t>r</t>
    </r>
    <r>
      <rPr>
        <b/>
        <vertAlign val="subscript"/>
        <sz val="12"/>
        <color theme="1"/>
        <rFont val="Calibri"/>
        <family val="2"/>
        <scheme val="minor"/>
      </rPr>
      <t>up</t>
    </r>
  </si>
  <si>
    <r>
      <t>r</t>
    </r>
    <r>
      <rPr>
        <b/>
        <vertAlign val="subscript"/>
        <sz val="12"/>
        <color theme="1"/>
        <rFont val="Calibri"/>
        <family val="2"/>
        <scheme val="minor"/>
      </rPr>
      <t>down</t>
    </r>
  </si>
  <si>
    <t>age</t>
  </si>
  <si>
    <t>q</t>
  </si>
  <si>
    <t>q ‰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</si>
  <si>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mor</t>
    </r>
  </si>
  <si>
    <t>Ft</t>
  </si>
  <si>
    <t>Financial Disc</t>
  </si>
  <si>
    <t>expense</t>
  </si>
  <si>
    <t>commisions</t>
  </si>
  <si>
    <t>regular deduction</t>
  </si>
  <si>
    <t>inflation</t>
  </si>
  <si>
    <t>commitions</t>
  </si>
  <si>
    <t>equity</t>
  </si>
  <si>
    <t>Market Risk</t>
  </si>
  <si>
    <t>Life Risk</t>
  </si>
  <si>
    <t>Interest</t>
  </si>
  <si>
    <t>Mortality</t>
  </si>
  <si>
    <t>Cat</t>
  </si>
  <si>
    <t>Results</t>
  </si>
  <si>
    <t>Assets</t>
  </si>
  <si>
    <t>Liabilities</t>
  </si>
  <si>
    <t>BOF</t>
  </si>
  <si>
    <t>Duration</t>
  </si>
  <si>
    <t>liab sum</t>
  </si>
  <si>
    <t>Corr Market - IR UP</t>
  </si>
  <si>
    <t>Corr Market - IR DOWN</t>
  </si>
  <si>
    <t>Equity</t>
  </si>
  <si>
    <t>Corr Life</t>
  </si>
  <si>
    <t>CAT</t>
  </si>
  <si>
    <t>EXPENSE</t>
  </si>
  <si>
    <t>Intermidiate results</t>
  </si>
  <si>
    <t>IR UP</t>
  </si>
  <si>
    <t>SCR_market</t>
  </si>
  <si>
    <t>IR DOWN</t>
  </si>
  <si>
    <t>SCR_life</t>
  </si>
  <si>
    <t>Life</t>
  </si>
  <si>
    <t>Corr BSCR</t>
  </si>
  <si>
    <t>Market</t>
  </si>
  <si>
    <t>BSCR</t>
  </si>
  <si>
    <t>lapse</t>
  </si>
  <si>
    <t>death</t>
  </si>
  <si>
    <t>survive</t>
  </si>
  <si>
    <t>commissions</t>
  </si>
  <si>
    <t>Bof</t>
  </si>
  <si>
    <t>deltaBof</t>
  </si>
  <si>
    <t>Base</t>
  </si>
  <si>
    <t>IR Up</t>
  </si>
  <si>
    <t>IR Down</t>
  </si>
  <si>
    <t>Mort</t>
  </si>
  <si>
    <t>Lapse Up</t>
  </si>
  <si>
    <t>Lapse Down</t>
  </si>
  <si>
    <t>Lapse Mass</t>
  </si>
  <si>
    <t>results</t>
  </si>
  <si>
    <t>Expense</t>
  </si>
  <si>
    <t>SCR_Market</t>
  </si>
  <si>
    <t>SCR_Life</t>
  </si>
  <si>
    <t>BEL components</t>
  </si>
  <si>
    <t>expense up</t>
  </si>
  <si>
    <t>compounded rates</t>
  </si>
  <si>
    <t>base</t>
  </si>
  <si>
    <t>up</t>
  </si>
  <si>
    <t>down</t>
  </si>
  <si>
    <t>qx</t>
  </si>
  <si>
    <t>lx</t>
  </si>
  <si>
    <t>surv prob</t>
  </si>
  <si>
    <t>Expenses</t>
  </si>
  <si>
    <t>Commitions to distr</t>
  </si>
  <si>
    <t>RD</t>
  </si>
  <si>
    <t>Commitions if benefit</t>
  </si>
  <si>
    <t>Liabilities lapse</t>
  </si>
  <si>
    <t>Liabilities death</t>
  </si>
  <si>
    <t>rates</t>
  </si>
  <si>
    <t>expenses</t>
  </si>
  <si>
    <t xml:space="preserve">BASE </t>
  </si>
  <si>
    <t>EQUITY</t>
  </si>
  <si>
    <t>MORT</t>
  </si>
  <si>
    <t>LPS DWN</t>
  </si>
  <si>
    <t>LPS MASS</t>
  </si>
  <si>
    <t>fwd_rates</t>
  </si>
  <si>
    <t>qx*1000</t>
  </si>
  <si>
    <t xml:space="preserve">IR UP </t>
  </si>
  <si>
    <t>LPS UP</t>
  </si>
  <si>
    <t>DBOF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</si>
</sst>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000"/>
    <numFmt numFmtId="166" formatCode="0.00000"/>
    <numFmt numFmtId="167" formatCode="0.0000000000000000"/>
    <numFmt numFmtId="168" formatCode="#,##0.000000"/>
    <numFmt numFmtId="169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Up">
        <bgColor theme="0" tint="-0.149967955565050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189"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0" fontId="0" fillId="34" borderId="0" xfId="0" applyFill="1"/>
    <xf numFmtId="0" fontId="0" fillId="34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164" fontId="0" fillId="36" borderId="0" xfId="1" applyNumberFormat="1" applyFont="1" applyFill="1"/>
    <xf numFmtId="0" fontId="0" fillId="34" borderId="10" xfId="0" applyFill="1" applyBorder="1"/>
    <xf numFmtId="164" fontId="0" fillId="36" borderId="10" xfId="1" applyNumberFormat="1" applyFont="1" applyFill="1" applyBorder="1"/>
    <xf numFmtId="0" fontId="19" fillId="34" borderId="0" xfId="0" applyFont="1" applyFill="1" applyAlignment="1">
      <alignment horizontal="right"/>
    </xf>
    <xf numFmtId="0" fontId="19" fillId="35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164" fontId="0" fillId="36" borderId="0" xfId="1" applyNumberFormat="1" applyFont="1" applyFill="1"/>
    <xf numFmtId="164" fontId="0" fillId="36" borderId="10" xfId="1" applyNumberFormat="1" applyFont="1" applyFill="1" applyBorder="1"/>
    <xf numFmtId="0" fontId="19" fillId="35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164" fontId="0" fillId="36" borderId="0" xfId="1" applyNumberFormat="1" applyFont="1" applyFill="1"/>
    <xf numFmtId="164" fontId="0" fillId="36" borderId="10" xfId="1" applyNumberFormat="1" applyFont="1" applyFill="1" applyBorder="1"/>
    <xf numFmtId="0" fontId="19" fillId="35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22" fillId="0" borderId="22" xfId="44" applyBorder="1" applyAlignment="1">
      <alignment horizontal="center"/>
    </xf>
    <xf numFmtId="0" fontId="22" fillId="0" borderId="25" xfId="44" applyBorder="1" applyAlignment="1">
      <alignment horizontal="center"/>
    </xf>
    <xf numFmtId="0" fontId="22" fillId="0" borderId="20" xfId="44" applyBorder="1" applyAlignment="1">
      <alignment horizontal="center"/>
    </xf>
    <xf numFmtId="166" fontId="22" fillId="0" borderId="22" xfId="44" applyNumberFormat="1" applyBorder="1" applyAlignment="1">
      <alignment horizontal="center"/>
    </xf>
    <xf numFmtId="2" fontId="22" fillId="0" borderId="25" xfId="44" applyNumberFormat="1" applyBorder="1" applyAlignment="1">
      <alignment horizontal="center"/>
    </xf>
    <xf numFmtId="0" fontId="22" fillId="40" borderId="21" xfId="44" applyFill="1" applyBorder="1" applyAlignment="1">
      <alignment horizontal="center"/>
    </xf>
    <xf numFmtId="0" fontId="22" fillId="40" borderId="19" xfId="44" applyFill="1" applyBorder="1" applyAlignment="1">
      <alignment horizontal="center"/>
    </xf>
    <xf numFmtId="0" fontId="22" fillId="40" borderId="23" xfId="44" applyFont="1" applyFill="1" applyBorder="1" applyAlignment="1">
      <alignment horizontal="center"/>
    </xf>
    <xf numFmtId="0" fontId="22" fillId="40" borderId="33" xfId="44" applyFill="1" applyBorder="1" applyAlignment="1">
      <alignment horizontal="center"/>
    </xf>
    <xf numFmtId="0" fontId="22" fillId="40" borderId="17" xfId="44" applyFill="1" applyBorder="1" applyAlignment="1">
      <alignment horizontal="center"/>
    </xf>
    <xf numFmtId="0" fontId="22" fillId="40" borderId="32" xfId="44" applyFill="1" applyBorder="1" applyAlignment="1">
      <alignment horizontal="center"/>
    </xf>
    <xf numFmtId="0" fontId="22" fillId="0" borderId="0" xfId="44"/>
    <xf numFmtId="0" fontId="24" fillId="0" borderId="0" xfId="44" applyFont="1" applyAlignment="1">
      <alignment horizontal="center"/>
    </xf>
    <xf numFmtId="0" fontId="22" fillId="0" borderId="0" xfId="44" applyAlignment="1">
      <alignment horizontal="center"/>
    </xf>
    <xf numFmtId="0" fontId="22" fillId="0" borderId="0" xfId="44"/>
    <xf numFmtId="0" fontId="22" fillId="0" borderId="0" xfId="44" applyBorder="1" applyAlignment="1">
      <alignment horizontal="center"/>
    </xf>
    <xf numFmtId="165" fontId="22" fillId="0" borderId="0" xfId="44" applyNumberFormat="1" applyBorder="1" applyAlignment="1">
      <alignment horizontal="center"/>
    </xf>
    <xf numFmtId="0" fontId="0" fillId="0" borderId="0" xfId="0" applyBorder="1"/>
    <xf numFmtId="165" fontId="0" fillId="0" borderId="0" xfId="0" applyNumberFormat="1"/>
    <xf numFmtId="2" fontId="22" fillId="0" borderId="22" xfId="44" applyNumberFormat="1" applyBorder="1" applyAlignment="1">
      <alignment horizontal="center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0" fillId="0" borderId="11" xfId="0" applyBorder="1"/>
    <xf numFmtId="0" fontId="0" fillId="0" borderId="37" xfId="0" applyBorder="1"/>
    <xf numFmtId="0" fontId="0" fillId="0" borderId="16" xfId="0" applyBorder="1"/>
    <xf numFmtId="0" fontId="0" fillId="0" borderId="34" xfId="0" applyBorder="1"/>
    <xf numFmtId="11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9" fillId="0" borderId="21" xfId="0" applyFont="1" applyFill="1" applyBorder="1" applyAlignment="1">
      <alignment horizontal="center"/>
    </xf>
    <xf numFmtId="0" fontId="30" fillId="40" borderId="11" xfId="0" applyFont="1" applyFill="1" applyBorder="1" applyAlignment="1">
      <alignment horizontal="center"/>
    </xf>
    <xf numFmtId="0" fontId="30" fillId="40" borderId="22" xfId="0" applyFont="1" applyFill="1" applyBorder="1" applyAlignment="1">
      <alignment horizontal="center"/>
    </xf>
    <xf numFmtId="0" fontId="30" fillId="40" borderId="26" xfId="0" applyFont="1" applyFill="1" applyBorder="1"/>
    <xf numFmtId="1" fontId="30" fillId="0" borderId="11" xfId="0" applyNumberFormat="1" applyFont="1" applyBorder="1"/>
    <xf numFmtId="2" fontId="30" fillId="0" borderId="11" xfId="0" applyNumberFormat="1" applyFont="1" applyBorder="1"/>
    <xf numFmtId="169" fontId="30" fillId="0" borderId="22" xfId="0" applyNumberFormat="1" applyFont="1" applyBorder="1"/>
    <xf numFmtId="0" fontId="30" fillId="40" borderId="21" xfId="0" applyFont="1" applyFill="1" applyBorder="1"/>
    <xf numFmtId="0" fontId="30" fillId="40" borderId="23" xfId="0" applyFont="1" applyFill="1" applyBorder="1"/>
    <xf numFmtId="1" fontId="30" fillId="0" borderId="24" xfId="0" applyNumberFormat="1" applyFont="1" applyBorder="1"/>
    <xf numFmtId="2" fontId="30" fillId="0" borderId="24" xfId="0" applyNumberFormat="1" applyFont="1" applyBorder="1"/>
    <xf numFmtId="169" fontId="30" fillId="0" borderId="25" xfId="0" applyNumberFormat="1" applyFont="1" applyBorder="1"/>
    <xf numFmtId="0" fontId="0" fillId="46" borderId="21" xfId="0" applyFill="1" applyBorder="1" applyAlignment="1"/>
    <xf numFmtId="165" fontId="0" fillId="0" borderId="22" xfId="0" applyNumberFormat="1" applyBorder="1" applyAlignment="1">
      <alignment horizontal="center"/>
    </xf>
    <xf numFmtId="0" fontId="0" fillId="46" borderId="21" xfId="0" applyFill="1" applyBorder="1" applyAlignment="1">
      <alignment horizontal="center"/>
    </xf>
    <xf numFmtId="0" fontId="24" fillId="46" borderId="23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24" fillId="0" borderId="0" xfId="44" applyFont="1" applyFill="1" applyBorder="1" applyAlignment="1">
      <alignment horizontal="center"/>
    </xf>
    <xf numFmtId="0" fontId="22" fillId="0" borderId="0" xfId="44" applyFill="1" applyBorder="1" applyAlignment="1">
      <alignment horizontal="right"/>
    </xf>
    <xf numFmtId="0" fontId="0" fillId="39" borderId="11" xfId="0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4" fillId="41" borderId="12" xfId="44" applyFont="1" applyFill="1" applyBorder="1" applyAlignment="1">
      <alignment horizontal="center"/>
    </xf>
    <xf numFmtId="0" fontId="24" fillId="41" borderId="40" xfId="44" applyFont="1" applyFill="1" applyBorder="1" applyAlignment="1">
      <alignment horizontal="center"/>
    </xf>
    <xf numFmtId="0" fontId="24" fillId="40" borderId="40" xfId="44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4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165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right" wrapText="1"/>
    </xf>
    <xf numFmtId="0" fontId="0" fillId="42" borderId="11" xfId="0" applyFill="1" applyBorder="1" applyAlignment="1">
      <alignment horizontal="right" wrapText="1"/>
    </xf>
    <xf numFmtId="0" fontId="0" fillId="0" borderId="11" xfId="0" applyFill="1" applyBorder="1" applyAlignment="1">
      <alignment horizontal="right" wrapText="1"/>
    </xf>
    <xf numFmtId="165" fontId="0" fillId="44" borderId="11" xfId="0" applyNumberFormat="1" applyFill="1" applyBorder="1"/>
    <xf numFmtId="0" fontId="0" fillId="0" borderId="27" xfId="0" applyBorder="1" applyAlignment="1">
      <alignment horizontal="right" wrapText="1"/>
    </xf>
    <xf numFmtId="0" fontId="0" fillId="42" borderId="27" xfId="0" applyFill="1" applyBorder="1" applyAlignment="1">
      <alignment horizontal="center"/>
    </xf>
    <xf numFmtId="0" fontId="0" fillId="0" borderId="27" xfId="0" applyBorder="1"/>
    <xf numFmtId="165" fontId="0" fillId="44" borderId="27" xfId="0" applyNumberFormat="1" applyFill="1" applyBorder="1"/>
    <xf numFmtId="0" fontId="24" fillId="38" borderId="40" xfId="0" applyFont="1" applyFill="1" applyBorder="1" applyAlignment="1"/>
    <xf numFmtId="0" fontId="0" fillId="49" borderId="27" xfId="0" applyFill="1" applyBorder="1" applyAlignment="1">
      <alignment horizontal="center"/>
    </xf>
    <xf numFmtId="0" fontId="0" fillId="49" borderId="11" xfId="0" applyFill="1" applyBorder="1" applyAlignment="1">
      <alignment horizontal="right" wrapText="1"/>
    </xf>
    <xf numFmtId="0" fontId="0" fillId="39" borderId="27" xfId="0" applyFill="1" applyBorder="1" applyAlignment="1">
      <alignment horizontal="center" wrapText="1"/>
    </xf>
    <xf numFmtId="0" fontId="0" fillId="39" borderId="11" xfId="0" applyFill="1" applyBorder="1" applyAlignment="1">
      <alignment horizontal="right" wrapText="1"/>
    </xf>
    <xf numFmtId="0" fontId="0" fillId="49" borderId="27" xfId="0" applyFill="1" applyBorder="1" applyAlignment="1">
      <alignment horizontal="right" wrapText="1"/>
    </xf>
    <xf numFmtId="0" fontId="0" fillId="41" borderId="27" xfId="0" applyFill="1" applyBorder="1" applyAlignment="1">
      <alignment horizontal="center"/>
    </xf>
    <xf numFmtId="0" fontId="0" fillId="41" borderId="11" xfId="0" applyFill="1" applyBorder="1" applyAlignment="1">
      <alignment horizontal="right"/>
    </xf>
    <xf numFmtId="0" fontId="0" fillId="38" borderId="11" xfId="0" applyFill="1" applyBorder="1" applyAlignment="1">
      <alignment horizontal="right" wrapText="1"/>
    </xf>
    <xf numFmtId="0" fontId="0" fillId="38" borderId="27" xfId="0" applyFill="1" applyBorder="1"/>
    <xf numFmtId="0" fontId="24" fillId="49" borderId="27" xfId="0" applyFont="1" applyFill="1" applyBorder="1" applyAlignment="1">
      <alignment horizontal="center"/>
    </xf>
    <xf numFmtId="0" fontId="24" fillId="42" borderId="11" xfId="0" applyFont="1" applyFill="1" applyBorder="1" applyAlignment="1">
      <alignment horizontal="center"/>
    </xf>
    <xf numFmtId="0" fontId="24" fillId="0" borderId="0" xfId="0" applyFont="1" applyFill="1" applyBorder="1" applyAlignment="1"/>
    <xf numFmtId="165" fontId="0" fillId="44" borderId="25" xfId="0" applyNumberFormat="1" applyFill="1" applyBorder="1" applyAlignment="1">
      <alignment horizontal="center"/>
    </xf>
    <xf numFmtId="166" fontId="30" fillId="0" borderId="11" xfId="0" applyNumberFormat="1" applyFont="1" applyBorder="1"/>
    <xf numFmtId="166" fontId="30" fillId="0" borderId="24" xfId="0" applyNumberFormat="1" applyFont="1" applyBorder="1"/>
    <xf numFmtId="2" fontId="30" fillId="0" borderId="22" xfId="0" applyNumberFormat="1" applyFont="1" applyBorder="1"/>
    <xf numFmtId="2" fontId="30" fillId="0" borderId="25" xfId="0" applyNumberFormat="1" applyFont="1" applyBorder="1"/>
    <xf numFmtId="164" fontId="0" fillId="0" borderId="0" xfId="1" applyNumberFormat="1" applyFont="1" applyFill="1" applyBorder="1"/>
    <xf numFmtId="0" fontId="24" fillId="40" borderId="39" xfId="44" applyFont="1" applyFill="1" applyBorder="1" applyAlignment="1">
      <alignment horizontal="center"/>
    </xf>
    <xf numFmtId="0" fontId="24" fillId="40" borderId="38" xfId="44" applyFont="1" applyFill="1" applyBorder="1" applyAlignment="1">
      <alignment horizontal="center"/>
    </xf>
    <xf numFmtId="0" fontId="22" fillId="0" borderId="36" xfId="44" applyFill="1" applyBorder="1" applyAlignment="1">
      <alignment horizontal="right"/>
    </xf>
    <xf numFmtId="164" fontId="0" fillId="0" borderId="41" xfId="1" applyNumberFormat="1" applyFont="1" applyFill="1" applyBorder="1"/>
    <xf numFmtId="0" fontId="0" fillId="0" borderId="36" xfId="0" applyFill="1" applyBorder="1"/>
    <xf numFmtId="0" fontId="0" fillId="0" borderId="41" xfId="0" applyFill="1" applyBorder="1"/>
    <xf numFmtId="165" fontId="22" fillId="0" borderId="36" xfId="44" applyNumberFormat="1" applyFill="1" applyBorder="1" applyAlignment="1">
      <alignment horizontal="center"/>
    </xf>
    <xf numFmtId="165" fontId="22" fillId="0" borderId="41" xfId="44" applyNumberFormat="1" applyFill="1" applyBorder="1" applyAlignment="1">
      <alignment horizontal="center"/>
    </xf>
    <xf numFmtId="0" fontId="22" fillId="0" borderId="18" xfId="44" applyFill="1" applyBorder="1" applyAlignment="1">
      <alignment horizontal="right"/>
    </xf>
    <xf numFmtId="0" fontId="22" fillId="0" borderId="15" xfId="44" applyFill="1" applyBorder="1" applyAlignment="1">
      <alignment horizontal="right"/>
    </xf>
    <xf numFmtId="0" fontId="0" fillId="0" borderId="37" xfId="0" applyFill="1" applyBorder="1"/>
    <xf numFmtId="164" fontId="0" fillId="0" borderId="16" xfId="1" applyNumberFormat="1" applyFont="1" applyFill="1" applyBorder="1"/>
    <xf numFmtId="0" fontId="0" fillId="0" borderId="42" xfId="0" applyFill="1" applyBorder="1"/>
    <xf numFmtId="164" fontId="0" fillId="0" borderId="43" xfId="1" applyNumberFormat="1" applyFont="1" applyFill="1" applyBorder="1"/>
    <xf numFmtId="164" fontId="0" fillId="0" borderId="34" xfId="1" applyNumberFormat="1" applyFont="1" applyFill="1" applyBorder="1"/>
    <xf numFmtId="0" fontId="0" fillId="0" borderId="16" xfId="0" applyFill="1" applyBorder="1"/>
    <xf numFmtId="0" fontId="0" fillId="0" borderId="43" xfId="0" applyFill="1" applyBorder="1"/>
    <xf numFmtId="165" fontId="22" fillId="0" borderId="43" xfId="44" applyNumberFormat="1" applyFill="1" applyBorder="1" applyAlignment="1">
      <alignment horizontal="center"/>
    </xf>
    <xf numFmtId="0" fontId="0" fillId="0" borderId="34" xfId="0" applyFill="1" applyBorder="1"/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21" fillId="0" borderId="0" xfId="43" applyFont="1" applyFill="1" applyAlignment="1">
      <alignment horizontal="center" vertical="center" wrapText="1"/>
    </xf>
    <xf numFmtId="0" fontId="0" fillId="0" borderId="42" xfId="0" applyBorder="1"/>
    <xf numFmtId="0" fontId="0" fillId="0" borderId="36" xfId="0" applyBorder="1"/>
    <xf numFmtId="0" fontId="0" fillId="0" borderId="41" xfId="0" applyBorder="1"/>
    <xf numFmtId="0" fontId="0" fillId="0" borderId="43" xfId="0" applyBorder="1"/>
    <xf numFmtId="0" fontId="16" fillId="47" borderId="40" xfId="0" applyFont="1" applyFill="1" applyBorder="1" applyAlignment="1">
      <alignment horizontal="center"/>
    </xf>
    <xf numFmtId="2" fontId="22" fillId="0" borderId="0" xfId="44" applyNumberFormat="1" applyBorder="1" applyAlignment="1">
      <alignment horizontal="center"/>
    </xf>
    <xf numFmtId="165" fontId="0" fillId="44" borderId="11" xfId="0" applyNumberFormat="1" applyFill="1" applyBorder="1" applyAlignment="1">
      <alignment horizontal="center"/>
    </xf>
    <xf numFmtId="0" fontId="16" fillId="41" borderId="12" xfId="44" applyFont="1" applyFill="1" applyBorder="1" applyAlignment="1">
      <alignment horizontal="center"/>
    </xf>
    <xf numFmtId="0" fontId="16" fillId="48" borderId="18" xfId="0" applyFont="1" applyFill="1" applyBorder="1" applyAlignment="1">
      <alignment horizontal="center" vertical="center"/>
    </xf>
    <xf numFmtId="0" fontId="16" fillId="48" borderId="13" xfId="0" applyFont="1" applyFill="1" applyBorder="1" applyAlignment="1">
      <alignment horizontal="center" vertical="center"/>
    </xf>
    <xf numFmtId="0" fontId="16" fillId="48" borderId="15" xfId="0" applyFont="1" applyFill="1" applyBorder="1" applyAlignment="1">
      <alignment horizontal="center" vertical="center"/>
    </xf>
    <xf numFmtId="0" fontId="16" fillId="48" borderId="42" xfId="0" applyFont="1" applyFill="1" applyBorder="1" applyAlignment="1">
      <alignment horizontal="center" vertical="center"/>
    </xf>
    <xf numFmtId="0" fontId="16" fillId="48" borderId="14" xfId="0" applyFont="1" applyFill="1" applyBorder="1" applyAlignment="1">
      <alignment horizontal="center" vertical="center"/>
    </xf>
    <xf numFmtId="0" fontId="16" fillId="48" borderId="34" xfId="0" applyFont="1" applyFill="1" applyBorder="1" applyAlignment="1">
      <alignment horizontal="center" vertical="center"/>
    </xf>
    <xf numFmtId="0" fontId="26" fillId="38" borderId="18" xfId="44" applyFont="1" applyFill="1" applyBorder="1" applyAlignment="1">
      <alignment horizontal="center" vertical="center"/>
    </xf>
    <xf numFmtId="0" fontId="26" fillId="38" borderId="13" xfId="44" applyFont="1" applyFill="1" applyBorder="1" applyAlignment="1">
      <alignment horizontal="center" vertical="center"/>
    </xf>
    <xf numFmtId="0" fontId="26" fillId="38" borderId="15" xfId="44" applyFont="1" applyFill="1" applyBorder="1" applyAlignment="1">
      <alignment horizontal="center" vertical="center"/>
    </xf>
    <xf numFmtId="0" fontId="24" fillId="38" borderId="30" xfId="44" applyFont="1" applyFill="1" applyBorder="1" applyAlignment="1">
      <alignment horizontal="center" vertical="center"/>
    </xf>
    <xf numFmtId="0" fontId="24" fillId="38" borderId="39" xfId="44" applyFont="1" applyFill="1" applyBorder="1" applyAlignment="1">
      <alignment horizontal="center" vertical="center"/>
    </xf>
    <xf numFmtId="0" fontId="24" fillId="38" borderId="31" xfId="44" applyFont="1" applyFill="1" applyBorder="1" applyAlignment="1">
      <alignment horizontal="center" vertical="center"/>
    </xf>
    <xf numFmtId="0" fontId="24" fillId="38" borderId="30" xfId="44" applyFont="1" applyFill="1" applyBorder="1" applyAlignment="1">
      <alignment horizontal="center" vertical="center" wrapText="1"/>
    </xf>
    <xf numFmtId="0" fontId="24" fillId="38" borderId="39" xfId="44" applyFont="1" applyFill="1" applyBorder="1" applyAlignment="1">
      <alignment horizontal="center" vertical="center" wrapText="1"/>
    </xf>
    <xf numFmtId="0" fontId="24" fillId="38" borderId="31" xfId="44" applyFont="1" applyFill="1" applyBorder="1" applyAlignment="1">
      <alignment horizontal="center" vertical="center" wrapText="1"/>
    </xf>
    <xf numFmtId="0" fontId="25" fillId="44" borderId="30" xfId="44" applyFont="1" applyFill="1" applyBorder="1" applyAlignment="1">
      <alignment horizontal="center"/>
    </xf>
    <xf numFmtId="0" fontId="25" fillId="44" borderId="31" xfId="44" applyFont="1" applyFill="1" applyBorder="1" applyAlignment="1">
      <alignment horizontal="center"/>
    </xf>
    <xf numFmtId="0" fontId="24" fillId="43" borderId="11" xfId="0" applyFont="1" applyFill="1" applyBorder="1" applyAlignment="1">
      <alignment horizontal="center"/>
    </xf>
    <xf numFmtId="0" fontId="24" fillId="43" borderId="35" xfId="0" applyFont="1" applyFill="1" applyBorder="1" applyAlignment="1">
      <alignment horizontal="center"/>
    </xf>
    <xf numFmtId="0" fontId="24" fillId="43" borderId="17" xfId="0" applyFont="1" applyFill="1" applyBorder="1" applyAlignment="1">
      <alignment horizontal="center"/>
    </xf>
    <xf numFmtId="0" fontId="24" fillId="38" borderId="28" xfId="0" applyFont="1" applyFill="1" applyBorder="1" applyAlignment="1">
      <alignment horizontal="center"/>
    </xf>
    <xf numFmtId="0" fontId="24" fillId="38" borderId="12" xfId="0" applyFont="1" applyFill="1" applyBorder="1" applyAlignment="1">
      <alignment horizontal="center"/>
    </xf>
    <xf numFmtId="0" fontId="24" fillId="38" borderId="29" xfId="0" applyFont="1" applyFill="1" applyBorder="1" applyAlignment="1">
      <alignment horizontal="center"/>
    </xf>
    <xf numFmtId="0" fontId="24" fillId="38" borderId="28" xfId="0" applyFont="1" applyFill="1" applyBorder="1" applyAlignment="1">
      <alignment horizontal="center" wrapText="1"/>
    </xf>
    <xf numFmtId="0" fontId="24" fillId="38" borderId="12" xfId="0" applyFont="1" applyFill="1" applyBorder="1" applyAlignment="1">
      <alignment horizontal="center" wrapText="1"/>
    </xf>
    <xf numFmtId="0" fontId="24" fillId="38" borderId="29" xfId="0" applyFont="1" applyFill="1" applyBorder="1" applyAlignment="1">
      <alignment horizontal="center" wrapText="1"/>
    </xf>
    <xf numFmtId="0" fontId="24" fillId="42" borderId="28" xfId="0" applyFont="1" applyFill="1" applyBorder="1" applyAlignment="1">
      <alignment horizontal="center"/>
    </xf>
    <xf numFmtId="0" fontId="24" fillId="42" borderId="12" xfId="0" applyFont="1" applyFill="1" applyBorder="1" applyAlignment="1">
      <alignment horizontal="center"/>
    </xf>
    <xf numFmtId="0" fontId="24" fillId="42" borderId="29" xfId="0" applyFont="1" applyFill="1" applyBorder="1" applyAlignment="1">
      <alignment horizontal="center"/>
    </xf>
    <xf numFmtId="0" fontId="24" fillId="49" borderId="28" xfId="0" applyFont="1" applyFill="1" applyBorder="1" applyAlignment="1">
      <alignment horizontal="center"/>
    </xf>
    <xf numFmtId="0" fontId="24" fillId="49" borderId="29" xfId="0" applyFont="1" applyFill="1" applyBorder="1" applyAlignment="1">
      <alignment horizontal="center"/>
    </xf>
    <xf numFmtId="0" fontId="24" fillId="39" borderId="28" xfId="0" applyFont="1" applyFill="1" applyBorder="1" applyAlignment="1">
      <alignment horizontal="center" wrapText="1"/>
    </xf>
    <xf numFmtId="0" fontId="24" fillId="39" borderId="12" xfId="0" applyFont="1" applyFill="1" applyBorder="1" applyAlignment="1">
      <alignment horizontal="center" wrapText="1"/>
    </xf>
    <xf numFmtId="0" fontId="24" fillId="39" borderId="29" xfId="0" applyFont="1" applyFill="1" applyBorder="1" applyAlignment="1">
      <alignment horizontal="center" wrapText="1"/>
    </xf>
    <xf numFmtId="0" fontId="24" fillId="41" borderId="28" xfId="0" applyFont="1" applyFill="1" applyBorder="1" applyAlignment="1">
      <alignment horizontal="center" wrapText="1"/>
    </xf>
    <xf numFmtId="0" fontId="24" fillId="41" borderId="12" xfId="0" applyFont="1" applyFill="1" applyBorder="1" applyAlignment="1">
      <alignment horizontal="center" wrapText="1"/>
    </xf>
    <xf numFmtId="0" fontId="24" fillId="41" borderId="29" xfId="0" applyFont="1" applyFill="1" applyBorder="1" applyAlignment="1">
      <alignment horizontal="center" wrapText="1"/>
    </xf>
    <xf numFmtId="0" fontId="24" fillId="45" borderId="18" xfId="0" applyFont="1" applyFill="1" applyBorder="1" applyAlignment="1">
      <alignment horizontal="center"/>
    </xf>
    <xf numFmtId="0" fontId="24" fillId="45" borderId="13" xfId="0" applyFont="1" applyFill="1" applyBorder="1" applyAlignment="1">
      <alignment horizontal="center"/>
    </xf>
    <xf numFmtId="0" fontId="24" fillId="45" borderId="15" xfId="0" applyFont="1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20" xfId="0" applyFill="1" applyBorder="1" applyAlignment="1">
      <alignment horizont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llegamento ipertestuale 2" xfId="46" xr:uid="{00000000-0005-0000-0000-000016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e 2" xfId="44" xr:uid="{00000000-0005-0000-0000-000020000000}"/>
    <cellStyle name="Note" xfId="16" builtinId="10" customBuiltin="1"/>
    <cellStyle name="Output" xfId="11" builtinId="21" customBuiltin="1"/>
    <cellStyle name="Per cent" xfId="1" builtinId="5"/>
    <cellStyle name="Percentuale 2" xfId="45" xr:uid="{00000000-0005-0000-0000-00002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workbookViewId="0">
      <selection activeCell="B27" sqref="B27"/>
    </sheetView>
  </sheetViews>
  <sheetFormatPr defaultRowHeight="14.4" x14ac:dyDescent="0.3"/>
  <cols>
    <col min="2" max="2" width="14.21875" customWidth="1"/>
    <col min="5" max="6" width="9.21875" style="26"/>
  </cols>
  <sheetData>
    <row r="1" spans="1:10" ht="28.8" x14ac:dyDescent="0.3">
      <c r="A1" s="4"/>
      <c r="B1" s="4"/>
      <c r="C1" t="s">
        <v>10</v>
      </c>
      <c r="D1" s="19" t="s">
        <v>11</v>
      </c>
      <c r="E1" s="19"/>
      <c r="F1" s="19"/>
    </row>
    <row r="2" spans="1:10" ht="16.2" x14ac:dyDescent="0.3">
      <c r="A2" s="138"/>
      <c r="B2" s="5" t="s">
        <v>0</v>
      </c>
      <c r="C2" s="13" t="s">
        <v>0</v>
      </c>
      <c r="D2" s="20" t="s">
        <v>0</v>
      </c>
      <c r="E2" s="135"/>
      <c r="F2" s="135"/>
    </row>
    <row r="3" spans="1:10" ht="86.4" x14ac:dyDescent="0.3">
      <c r="A3" s="4"/>
      <c r="B3" s="2" t="s">
        <v>1</v>
      </c>
      <c r="C3" s="12" t="s">
        <v>1</v>
      </c>
      <c r="D3" s="18" t="s">
        <v>1</v>
      </c>
      <c r="E3" s="136"/>
      <c r="F3" s="136"/>
    </row>
    <row r="4" spans="1:10" x14ac:dyDescent="0.3">
      <c r="A4" s="9" t="s">
        <v>2</v>
      </c>
      <c r="B4" s="10">
        <v>1</v>
      </c>
      <c r="C4" s="16">
        <v>1</v>
      </c>
      <c r="D4" s="23">
        <v>1</v>
      </c>
      <c r="E4" s="137"/>
      <c r="F4" s="137"/>
    </row>
    <row r="5" spans="1:10" x14ac:dyDescent="0.3">
      <c r="A5" s="9" t="s">
        <v>3</v>
      </c>
      <c r="B5" s="10">
        <v>20</v>
      </c>
      <c r="C5" s="16">
        <v>20</v>
      </c>
      <c r="D5" s="23">
        <v>20</v>
      </c>
      <c r="E5" s="137"/>
      <c r="F5" s="137"/>
    </row>
    <row r="6" spans="1:10" x14ac:dyDescent="0.3">
      <c r="A6" s="9" t="s">
        <v>4</v>
      </c>
      <c r="B6" s="10">
        <v>40</v>
      </c>
      <c r="C6" s="16">
        <v>40</v>
      </c>
      <c r="D6" s="23">
        <v>40</v>
      </c>
      <c r="E6" s="137"/>
      <c r="F6" s="137"/>
    </row>
    <row r="7" spans="1:10" ht="15" thickBot="1" x14ac:dyDescent="0.35">
      <c r="A7" s="9" t="s">
        <v>5</v>
      </c>
      <c r="B7" s="10">
        <v>3.45</v>
      </c>
      <c r="C7" s="16">
        <v>3.45</v>
      </c>
      <c r="D7" s="23">
        <v>3.45</v>
      </c>
      <c r="E7" s="137"/>
      <c r="F7" s="137"/>
    </row>
    <row r="8" spans="1:10" x14ac:dyDescent="0.3">
      <c r="A8" s="9" t="s">
        <v>6</v>
      </c>
      <c r="B8" s="10">
        <v>0.12978700000000001</v>
      </c>
      <c r="C8" s="16"/>
      <c r="D8" s="23"/>
      <c r="E8" s="137"/>
      <c r="F8" s="137"/>
      <c r="G8" s="147" t="s">
        <v>101</v>
      </c>
      <c r="H8" s="148"/>
      <c r="I8" s="149"/>
    </row>
    <row r="9" spans="1:10" ht="15" thickBot="1" x14ac:dyDescent="0.35">
      <c r="A9" s="9" t="s">
        <v>7</v>
      </c>
      <c r="B9" s="10">
        <v>10</v>
      </c>
      <c r="C9" s="16">
        <v>10</v>
      </c>
      <c r="D9" s="23">
        <v>10</v>
      </c>
      <c r="E9" s="137"/>
      <c r="F9" s="137"/>
      <c r="G9" s="150"/>
      <c r="H9" s="151"/>
      <c r="I9" s="152"/>
    </row>
    <row r="10" spans="1:10" ht="15" thickBot="1" x14ac:dyDescent="0.35">
      <c r="A10" s="9" t="s">
        <v>8</v>
      </c>
      <c r="B10" s="11"/>
      <c r="C10" s="17" t="s">
        <v>9</v>
      </c>
      <c r="D10" s="24" t="s">
        <v>9</v>
      </c>
      <c r="E10" s="137"/>
      <c r="F10" s="137"/>
      <c r="G10" s="143" t="s">
        <v>102</v>
      </c>
      <c r="H10" s="143" t="s">
        <v>103</v>
      </c>
      <c r="I10" s="143" t="s">
        <v>104</v>
      </c>
    </row>
    <row r="11" spans="1:10" x14ac:dyDescent="0.3">
      <c r="A11" s="3">
        <v>1</v>
      </c>
      <c r="B11" s="6">
        <v>-1.75E-3</v>
      </c>
      <c r="C11" s="14">
        <v>8.2500000000000004E-3</v>
      </c>
      <c r="D11" s="21">
        <v>-1.75E-3</v>
      </c>
      <c r="E11" s="115"/>
      <c r="F11" s="115"/>
      <c r="G11" s="50">
        <f>LN(1+B11)</f>
        <v>-1.7515330388063767E-3</v>
      </c>
      <c r="H11" s="140">
        <f>LN(1+C11)</f>
        <v>8.2161547713405642E-3</v>
      </c>
      <c r="I11" s="51">
        <f>LN(1+D11)</f>
        <v>-1.7515330388063767E-3</v>
      </c>
    </row>
    <row r="12" spans="1:10" x14ac:dyDescent="0.3">
      <c r="A12" s="3">
        <v>2</v>
      </c>
      <c r="B12" s="6">
        <v>4.3600000000000002E-3</v>
      </c>
      <c r="C12" s="14">
        <v>1.436E-2</v>
      </c>
      <c r="D12" s="21">
        <v>1.5299999999999999E-3</v>
      </c>
      <c r="E12" s="115"/>
      <c r="F12" s="115"/>
      <c r="G12" s="50">
        <f t="shared" ref="G12:G75" si="0">LN(1+B12)</f>
        <v>4.3505227372579993E-3</v>
      </c>
      <c r="H12" s="141">
        <f t="shared" ref="H12:H75" si="1">LN(1+C12)</f>
        <v>1.4257871746699487E-2</v>
      </c>
      <c r="I12" s="51">
        <f t="shared" ref="I12:I75" si="2">LN(1+D12)</f>
        <v>1.5288307424907528E-3</v>
      </c>
    </row>
    <row r="13" spans="1:10" x14ac:dyDescent="0.3">
      <c r="A13" s="3">
        <v>3</v>
      </c>
      <c r="B13" s="6">
        <v>7.0299999999999998E-3</v>
      </c>
      <c r="C13" s="14">
        <v>1.703E-2</v>
      </c>
      <c r="D13" s="21">
        <v>3.0899999999999999E-3</v>
      </c>
      <c r="E13" s="115"/>
      <c r="F13" s="115"/>
      <c r="G13" s="50">
        <f t="shared" si="0"/>
        <v>7.0054047524501376E-3</v>
      </c>
      <c r="H13" s="141">
        <f t="shared" si="1"/>
        <v>1.6886615156423809E-2</v>
      </c>
      <c r="I13" s="51">
        <f t="shared" si="2"/>
        <v>3.0852357618076798E-3</v>
      </c>
    </row>
    <row r="14" spans="1:10" x14ac:dyDescent="0.3">
      <c r="A14" s="3">
        <v>4</v>
      </c>
      <c r="B14" s="6">
        <v>8.2900000000000005E-3</v>
      </c>
      <c r="C14" s="14">
        <v>1.8290000000000001E-2</v>
      </c>
      <c r="D14" s="21">
        <v>4.15E-3</v>
      </c>
      <c r="E14" s="115"/>
      <c r="F14" s="115"/>
      <c r="G14" s="50">
        <f t="shared" si="0"/>
        <v>8.2558266846227846E-3</v>
      </c>
      <c r="H14" s="141">
        <f t="shared" si="1"/>
        <v>1.8124749858546774E-2</v>
      </c>
      <c r="I14" s="51">
        <f t="shared" si="2"/>
        <v>4.1414125005501462E-3</v>
      </c>
    </row>
    <row r="15" spans="1:10" x14ac:dyDescent="0.3">
      <c r="A15" s="7">
        <v>5</v>
      </c>
      <c r="B15" s="8">
        <v>8.9499999999999996E-3</v>
      </c>
      <c r="C15" s="15">
        <v>1.8950000000000002E-2</v>
      </c>
      <c r="D15" s="22">
        <v>4.8300000000000001E-3</v>
      </c>
      <c r="E15" s="115"/>
      <c r="F15" s="115"/>
      <c r="G15" s="50">
        <f t="shared" si="0"/>
        <v>8.9101861297560848E-3</v>
      </c>
      <c r="H15" s="141">
        <f t="shared" si="1"/>
        <v>1.8772685323283599E-2</v>
      </c>
      <c r="I15" s="51">
        <f t="shared" si="2"/>
        <v>4.8183729739931227E-3</v>
      </c>
    </row>
    <row r="16" spans="1:10" x14ac:dyDescent="0.3">
      <c r="A16" s="3">
        <v>6</v>
      </c>
      <c r="B16" s="6">
        <v>9.4299999999999991E-3</v>
      </c>
      <c r="C16" s="14">
        <v>1.9429999999999999E-2</v>
      </c>
      <c r="D16" s="21">
        <v>5.47E-3</v>
      </c>
      <c r="E16" s="115"/>
      <c r="F16" s="115"/>
      <c r="G16" s="50">
        <f t="shared" si="0"/>
        <v>9.3858151084904688E-3</v>
      </c>
      <c r="H16" s="141">
        <f t="shared" si="1"/>
        <v>1.9243647566704603E-2</v>
      </c>
      <c r="I16" s="51">
        <f t="shared" si="2"/>
        <v>5.4550938829343257E-3</v>
      </c>
      <c r="J16" s="1"/>
    </row>
    <row r="17" spans="1:9" x14ac:dyDescent="0.3">
      <c r="A17" s="3">
        <v>7</v>
      </c>
      <c r="B17" s="6">
        <v>9.8300000000000002E-3</v>
      </c>
      <c r="C17" s="14">
        <v>1.983E-2</v>
      </c>
      <c r="D17" s="21">
        <v>6.0000000000000001E-3</v>
      </c>
      <c r="E17" s="115"/>
      <c r="F17" s="115"/>
      <c r="G17" s="50">
        <f t="shared" si="0"/>
        <v>9.7819998546173018E-3</v>
      </c>
      <c r="H17" s="141">
        <f t="shared" si="1"/>
        <v>1.963594673908077E-2</v>
      </c>
      <c r="I17" s="51">
        <f t="shared" si="2"/>
        <v>5.9820716775474689E-3</v>
      </c>
    </row>
    <row r="18" spans="1:9" x14ac:dyDescent="0.3">
      <c r="A18" s="3">
        <v>8</v>
      </c>
      <c r="B18" s="6">
        <v>1.025E-2</v>
      </c>
      <c r="C18" s="14">
        <v>2.0250000000000001E-2</v>
      </c>
      <c r="D18" s="21">
        <v>6.5599999999999999E-3</v>
      </c>
      <c r="E18" s="115"/>
      <c r="F18" s="115"/>
      <c r="G18" s="50">
        <f t="shared" si="0"/>
        <v>1.0197824976446097E-2</v>
      </c>
      <c r="H18" s="141">
        <f t="shared" si="1"/>
        <v>2.0047695303778111E-2</v>
      </c>
      <c r="I18" s="51">
        <f t="shared" si="2"/>
        <v>6.5385768395823567E-3</v>
      </c>
    </row>
    <row r="19" spans="1:9" x14ac:dyDescent="0.3">
      <c r="A19" s="3">
        <v>9</v>
      </c>
      <c r="B19" s="6">
        <v>1.0670000000000001E-2</v>
      </c>
      <c r="C19" s="14">
        <v>2.0670000000000001E-2</v>
      </c>
      <c r="D19" s="21">
        <v>7.1500000000000001E-3</v>
      </c>
      <c r="E19" s="115"/>
      <c r="F19" s="115"/>
      <c r="G19" s="50">
        <f t="shared" si="0"/>
        <v>1.0613477259610897E-2</v>
      </c>
      <c r="H19" s="141">
        <f t="shared" si="1"/>
        <v>2.0459274401370152E-2</v>
      </c>
      <c r="I19" s="51">
        <f t="shared" si="2"/>
        <v>7.1245599422960085E-3</v>
      </c>
    </row>
    <row r="20" spans="1:9" x14ac:dyDescent="0.3">
      <c r="A20" s="7">
        <v>10</v>
      </c>
      <c r="B20" s="8">
        <v>1.1089999999999999E-2</v>
      </c>
      <c r="C20" s="15">
        <v>2.1090000000000001E-2</v>
      </c>
      <c r="D20" s="22">
        <v>7.6499999999999997E-3</v>
      </c>
      <c r="E20" s="115"/>
      <c r="F20" s="115"/>
      <c r="G20" s="50">
        <f t="shared" si="0"/>
        <v>1.102895684773402E-2</v>
      </c>
      <c r="H20" s="141">
        <f t="shared" si="1"/>
        <v>2.0870684171298171E-2</v>
      </c>
      <c r="I20" s="51">
        <f t="shared" si="2"/>
        <v>7.6208871313610668E-3</v>
      </c>
    </row>
    <row r="21" spans="1:9" x14ac:dyDescent="0.3">
      <c r="A21" s="3">
        <v>11</v>
      </c>
      <c r="B21" s="6">
        <v>1.1429999999999999E-2</v>
      </c>
      <c r="C21" s="14">
        <v>2.1430000000000001E-2</v>
      </c>
      <c r="D21" s="21">
        <v>8.0000000000000002E-3</v>
      </c>
      <c r="E21" s="115"/>
      <c r="F21" s="115"/>
      <c r="G21" s="50">
        <f t="shared" si="0"/>
        <v>1.1365171078696192E-2</v>
      </c>
      <c r="H21" s="141">
        <f t="shared" si="1"/>
        <v>2.1203606251023601E-2</v>
      </c>
      <c r="I21" s="51">
        <f t="shared" si="2"/>
        <v>7.9681696491768813E-3</v>
      </c>
    </row>
    <row r="22" spans="1:9" x14ac:dyDescent="0.3">
      <c r="A22" s="3">
        <v>12</v>
      </c>
      <c r="B22" s="6">
        <v>1.17E-2</v>
      </c>
      <c r="C22" s="14">
        <v>2.1700000000000001E-2</v>
      </c>
      <c r="D22" s="21">
        <v>8.3099999999999997E-3</v>
      </c>
      <c r="E22" s="115"/>
      <c r="F22" s="115"/>
      <c r="G22" s="50">
        <f t="shared" si="0"/>
        <v>1.1632084229707696E-2</v>
      </c>
      <c r="H22" s="141">
        <f t="shared" si="1"/>
        <v>2.1467906615240975E-2</v>
      </c>
      <c r="I22" s="51">
        <f t="shared" si="2"/>
        <v>8.2756620510819594E-3</v>
      </c>
    </row>
    <row r="23" spans="1:9" x14ac:dyDescent="0.3">
      <c r="A23" s="3">
        <v>13</v>
      </c>
      <c r="B23" s="6">
        <v>1.193E-2</v>
      </c>
      <c r="C23" s="14">
        <v>2.1930000000000002E-2</v>
      </c>
      <c r="D23" s="21">
        <v>8.5900000000000004E-3</v>
      </c>
      <c r="E23" s="115"/>
      <c r="F23" s="115"/>
      <c r="G23" s="50">
        <f t="shared" si="0"/>
        <v>1.1859398512447454E-2</v>
      </c>
      <c r="H23" s="141">
        <f t="shared" si="1"/>
        <v>2.1692996285064808E-2</v>
      </c>
      <c r="I23" s="51">
        <f t="shared" si="2"/>
        <v>8.5533158780430017E-3</v>
      </c>
    </row>
    <row r="24" spans="1:9" x14ac:dyDescent="0.3">
      <c r="A24" s="3">
        <v>14</v>
      </c>
      <c r="B24" s="6">
        <v>1.208E-2</v>
      </c>
      <c r="C24" s="14">
        <v>2.2079999999999999E-2</v>
      </c>
      <c r="D24" s="21">
        <v>8.6999999999999994E-3</v>
      </c>
      <c r="E24" s="115"/>
      <c r="F24" s="115"/>
      <c r="G24" s="50">
        <f t="shared" si="0"/>
        <v>1.200761912427715E-2</v>
      </c>
      <c r="H24" s="141">
        <f t="shared" si="1"/>
        <v>2.1839766604455968E-2</v>
      </c>
      <c r="I24" s="51">
        <f t="shared" si="2"/>
        <v>8.6623730786525872E-3</v>
      </c>
    </row>
    <row r="25" spans="1:9" x14ac:dyDescent="0.3">
      <c r="A25" s="7">
        <v>15</v>
      </c>
      <c r="B25" s="8">
        <v>1.208E-2</v>
      </c>
      <c r="C25" s="15">
        <v>2.2079999999999999E-2</v>
      </c>
      <c r="D25" s="22">
        <v>8.8199999999999997E-3</v>
      </c>
      <c r="E25" s="115"/>
      <c r="F25" s="115"/>
      <c r="G25" s="50">
        <f t="shared" si="0"/>
        <v>1.200761912427715E-2</v>
      </c>
      <c r="H25" s="141">
        <f t="shared" si="1"/>
        <v>2.1839766604455968E-2</v>
      </c>
      <c r="I25" s="51">
        <f t="shared" si="2"/>
        <v>8.7813310073389262E-3</v>
      </c>
    </row>
    <row r="26" spans="1:9" x14ac:dyDescent="0.3">
      <c r="A26" s="3">
        <v>16</v>
      </c>
      <c r="B26" s="6">
        <v>1.193E-2</v>
      </c>
      <c r="C26" s="14">
        <v>2.1930000000000002E-2</v>
      </c>
      <c r="D26" s="21">
        <v>8.5900000000000004E-3</v>
      </c>
      <c r="E26" s="115"/>
      <c r="F26" s="115"/>
      <c r="G26" s="50">
        <f t="shared" si="0"/>
        <v>1.1859398512447454E-2</v>
      </c>
      <c r="H26" s="141">
        <f t="shared" si="1"/>
        <v>2.1692996285064808E-2</v>
      </c>
      <c r="I26" s="51">
        <f t="shared" si="2"/>
        <v>8.5533158780430017E-3</v>
      </c>
    </row>
    <row r="27" spans="1:9" x14ac:dyDescent="0.3">
      <c r="A27" s="3">
        <v>17</v>
      </c>
      <c r="B27" s="6">
        <v>1.172E-2</v>
      </c>
      <c r="C27" s="14">
        <v>2.172E-2</v>
      </c>
      <c r="D27" s="21">
        <v>8.4399999999999996E-3</v>
      </c>
      <c r="E27" s="115"/>
      <c r="F27" s="115"/>
      <c r="G27" s="50">
        <f t="shared" si="0"/>
        <v>1.1651852740447492E-2</v>
      </c>
      <c r="H27" s="141">
        <f t="shared" si="1"/>
        <v>2.1487481641423108E-2</v>
      </c>
      <c r="I27" s="51">
        <f t="shared" si="2"/>
        <v>8.4045823438103767E-3</v>
      </c>
    </row>
    <row r="28" spans="1:9" x14ac:dyDescent="0.3">
      <c r="A28" s="3">
        <v>18</v>
      </c>
      <c r="B28" s="6">
        <v>1.153E-2</v>
      </c>
      <c r="C28" s="14">
        <v>2.1530000000000001E-2</v>
      </c>
      <c r="D28" s="21">
        <v>8.3000000000000001E-3</v>
      </c>
      <c r="E28" s="115"/>
      <c r="F28" s="115"/>
      <c r="G28" s="50">
        <f t="shared" si="0"/>
        <v>1.1464036108238488E-2</v>
      </c>
      <c r="H28" s="141">
        <f t="shared" si="1"/>
        <v>2.1301503419915654E-2</v>
      </c>
      <c r="I28" s="51">
        <f t="shared" si="2"/>
        <v>8.2657444170325927E-3</v>
      </c>
    </row>
    <row r="29" spans="1:9" x14ac:dyDescent="0.3">
      <c r="A29" s="3">
        <v>19</v>
      </c>
      <c r="B29" s="6">
        <v>1.1429999999999999E-2</v>
      </c>
      <c r="C29" s="14">
        <v>2.1430000000000001E-2</v>
      </c>
      <c r="D29" s="21">
        <v>8.1200000000000005E-3</v>
      </c>
      <c r="E29" s="115"/>
      <c r="F29" s="115"/>
      <c r="G29" s="50">
        <f t="shared" si="0"/>
        <v>1.1365171078696192E-2</v>
      </c>
      <c r="H29" s="141">
        <f t="shared" si="1"/>
        <v>2.1203606251023601E-2</v>
      </c>
      <c r="I29" s="51">
        <f t="shared" si="2"/>
        <v>8.0872101826189417E-3</v>
      </c>
    </row>
    <row r="30" spans="1:9" x14ac:dyDescent="0.3">
      <c r="A30" s="7">
        <v>20</v>
      </c>
      <c r="B30" s="8">
        <v>1.1440000000000001E-2</v>
      </c>
      <c r="C30" s="15">
        <v>2.1440000000000001E-2</v>
      </c>
      <c r="D30" s="22">
        <v>8.1200000000000005E-3</v>
      </c>
      <c r="E30" s="115"/>
      <c r="F30" s="115"/>
      <c r="G30" s="50">
        <f t="shared" si="0"/>
        <v>1.1375058021505097E-2</v>
      </c>
      <c r="H30" s="141">
        <f t="shared" si="1"/>
        <v>2.1213396399197417E-2</v>
      </c>
      <c r="I30" s="51">
        <f t="shared" si="2"/>
        <v>8.0872101826189417E-3</v>
      </c>
    </row>
    <row r="31" spans="1:9" x14ac:dyDescent="0.3">
      <c r="A31" s="3">
        <v>21</v>
      </c>
      <c r="B31" s="6">
        <v>1.1599999999999999E-2</v>
      </c>
      <c r="C31" s="14">
        <v>2.1600000000000001E-2</v>
      </c>
      <c r="D31" s="21">
        <v>8.2500000000000004E-3</v>
      </c>
      <c r="E31" s="115"/>
      <c r="F31" s="115"/>
      <c r="G31" s="50">
        <f t="shared" si="0"/>
        <v>1.1533235813673085E-2</v>
      </c>
      <c r="H31" s="141">
        <f t="shared" si="1"/>
        <v>2.1370025736192545E-2</v>
      </c>
      <c r="I31" s="51">
        <f t="shared" si="2"/>
        <v>8.2161547713405642E-3</v>
      </c>
    </row>
    <row r="32" spans="1:9" x14ac:dyDescent="0.3">
      <c r="A32" s="3">
        <v>22</v>
      </c>
      <c r="B32" s="6">
        <v>1.1860000000000001E-2</v>
      </c>
      <c r="C32" s="14">
        <v>2.1860000000000001E-2</v>
      </c>
      <c r="D32" s="21">
        <v>8.4499999999999992E-3</v>
      </c>
      <c r="E32" s="115"/>
      <c r="F32" s="115"/>
      <c r="G32" s="50">
        <f t="shared" si="0"/>
        <v>1.1790221374475699E-2</v>
      </c>
      <c r="H32" s="141">
        <f t="shared" si="1"/>
        <v>2.1624496096662491E-2</v>
      </c>
      <c r="I32" s="51">
        <f t="shared" si="2"/>
        <v>8.4144986010184029E-3</v>
      </c>
    </row>
    <row r="33" spans="1:9" x14ac:dyDescent="0.3">
      <c r="A33" s="3">
        <v>23</v>
      </c>
      <c r="B33" s="6">
        <v>1.2200000000000001E-2</v>
      </c>
      <c r="C33" s="14">
        <v>2.2200000000000001E-2</v>
      </c>
      <c r="D33" s="21">
        <v>8.7100000000000007E-3</v>
      </c>
      <c r="E33" s="115"/>
      <c r="F33" s="115"/>
      <c r="G33" s="50">
        <f t="shared" si="0"/>
        <v>1.2126179797840555E-2</v>
      </c>
      <c r="H33" s="141">
        <f t="shared" si="1"/>
        <v>2.1957167352042138E-2</v>
      </c>
      <c r="I33" s="51">
        <f t="shared" si="2"/>
        <v>8.6722867798835201E-3</v>
      </c>
    </row>
    <row r="34" spans="1:9" x14ac:dyDescent="0.3">
      <c r="A34" s="3">
        <v>24</v>
      </c>
      <c r="B34" s="6">
        <v>1.259E-2</v>
      </c>
      <c r="C34" s="14">
        <v>2.2589999999999999E-2</v>
      </c>
      <c r="D34" s="21">
        <v>8.9999999999999993E-3</v>
      </c>
      <c r="E34" s="115"/>
      <c r="F34" s="115"/>
      <c r="G34" s="50">
        <f t="shared" si="0"/>
        <v>1.2511404937062954E-2</v>
      </c>
      <c r="H34" s="141">
        <f t="shared" si="1"/>
        <v>2.2338624621227897E-2</v>
      </c>
      <c r="I34" s="51">
        <f t="shared" si="2"/>
        <v>8.9597413714718015E-3</v>
      </c>
    </row>
    <row r="35" spans="1:9" x14ac:dyDescent="0.3">
      <c r="A35" s="7">
        <v>25</v>
      </c>
      <c r="B35" s="8">
        <v>1.302E-2</v>
      </c>
      <c r="C35" s="15">
        <v>2.3019999999999999E-2</v>
      </c>
      <c r="D35" s="22">
        <v>9.3299999999999998E-3</v>
      </c>
      <c r="E35" s="115"/>
      <c r="F35" s="115"/>
      <c r="G35" s="50">
        <f t="shared" si="0"/>
        <v>1.2935968408273144E-2</v>
      </c>
      <c r="H35" s="141">
        <f t="shared" si="1"/>
        <v>2.2759037120515007E-2</v>
      </c>
      <c r="I35" s="51">
        <f t="shared" si="2"/>
        <v>9.2867443917318843E-3</v>
      </c>
    </row>
    <row r="36" spans="1:9" x14ac:dyDescent="0.3">
      <c r="A36" s="3">
        <v>26</v>
      </c>
      <c r="B36" s="6">
        <v>1.3469999999999999E-2</v>
      </c>
      <c r="C36" s="14">
        <v>2.3470000000000001E-2</v>
      </c>
      <c r="D36" s="21">
        <v>9.6699999999999998E-3</v>
      </c>
      <c r="E36" s="115"/>
      <c r="F36" s="115"/>
      <c r="G36" s="50">
        <f t="shared" si="0"/>
        <v>1.338008607714551E-2</v>
      </c>
      <c r="H36" s="141">
        <f t="shared" si="1"/>
        <v>2.3198814502522952E-2</v>
      </c>
      <c r="I36" s="51">
        <f t="shared" si="2"/>
        <v>9.6235447911513835E-3</v>
      </c>
    </row>
    <row r="37" spans="1:9" x14ac:dyDescent="0.3">
      <c r="A37" s="3">
        <v>27</v>
      </c>
      <c r="B37" s="6">
        <v>1.393E-2</v>
      </c>
      <c r="C37" s="14">
        <v>2.393E-2</v>
      </c>
      <c r="D37" s="21">
        <v>1.0019999999999999E-2</v>
      </c>
      <c r="E37" s="115"/>
      <c r="F37" s="115"/>
      <c r="G37" s="50">
        <f t="shared" si="0"/>
        <v>1.3833869255495587E-2</v>
      </c>
      <c r="H37" s="141">
        <f t="shared" si="1"/>
        <v>2.3648164905707487E-2</v>
      </c>
      <c r="I37" s="51">
        <f t="shared" si="2"/>
        <v>9.9701326373093993E-3</v>
      </c>
    </row>
    <row r="38" spans="1:9" x14ac:dyDescent="0.3">
      <c r="A38" s="3">
        <v>28</v>
      </c>
      <c r="B38" s="6">
        <v>1.44E-2</v>
      </c>
      <c r="C38" s="14">
        <v>2.4400000000000002E-2</v>
      </c>
      <c r="D38" s="21">
        <v>1.0370000000000001E-2</v>
      </c>
      <c r="E38" s="115"/>
      <c r="F38" s="115"/>
      <c r="G38" s="50">
        <f t="shared" si="0"/>
        <v>1.4297304700824394E-2</v>
      </c>
      <c r="H38" s="141">
        <f t="shared" si="1"/>
        <v>2.4107075343233104E-2</v>
      </c>
      <c r="I38" s="51">
        <f t="shared" si="2"/>
        <v>1.0316600401950125E-2</v>
      </c>
    </row>
    <row r="39" spans="1:9" x14ac:dyDescent="0.3">
      <c r="A39" s="3">
        <v>29</v>
      </c>
      <c r="B39" s="6">
        <v>1.486E-2</v>
      </c>
      <c r="C39" s="14">
        <v>2.486E-2</v>
      </c>
      <c r="D39" s="21">
        <v>1.072E-2</v>
      </c>
      <c r="E39" s="115"/>
      <c r="F39" s="115"/>
      <c r="G39" s="50">
        <f t="shared" si="0"/>
        <v>1.4750671945908051E-2</v>
      </c>
      <c r="H39" s="141">
        <f t="shared" si="1"/>
        <v>2.4556017895887416E-2</v>
      </c>
      <c r="I39" s="51">
        <f t="shared" si="2"/>
        <v>1.0662948168253269E-2</v>
      </c>
    </row>
    <row r="40" spans="1:9" x14ac:dyDescent="0.3">
      <c r="A40" s="7">
        <v>30</v>
      </c>
      <c r="B40" s="8">
        <v>1.533E-2</v>
      </c>
      <c r="C40" s="15">
        <v>2.5329999999999998E-2</v>
      </c>
      <c r="D40" s="22">
        <v>1.108E-2</v>
      </c>
      <c r="E40" s="115"/>
      <c r="F40" s="115"/>
      <c r="G40" s="50">
        <f t="shared" si="0"/>
        <v>1.5213682805380794E-2</v>
      </c>
      <c r="H40" s="141">
        <f t="shared" si="1"/>
        <v>2.5014511994710904E-2</v>
      </c>
      <c r="I40" s="51">
        <f t="shared" si="2"/>
        <v>1.1019066482433231E-2</v>
      </c>
    </row>
    <row r="41" spans="1:9" x14ac:dyDescent="0.3">
      <c r="A41" s="3">
        <v>31</v>
      </c>
      <c r="B41" s="6">
        <v>1.5779999999999999E-2</v>
      </c>
      <c r="C41" s="14">
        <v>2.5780000000000001E-2</v>
      </c>
      <c r="D41" s="21">
        <v>1.1429999999999999E-2</v>
      </c>
      <c r="E41" s="115"/>
      <c r="F41" s="115"/>
      <c r="G41" s="50">
        <f t="shared" si="0"/>
        <v>1.5656790276037478E-2</v>
      </c>
      <c r="H41" s="141">
        <f t="shared" si="1"/>
        <v>2.545329880499398E-2</v>
      </c>
      <c r="I41" s="51">
        <f t="shared" si="2"/>
        <v>1.1365171078696192E-2</v>
      </c>
    </row>
    <row r="42" spans="1:9" x14ac:dyDescent="0.3">
      <c r="A42" s="3">
        <v>32</v>
      </c>
      <c r="B42" s="6">
        <v>1.6230000000000001E-2</v>
      </c>
      <c r="C42" s="14">
        <v>2.623E-2</v>
      </c>
      <c r="D42" s="21">
        <v>1.1769999999999999E-2</v>
      </c>
      <c r="E42" s="115"/>
      <c r="F42" s="115"/>
      <c r="G42" s="50">
        <f t="shared" si="0"/>
        <v>1.609970148942368E-2</v>
      </c>
      <c r="H42" s="141">
        <f t="shared" si="1"/>
        <v>2.5891893165853573E-2</v>
      </c>
      <c r="I42" s="51">
        <f t="shared" si="2"/>
        <v>1.1701272307641087E-2</v>
      </c>
    </row>
    <row r="43" spans="1:9" x14ac:dyDescent="0.3">
      <c r="A43" s="3">
        <v>33</v>
      </c>
      <c r="B43" s="6">
        <v>1.6670000000000001E-2</v>
      </c>
      <c r="C43" s="14">
        <v>2.6669999999999999E-2</v>
      </c>
      <c r="D43" s="21">
        <v>1.2109999999999999E-2</v>
      </c>
      <c r="E43" s="115"/>
      <c r="F43" s="115"/>
      <c r="G43" s="50">
        <f t="shared" si="0"/>
        <v>1.6532580634360229E-2</v>
      </c>
      <c r="H43" s="141">
        <f t="shared" si="1"/>
        <v>2.6320555065349444E-2</v>
      </c>
      <c r="I43" s="51">
        <f t="shared" si="2"/>
        <v>1.2037260610503414E-2</v>
      </c>
    </row>
    <row r="44" spans="1:9" x14ac:dyDescent="0.3">
      <c r="A44" s="3">
        <v>34</v>
      </c>
      <c r="B44" s="6">
        <v>1.7090000000000001E-2</v>
      </c>
      <c r="C44" s="14">
        <v>2.7089999999999999E-2</v>
      </c>
      <c r="D44" s="21">
        <v>1.244E-2</v>
      </c>
      <c r="E44" s="115"/>
      <c r="F44" s="115"/>
      <c r="G44" s="50">
        <f t="shared" si="0"/>
        <v>1.6945608726141773E-2</v>
      </c>
      <c r="H44" s="141">
        <f t="shared" si="1"/>
        <v>2.6729560991898885E-2</v>
      </c>
      <c r="I44" s="51">
        <f t="shared" si="2"/>
        <v>1.2363258983398627E-2</v>
      </c>
    </row>
    <row r="45" spans="1:9" x14ac:dyDescent="0.3">
      <c r="A45" s="7">
        <v>35</v>
      </c>
      <c r="B45" s="8">
        <v>1.7500000000000002E-2</v>
      </c>
      <c r="C45" s="15">
        <v>2.75E-2</v>
      </c>
      <c r="D45" s="22">
        <v>1.2760000000000001E-2</v>
      </c>
      <c r="E45" s="115"/>
      <c r="F45" s="115"/>
      <c r="G45" s="50">
        <f t="shared" si="0"/>
        <v>1.7348638334613073E-2</v>
      </c>
      <c r="H45" s="141">
        <f t="shared" si="1"/>
        <v>2.7128667388252696E-2</v>
      </c>
      <c r="I45" s="51">
        <f t="shared" si="2"/>
        <v>1.2679277157073555E-2</v>
      </c>
    </row>
    <row r="46" spans="1:9" x14ac:dyDescent="0.3">
      <c r="A46" s="3">
        <v>36</v>
      </c>
      <c r="B46" s="6">
        <v>1.7899999999999999E-2</v>
      </c>
      <c r="C46" s="14">
        <v>2.7900000000000001E-2</v>
      </c>
      <c r="D46" s="21">
        <v>1.308E-2</v>
      </c>
      <c r="E46" s="115"/>
      <c r="F46" s="115"/>
      <c r="G46" s="50">
        <f t="shared" si="0"/>
        <v>1.7741681476157126E-2</v>
      </c>
      <c r="H46" s="141">
        <f t="shared" si="1"/>
        <v>2.751788603673928E-2</v>
      </c>
      <c r="I46" s="51">
        <f t="shared" si="2"/>
        <v>1.2995195494811309E-2</v>
      </c>
    </row>
    <row r="47" spans="1:9" x14ac:dyDescent="0.3">
      <c r="A47" s="3">
        <v>37</v>
      </c>
      <c r="B47" s="6">
        <v>1.8290000000000001E-2</v>
      </c>
      <c r="C47" s="14">
        <v>2.8289999999999999E-2</v>
      </c>
      <c r="D47" s="21">
        <v>1.3390000000000001E-2</v>
      </c>
      <c r="E47" s="115"/>
      <c r="F47" s="115"/>
      <c r="G47" s="50">
        <f t="shared" si="0"/>
        <v>1.8124749858546774E-2</v>
      </c>
      <c r="H47" s="141">
        <f t="shared" si="1"/>
        <v>2.7897228417235888E-2</v>
      </c>
      <c r="I47" s="51">
        <f t="shared" si="2"/>
        <v>1.3301146239128455E-2</v>
      </c>
    </row>
    <row r="48" spans="1:9" x14ac:dyDescent="0.3">
      <c r="A48" s="3">
        <v>38</v>
      </c>
      <c r="B48" s="6">
        <v>1.866E-2</v>
      </c>
      <c r="C48" s="14">
        <v>2.8660000000000001E-2</v>
      </c>
      <c r="D48" s="21">
        <v>1.3679999999999999E-2</v>
      </c>
      <c r="E48" s="115"/>
      <c r="F48" s="115"/>
      <c r="G48" s="50">
        <f t="shared" si="0"/>
        <v>1.8488038112131115E-2</v>
      </c>
      <c r="H48" s="141">
        <f t="shared" si="1"/>
        <v>2.8256984370458444E-2</v>
      </c>
      <c r="I48" s="51">
        <f t="shared" si="2"/>
        <v>1.3587273508515697E-2</v>
      </c>
    </row>
    <row r="49" spans="1:9" x14ac:dyDescent="0.3">
      <c r="A49" s="3">
        <v>39</v>
      </c>
      <c r="B49" s="6">
        <v>1.9019999999999999E-2</v>
      </c>
      <c r="C49" s="14">
        <v>2.9020000000000001E-2</v>
      </c>
      <c r="D49" s="21">
        <v>1.397E-2</v>
      </c>
      <c r="E49" s="115"/>
      <c r="F49" s="115"/>
      <c r="G49" s="50">
        <f t="shared" si="0"/>
        <v>1.8841381133356899E-2</v>
      </c>
      <c r="H49" s="141">
        <f t="shared" si="1"/>
        <v>2.8606893008996232E-2</v>
      </c>
      <c r="I49" s="51">
        <f t="shared" si="2"/>
        <v>1.3873318932506512E-2</v>
      </c>
    </row>
    <row r="50" spans="1:9" x14ac:dyDescent="0.3">
      <c r="A50" s="7">
        <v>40</v>
      </c>
      <c r="B50" s="8">
        <v>1.9369999999999998E-2</v>
      </c>
      <c r="C50" s="15">
        <v>2.937E-2</v>
      </c>
      <c r="D50" s="22">
        <v>1.4250000000000001E-2</v>
      </c>
      <c r="E50" s="115"/>
      <c r="F50" s="115"/>
      <c r="G50" s="50">
        <f t="shared" si="0"/>
        <v>1.9184789414833411E-2</v>
      </c>
      <c r="H50" s="141">
        <f t="shared" si="1"/>
        <v>2.894696462163809E-2</v>
      </c>
      <c r="I50" s="51">
        <f t="shared" si="2"/>
        <v>1.4149423104419658E-2</v>
      </c>
    </row>
    <row r="51" spans="1:9" x14ac:dyDescent="0.3">
      <c r="A51" s="3">
        <v>41</v>
      </c>
      <c r="B51" s="6">
        <v>1.9699999999999999E-2</v>
      </c>
      <c r="C51" s="14">
        <v>2.9700000000000001E-2</v>
      </c>
      <c r="D51" s="21">
        <v>1.452E-2</v>
      </c>
      <c r="E51" s="115"/>
      <c r="F51" s="115"/>
      <c r="G51" s="50">
        <f t="shared" si="0"/>
        <v>1.9508466388043013E-2</v>
      </c>
      <c r="H51" s="141">
        <f t="shared" si="1"/>
        <v>2.9267497680568143E-2</v>
      </c>
      <c r="I51" s="51">
        <f t="shared" si="2"/>
        <v>1.4415594234310233E-2</v>
      </c>
    </row>
    <row r="52" spans="1:9" x14ac:dyDescent="0.3">
      <c r="A52" s="3">
        <v>42</v>
      </c>
      <c r="B52" s="6">
        <v>2.0029999999999999E-2</v>
      </c>
      <c r="C52" s="14">
        <v>3.0030000000000001E-2</v>
      </c>
      <c r="D52" s="21">
        <v>1.4789999999999999E-2</v>
      </c>
      <c r="E52" s="115"/>
      <c r="F52" s="115"/>
      <c r="G52" s="50">
        <f t="shared" si="0"/>
        <v>1.9832038628368118E-2</v>
      </c>
      <c r="H52" s="141">
        <f t="shared" si="1"/>
        <v>2.9587928030976714E-2</v>
      </c>
      <c r="I52" s="51">
        <f t="shared" si="2"/>
        <v>1.4681694535982431E-2</v>
      </c>
    </row>
    <row r="53" spans="1:9" x14ac:dyDescent="0.3">
      <c r="A53" s="3">
        <v>43</v>
      </c>
      <c r="B53" s="6">
        <v>2.034E-2</v>
      </c>
      <c r="C53" s="14">
        <v>3.0339999999999999E-2</v>
      </c>
      <c r="D53" s="21">
        <v>1.504E-2</v>
      </c>
      <c r="E53" s="115"/>
      <c r="F53" s="115"/>
      <c r="G53" s="50">
        <f t="shared" si="0"/>
        <v>2.0135905086300109E-2</v>
      </c>
      <c r="H53" s="141">
        <f t="shared" si="1"/>
        <v>2.9888844858866136E-2</v>
      </c>
      <c r="I53" s="51">
        <f t="shared" si="2"/>
        <v>1.4928020584236673E-2</v>
      </c>
    </row>
    <row r="54" spans="1:9" x14ac:dyDescent="0.3">
      <c r="A54" s="3">
        <v>44</v>
      </c>
      <c r="B54" s="6">
        <v>2.0639999999999999E-2</v>
      </c>
      <c r="C54" s="14">
        <v>3.0640000000000001E-2</v>
      </c>
      <c r="D54" s="21">
        <v>1.529E-2</v>
      </c>
      <c r="E54" s="115"/>
      <c r="F54" s="115"/>
      <c r="G54" s="50">
        <f t="shared" si="0"/>
        <v>2.0429881511508118E-2</v>
      </c>
      <c r="H54" s="141">
        <f t="shared" si="1"/>
        <v>3.0179968501132234E-2</v>
      </c>
      <c r="I54" s="51">
        <f t="shared" si="2"/>
        <v>1.5174285970911309E-2</v>
      </c>
    </row>
    <row r="55" spans="1:9" x14ac:dyDescent="0.3">
      <c r="A55" s="7">
        <v>45</v>
      </c>
      <c r="B55" s="8">
        <v>2.0930000000000001E-2</v>
      </c>
      <c r="C55" s="15">
        <v>3.0929999999999999E-2</v>
      </c>
      <c r="D55" s="22">
        <v>1.553E-2</v>
      </c>
      <c r="E55" s="115"/>
      <c r="F55" s="115"/>
      <c r="G55" s="50">
        <f t="shared" si="0"/>
        <v>2.0713976597104392E-2</v>
      </c>
      <c r="H55" s="141">
        <f t="shared" si="1"/>
        <v>3.0461307482503454E-2</v>
      </c>
      <c r="I55" s="51">
        <f t="shared" si="2"/>
        <v>1.541064369943212E-2</v>
      </c>
    </row>
    <row r="56" spans="1:9" x14ac:dyDescent="0.3">
      <c r="A56" s="3">
        <v>46</v>
      </c>
      <c r="B56" s="6">
        <v>2.121E-2</v>
      </c>
      <c r="C56" s="14">
        <v>3.1210000000000002E-2</v>
      </c>
      <c r="D56" s="21">
        <v>1.5769999999999999E-2</v>
      </c>
      <c r="E56" s="115"/>
      <c r="F56" s="115"/>
      <c r="G56" s="50">
        <f t="shared" si="0"/>
        <v>2.0988198738343164E-2</v>
      </c>
      <c r="H56" s="141">
        <f t="shared" si="1"/>
        <v>3.0732870035696549E-2</v>
      </c>
      <c r="I56" s="51">
        <f t="shared" si="2"/>
        <v>1.564694557617784E-2</v>
      </c>
    </row>
    <row r="57" spans="1:9" x14ac:dyDescent="0.3">
      <c r="A57" s="3">
        <v>47</v>
      </c>
      <c r="B57" s="6">
        <v>2.147E-2</v>
      </c>
      <c r="C57" s="14">
        <v>3.1469999999999998E-2</v>
      </c>
      <c r="D57" s="21">
        <v>1.5990000000000001E-2</v>
      </c>
      <c r="E57" s="115"/>
      <c r="F57" s="115"/>
      <c r="G57" s="50">
        <f t="shared" si="0"/>
        <v>2.124276626865065E-2</v>
      </c>
      <c r="H57" s="141">
        <f t="shared" si="1"/>
        <v>3.0984969247767401E-2</v>
      </c>
      <c r="I57" s="51">
        <f t="shared" si="2"/>
        <v>1.5863506588167146E-2</v>
      </c>
    </row>
    <row r="58" spans="1:9" x14ac:dyDescent="0.3">
      <c r="A58" s="3">
        <v>48</v>
      </c>
      <c r="B58" s="6">
        <v>2.1729999999999999E-2</v>
      </c>
      <c r="C58" s="14">
        <v>3.1730000000000001E-2</v>
      </c>
      <c r="D58" s="21">
        <v>1.6209999999999999E-2</v>
      </c>
      <c r="E58" s="115"/>
      <c r="F58" s="115"/>
      <c r="G58" s="50">
        <f t="shared" si="0"/>
        <v>2.149726901082304E-2</v>
      </c>
      <c r="H58" s="141">
        <f t="shared" si="1"/>
        <v>3.1237004921842851E-2</v>
      </c>
      <c r="I58" s="51">
        <f t="shared" si="2"/>
        <v>1.6080020711638797E-2</v>
      </c>
    </row>
    <row r="59" spans="1:9" x14ac:dyDescent="0.3">
      <c r="A59" s="3">
        <v>49</v>
      </c>
      <c r="B59" s="6">
        <v>2.198E-2</v>
      </c>
      <c r="C59" s="14">
        <v>3.1980000000000001E-2</v>
      </c>
      <c r="D59" s="21">
        <v>1.643E-2</v>
      </c>
      <c r="E59" s="115"/>
      <c r="F59" s="115"/>
      <c r="G59" s="50">
        <f t="shared" si="0"/>
        <v>2.1741922118403926E-2</v>
      </c>
      <c r="H59" s="141">
        <f t="shared" si="1"/>
        <v>3.1479287026618029E-2</v>
      </c>
      <c r="I59" s="51">
        <f t="shared" si="2"/>
        <v>1.6296487966892016E-2</v>
      </c>
    </row>
    <row r="60" spans="1:9" x14ac:dyDescent="0.3">
      <c r="A60" s="7">
        <v>50</v>
      </c>
      <c r="B60" s="8">
        <v>2.222E-2</v>
      </c>
      <c r="C60" s="15">
        <v>3.2219999999999999E-2</v>
      </c>
      <c r="D60" s="22">
        <v>1.6629999999999999E-2</v>
      </c>
      <c r="E60" s="115"/>
      <c r="F60" s="115"/>
      <c r="G60" s="50">
        <f t="shared" si="0"/>
        <v>2.1976732803368721E-2</v>
      </c>
      <c r="H60" s="141">
        <f t="shared" si="1"/>
        <v>3.1711822634680691E-2</v>
      </c>
      <c r="I60" s="51">
        <f t="shared" si="2"/>
        <v>1.6493235727061552E-2</v>
      </c>
    </row>
    <row r="61" spans="1:9" x14ac:dyDescent="0.3">
      <c r="A61" s="3">
        <v>51</v>
      </c>
      <c r="B61" s="6">
        <v>2.2460000000000001E-2</v>
      </c>
      <c r="C61" s="14">
        <v>3.2460000000000003E-2</v>
      </c>
      <c r="D61" s="21">
        <v>1.6840000000000001E-2</v>
      </c>
      <c r="E61" s="115"/>
      <c r="F61" s="115"/>
      <c r="G61" s="50">
        <f t="shared" si="0"/>
        <v>2.2211488365219204E-2</v>
      </c>
      <c r="H61" s="141">
        <f t="shared" si="1"/>
        <v>3.1944304182505025E-2</v>
      </c>
      <c r="I61" s="51">
        <f t="shared" si="2"/>
        <v>1.6699779222413436E-2</v>
      </c>
    </row>
    <row r="62" spans="1:9" x14ac:dyDescent="0.3">
      <c r="A62" s="3">
        <v>52</v>
      </c>
      <c r="B62" s="6">
        <v>2.2679999999999999E-2</v>
      </c>
      <c r="C62" s="14">
        <v>3.2680000000000001E-2</v>
      </c>
      <c r="D62" s="21">
        <v>1.704E-2</v>
      </c>
      <c r="E62" s="115"/>
      <c r="F62" s="115"/>
      <c r="G62" s="50">
        <f t="shared" si="0"/>
        <v>2.2426632561556574E-2</v>
      </c>
      <c r="H62" s="141">
        <f t="shared" si="1"/>
        <v>3.2157364799056294E-2</v>
      </c>
      <c r="I62" s="51">
        <f t="shared" si="2"/>
        <v>1.6896447659729915E-2</v>
      </c>
    </row>
    <row r="63" spans="1:9" x14ac:dyDescent="0.3">
      <c r="A63" s="3">
        <v>53</v>
      </c>
      <c r="B63" s="6">
        <v>2.29E-2</v>
      </c>
      <c r="C63" s="14">
        <v>3.2899999999999999E-2</v>
      </c>
      <c r="D63" s="21">
        <v>1.7229999999999999E-2</v>
      </c>
      <c r="E63" s="115"/>
      <c r="F63" s="115"/>
      <c r="G63" s="50">
        <f t="shared" si="0"/>
        <v>2.2641730480824573E-2</v>
      </c>
      <c r="H63" s="141">
        <f t="shared" si="1"/>
        <v>3.2370380030450646E-2</v>
      </c>
      <c r="I63" s="51">
        <f t="shared" si="2"/>
        <v>1.708324685605353E-2</v>
      </c>
    </row>
    <row r="64" spans="1:9" x14ac:dyDescent="0.3">
      <c r="A64" s="3">
        <v>54</v>
      </c>
      <c r="B64" s="6">
        <v>2.3109999999999999E-2</v>
      </c>
      <c r="C64" s="14">
        <v>3.3110000000000001E-2</v>
      </c>
      <c r="D64" s="21">
        <v>1.7420000000000001E-2</v>
      </c>
      <c r="E64" s="115"/>
      <c r="F64" s="115"/>
      <c r="G64" s="50">
        <f t="shared" si="0"/>
        <v>2.2847008070609055E-2</v>
      </c>
      <c r="H64" s="141">
        <f t="shared" si="1"/>
        <v>3.2573670431487685E-2</v>
      </c>
      <c r="I64" s="51">
        <f t="shared" si="2"/>
        <v>1.7270011164954024E-2</v>
      </c>
    </row>
    <row r="65" spans="1:9" x14ac:dyDescent="0.3">
      <c r="A65" s="7">
        <v>55</v>
      </c>
      <c r="B65" s="8">
        <v>2.3310000000000001E-2</v>
      </c>
      <c r="C65" s="15">
        <v>3.3309999999999999E-2</v>
      </c>
      <c r="D65" s="22">
        <v>1.7600000000000001E-2</v>
      </c>
      <c r="E65" s="115"/>
      <c r="F65" s="115"/>
      <c r="G65" s="50">
        <f t="shared" si="0"/>
        <v>2.3042471368110783E-2</v>
      </c>
      <c r="H65" s="141">
        <f t="shared" si="1"/>
        <v>3.2767241922882925E-2</v>
      </c>
      <c r="I65" s="51">
        <f t="shared" si="2"/>
        <v>1.7446913603720703E-2</v>
      </c>
    </row>
    <row r="66" spans="1:9" x14ac:dyDescent="0.3">
      <c r="A66" s="3">
        <v>56</v>
      </c>
      <c r="B66" s="6">
        <v>2.35E-2</v>
      </c>
      <c r="C66" s="14">
        <v>3.3500000000000002E-2</v>
      </c>
      <c r="D66" s="21">
        <v>1.7770000000000001E-2</v>
      </c>
      <c r="E66" s="115"/>
      <c r="F66" s="115"/>
      <c r="G66" s="50">
        <f t="shared" si="0"/>
        <v>2.3228126119207243E-2</v>
      </c>
      <c r="H66" s="141">
        <f t="shared" si="1"/>
        <v>3.2951100139685982E-2</v>
      </c>
      <c r="I66" s="51">
        <f t="shared" si="2"/>
        <v>1.761395939922257E-2</v>
      </c>
    </row>
    <row r="67" spans="1:9" x14ac:dyDescent="0.3">
      <c r="A67" s="3">
        <v>57</v>
      </c>
      <c r="B67" s="6">
        <v>2.3689999999999999E-2</v>
      </c>
      <c r="C67" s="14">
        <v>3.3689999999999998E-2</v>
      </c>
      <c r="D67" s="21">
        <v>1.7950000000000001E-2</v>
      </c>
      <c r="E67" s="115"/>
      <c r="F67" s="115"/>
      <c r="G67" s="50">
        <f t="shared" si="0"/>
        <v>2.3413746409014682E-2</v>
      </c>
      <c r="H67" s="141">
        <f t="shared" si="1"/>
        <v>3.3134924558858816E-2</v>
      </c>
      <c r="I67" s="51">
        <f t="shared" si="2"/>
        <v>1.7790801008548941E-2</v>
      </c>
    </row>
    <row r="68" spans="1:9" x14ac:dyDescent="0.3">
      <c r="A68" s="3">
        <v>58</v>
      </c>
      <c r="B68" s="6">
        <v>2.3879999999999998E-2</v>
      </c>
      <c r="C68" s="14">
        <v>3.388E-2</v>
      </c>
      <c r="D68" s="21">
        <v>1.8120000000000001E-2</v>
      </c>
      <c r="E68" s="115"/>
      <c r="F68" s="115"/>
      <c r="G68" s="50">
        <f t="shared" si="0"/>
        <v>2.359933225032438E-2</v>
      </c>
      <c r="H68" s="141">
        <f t="shared" si="1"/>
        <v>3.3318715192825012E-2</v>
      </c>
      <c r="I68" s="51">
        <f t="shared" si="2"/>
        <v>1.7957789373777094E-2</v>
      </c>
    </row>
    <row r="69" spans="1:9" x14ac:dyDescent="0.3">
      <c r="A69" s="3">
        <v>59</v>
      </c>
      <c r="B69" s="6">
        <v>2.4049999999999998E-2</v>
      </c>
      <c r="C69" s="14">
        <v>3.4049999999999997E-2</v>
      </c>
      <c r="D69" s="21">
        <v>1.8280000000000001E-2</v>
      </c>
      <c r="E69" s="115"/>
      <c r="F69" s="115"/>
      <c r="G69" s="50">
        <f t="shared" si="0"/>
        <v>2.3765353550261856E-2</v>
      </c>
      <c r="H69" s="141">
        <f t="shared" si="1"/>
        <v>3.3483130816548218E-2</v>
      </c>
      <c r="I69" s="51">
        <f t="shared" si="2"/>
        <v>1.8114929425171122E-2</v>
      </c>
    </row>
    <row r="70" spans="1:9" x14ac:dyDescent="0.3">
      <c r="A70" s="7">
        <v>60</v>
      </c>
      <c r="B70" s="8">
        <v>2.4219999999999998E-2</v>
      </c>
      <c r="C70" s="15">
        <v>3.422E-2</v>
      </c>
      <c r="D70" s="22">
        <v>1.8440000000000002E-2</v>
      </c>
      <c r="E70" s="115"/>
      <c r="F70" s="115"/>
      <c r="G70" s="50">
        <f t="shared" si="0"/>
        <v>2.3931347291702536E-2</v>
      </c>
      <c r="H70" s="141">
        <f t="shared" si="1"/>
        <v>3.3647519412217872E-2</v>
      </c>
      <c r="I70" s="51">
        <f t="shared" si="2"/>
        <v>1.8272044787448781E-2</v>
      </c>
    </row>
    <row r="71" spans="1:9" x14ac:dyDescent="0.3">
      <c r="A71" s="3">
        <v>61</v>
      </c>
      <c r="B71" s="6">
        <v>2.4389999999999998E-2</v>
      </c>
      <c r="C71" s="14">
        <v>3.4389999999999997E-2</v>
      </c>
      <c r="D71" s="21">
        <v>1.8599999999999998E-2</v>
      </c>
      <c r="E71" s="115"/>
      <c r="F71" s="115"/>
      <c r="G71" s="50">
        <f t="shared" si="0"/>
        <v>2.4097313483793976E-2</v>
      </c>
      <c r="H71" s="141">
        <f t="shared" si="1"/>
        <v>3.381188098871872E-2</v>
      </c>
      <c r="I71" s="51">
        <f t="shared" si="2"/>
        <v>1.8429135468367143E-2</v>
      </c>
    </row>
    <row r="72" spans="1:9" x14ac:dyDescent="0.3">
      <c r="A72" s="3">
        <v>62</v>
      </c>
      <c r="B72" s="6">
        <v>2.4549999999999999E-2</v>
      </c>
      <c r="C72" s="14">
        <v>3.4549999999999997E-2</v>
      </c>
      <c r="D72" s="21">
        <v>1.8759999999999999E-2</v>
      </c>
      <c r="E72" s="115"/>
      <c r="F72" s="115"/>
      <c r="G72" s="50">
        <f t="shared" si="0"/>
        <v>2.4253491800704557E-2</v>
      </c>
      <c r="H72" s="141">
        <f t="shared" si="1"/>
        <v>3.3966549563272962E-2</v>
      </c>
      <c r="I72" s="51">
        <f t="shared" si="2"/>
        <v>1.8586201475679416E-2</v>
      </c>
    </row>
    <row r="73" spans="1:9" x14ac:dyDescent="0.3">
      <c r="A73" s="3">
        <v>63</v>
      </c>
      <c r="B73" s="6">
        <v>2.4709999999999999E-2</v>
      </c>
      <c r="C73" s="14">
        <v>3.4709999999999998E-2</v>
      </c>
      <c r="D73" s="21">
        <v>1.891E-2</v>
      </c>
      <c r="E73" s="115"/>
      <c r="F73" s="115"/>
      <c r="G73" s="50">
        <f t="shared" si="0"/>
        <v>2.4409645729757051E-2</v>
      </c>
      <c r="H73" s="141">
        <f t="shared" si="1"/>
        <v>3.4121194219158456E-2</v>
      </c>
      <c r="I73" s="51">
        <f t="shared" si="2"/>
        <v>1.8733428455780261E-2</v>
      </c>
    </row>
    <row r="74" spans="1:9" x14ac:dyDescent="0.3">
      <c r="A74" s="3">
        <v>64</v>
      </c>
      <c r="B74" s="6">
        <v>2.486E-2</v>
      </c>
      <c r="C74" s="14">
        <v>3.4860000000000002E-2</v>
      </c>
      <c r="D74" s="21">
        <v>1.9060000000000001E-2</v>
      </c>
      <c r="E74" s="115"/>
      <c r="F74" s="115"/>
      <c r="G74" s="50">
        <f t="shared" si="0"/>
        <v>2.4556017895887416E-2</v>
      </c>
      <c r="H74" s="141">
        <f t="shared" si="1"/>
        <v>3.4266151867619492E-2</v>
      </c>
      <c r="I74" s="51">
        <f t="shared" si="2"/>
        <v>1.8880633763288183E-2</v>
      </c>
    </row>
    <row r="75" spans="1:9" x14ac:dyDescent="0.3">
      <c r="A75" s="7">
        <v>65</v>
      </c>
      <c r="B75" s="8">
        <v>2.5010000000000001E-2</v>
      </c>
      <c r="C75" s="15">
        <v>3.5009999999999999E-2</v>
      </c>
      <c r="D75" s="22">
        <v>1.9199999999999998E-2</v>
      </c>
      <c r="E75" s="115"/>
      <c r="F75" s="115"/>
      <c r="G75" s="50">
        <f t="shared" si="0"/>
        <v>2.4702368640342042E-2</v>
      </c>
      <c r="H75" s="141">
        <f t="shared" si="1"/>
        <v>3.4411088506405937E-2</v>
      </c>
      <c r="I75" s="51">
        <f t="shared" si="2"/>
        <v>1.901800583576195E-2</v>
      </c>
    </row>
    <row r="76" spans="1:9" x14ac:dyDescent="0.3">
      <c r="A76" s="3">
        <v>66</v>
      </c>
      <c r="B76" s="6">
        <v>2.5149999999999999E-2</v>
      </c>
      <c r="C76" s="14">
        <v>3.5150000000000001E-2</v>
      </c>
      <c r="D76" s="21">
        <v>1.934E-2</v>
      </c>
      <c r="E76" s="115"/>
      <c r="F76" s="115"/>
      <c r="G76" s="50">
        <f t="shared" ref="G76:G139" si="3">LN(1+B76)</f>
        <v>2.4838943346918742E-2</v>
      </c>
      <c r="H76" s="141">
        <f t="shared" ref="H76:H139" si="4">LN(1+C76)</f>
        <v>3.4546343752583489E-2</v>
      </c>
      <c r="I76" s="51">
        <f t="shared" ref="I76:I139" si="5">LN(1+D76)</f>
        <v>1.9155359039741183E-2</v>
      </c>
    </row>
    <row r="77" spans="1:9" x14ac:dyDescent="0.3">
      <c r="A77" s="3">
        <v>67</v>
      </c>
      <c r="B77" s="6">
        <v>2.529E-2</v>
      </c>
      <c r="C77" s="14">
        <v>3.5290000000000002E-2</v>
      </c>
      <c r="D77" s="21">
        <v>1.9480000000000001E-2</v>
      </c>
      <c r="E77" s="115"/>
      <c r="F77" s="115"/>
      <c r="G77" s="50">
        <f t="shared" si="3"/>
        <v>2.4975499403392071E-2</v>
      </c>
      <c r="H77" s="141">
        <f t="shared" si="4"/>
        <v>3.4681580707253419E-2</v>
      </c>
      <c r="I77" s="51">
        <f t="shared" si="5"/>
        <v>1.9292693380408892E-2</v>
      </c>
    </row>
    <row r="78" spans="1:9" x14ac:dyDescent="0.3">
      <c r="A78" s="3">
        <v>68</v>
      </c>
      <c r="B78" s="6">
        <v>2.5420000000000002E-2</v>
      </c>
      <c r="C78" s="14">
        <v>3.542E-2</v>
      </c>
      <c r="D78" s="21">
        <v>1.9619999999999999E-2</v>
      </c>
      <c r="E78" s="115"/>
      <c r="F78" s="115"/>
      <c r="G78" s="50">
        <f t="shared" si="3"/>
        <v>2.5102284760828375E-2</v>
      </c>
      <c r="H78" s="141">
        <f t="shared" si="4"/>
        <v>3.4807141505405509E-2</v>
      </c>
      <c r="I78" s="51">
        <f t="shared" si="5"/>
        <v>1.9430008862945315E-2</v>
      </c>
    </row>
    <row r="79" spans="1:9" x14ac:dyDescent="0.3">
      <c r="A79" s="3">
        <v>69</v>
      </c>
      <c r="B79" s="6">
        <v>2.555E-2</v>
      </c>
      <c r="C79" s="14">
        <v>3.5549999999999998E-2</v>
      </c>
      <c r="D79" s="21">
        <v>1.975E-2</v>
      </c>
      <c r="E79" s="115"/>
      <c r="F79" s="115"/>
      <c r="G79" s="50">
        <f t="shared" si="3"/>
        <v>2.5229054045775558E-2</v>
      </c>
      <c r="H79" s="141">
        <f t="shared" si="4"/>
        <v>3.4932686540022823E-2</v>
      </c>
      <c r="I79" s="51">
        <f t="shared" si="5"/>
        <v>1.9557499215530717E-2</v>
      </c>
    </row>
    <row r="80" spans="1:9" x14ac:dyDescent="0.3">
      <c r="A80" s="7">
        <v>70</v>
      </c>
      <c r="B80" s="8">
        <v>2.5680000000000001E-2</v>
      </c>
      <c r="C80" s="15">
        <v>3.5680000000000003E-2</v>
      </c>
      <c r="D80" s="22">
        <v>1.9879999999999998E-2</v>
      </c>
      <c r="E80" s="115"/>
      <c r="F80" s="115"/>
      <c r="G80" s="50">
        <f t="shared" si="3"/>
        <v>2.5355807262308093E-2</v>
      </c>
      <c r="H80" s="141">
        <f t="shared" si="4"/>
        <v>3.5058215815062944E-2</v>
      </c>
      <c r="I80" s="51">
        <f t="shared" si="5"/>
        <v>1.9684973316398034E-2</v>
      </c>
    </row>
    <row r="81" spans="1:9" x14ac:dyDescent="0.3">
      <c r="A81" s="3">
        <v>71</v>
      </c>
      <c r="B81" s="6">
        <v>2.58E-2</v>
      </c>
      <c r="C81" s="14">
        <v>3.5799999999999998E-2</v>
      </c>
      <c r="D81" s="21">
        <v>2.001E-2</v>
      </c>
      <c r="E81" s="115"/>
      <c r="F81" s="115"/>
      <c r="G81" s="50">
        <f t="shared" si="3"/>
        <v>2.5472795973031068E-2</v>
      </c>
      <c r="H81" s="141">
        <f t="shared" si="4"/>
        <v>3.5174075007654085E-2</v>
      </c>
      <c r="I81" s="51">
        <f t="shared" si="5"/>
        <v>1.9812431169690298E-2</v>
      </c>
    </row>
    <row r="82" spans="1:9" x14ac:dyDescent="0.3">
      <c r="A82" s="3">
        <v>72</v>
      </c>
      <c r="B82" s="6">
        <v>2.5919999999999999E-2</v>
      </c>
      <c r="C82" s="14">
        <v>3.5920000000000001E-2</v>
      </c>
      <c r="D82" s="21">
        <v>2.0140000000000002E-2</v>
      </c>
      <c r="E82" s="115"/>
      <c r="F82" s="115"/>
      <c r="G82" s="50">
        <f t="shared" si="3"/>
        <v>2.5589770998996335E-2</v>
      </c>
      <c r="H82" s="141">
        <f t="shared" si="4"/>
        <v>3.5289920778447538E-2</v>
      </c>
      <c r="I82" s="51">
        <f t="shared" si="5"/>
        <v>1.9939872779548309E-2</v>
      </c>
    </row>
    <row r="83" spans="1:9" x14ac:dyDescent="0.3">
      <c r="A83" s="3">
        <v>73</v>
      </c>
      <c r="B83" s="6">
        <v>2.6040000000000001E-2</v>
      </c>
      <c r="C83" s="14">
        <v>3.6040000000000003E-2</v>
      </c>
      <c r="D83" s="21">
        <v>2.026E-2</v>
      </c>
      <c r="E83" s="115"/>
      <c r="F83" s="115"/>
      <c r="G83" s="50">
        <f t="shared" si="3"/>
        <v>2.5706732343405505E-2</v>
      </c>
      <c r="H83" s="141">
        <f t="shared" si="4"/>
        <v>3.5405753130553066E-2</v>
      </c>
      <c r="I83" s="51">
        <f t="shared" si="5"/>
        <v>2.0057496774978863E-2</v>
      </c>
    </row>
    <row r="84" spans="1:9" x14ac:dyDescent="0.3">
      <c r="A84" s="3">
        <v>74</v>
      </c>
      <c r="B84" s="6">
        <v>2.615E-2</v>
      </c>
      <c r="C84" s="14">
        <v>3.6150000000000002E-2</v>
      </c>
      <c r="D84" s="21">
        <v>2.0379999999999999E-2</v>
      </c>
      <c r="E84" s="115"/>
      <c r="F84" s="115"/>
      <c r="G84" s="50">
        <f t="shared" si="3"/>
        <v>2.5813934892979548E-2</v>
      </c>
      <c r="H84" s="141">
        <f t="shared" si="4"/>
        <v>3.551192100135947E-2</v>
      </c>
      <c r="I84" s="51">
        <f t="shared" si="5"/>
        <v>2.0175106936632502E-2</v>
      </c>
    </row>
    <row r="85" spans="1:9" x14ac:dyDescent="0.3">
      <c r="A85" s="7">
        <v>75</v>
      </c>
      <c r="B85" s="8">
        <v>2.6259999999999999E-2</v>
      </c>
      <c r="C85" s="15">
        <v>3.6260000000000001E-2</v>
      </c>
      <c r="D85" s="22">
        <v>2.0500000000000001E-2</v>
      </c>
      <c r="E85" s="115"/>
      <c r="F85" s="115"/>
      <c r="G85" s="50">
        <f t="shared" si="3"/>
        <v>2.5921125951399046E-2</v>
      </c>
      <c r="H85" s="141">
        <f t="shared" si="4"/>
        <v>3.5618077601745832E-2</v>
      </c>
      <c r="I85" s="51">
        <f t="shared" si="5"/>
        <v>2.0292703267762394E-2</v>
      </c>
    </row>
    <row r="86" spans="1:9" x14ac:dyDescent="0.3">
      <c r="A86" s="3">
        <v>76</v>
      </c>
      <c r="B86" s="6">
        <v>2.6370000000000001E-2</v>
      </c>
      <c r="C86" s="14">
        <v>3.637E-2</v>
      </c>
      <c r="D86" s="21">
        <v>2.0619999999999999E-2</v>
      </c>
      <c r="E86" s="115"/>
      <c r="F86" s="115"/>
      <c r="G86" s="50">
        <f t="shared" si="3"/>
        <v>2.6028305521127008E-2</v>
      </c>
      <c r="H86" s="141">
        <f t="shared" si="4"/>
        <v>3.5724222934104564E-2</v>
      </c>
      <c r="I86" s="51">
        <f t="shared" si="5"/>
        <v>2.041028577162143E-2</v>
      </c>
    </row>
    <row r="87" spans="1:9" x14ac:dyDescent="0.3">
      <c r="A87" s="3">
        <v>77</v>
      </c>
      <c r="B87" s="6">
        <v>2.648E-2</v>
      </c>
      <c r="C87" s="14">
        <v>3.6479999999999999E-2</v>
      </c>
      <c r="D87" s="21">
        <v>2.0740000000000001E-2</v>
      </c>
      <c r="E87" s="115"/>
      <c r="F87" s="115"/>
      <c r="G87" s="50">
        <f t="shared" si="3"/>
        <v>2.6135473604625883E-2</v>
      </c>
      <c r="H87" s="141">
        <f t="shared" si="4"/>
        <v>3.5830357000827491E-2</v>
      </c>
      <c r="I87" s="51">
        <f t="shared" si="5"/>
        <v>2.0527854451460482E-2</v>
      </c>
    </row>
    <row r="88" spans="1:9" x14ac:dyDescent="0.3">
      <c r="A88" s="3">
        <v>78</v>
      </c>
      <c r="B88" s="6">
        <v>2.6579999999999999E-2</v>
      </c>
      <c r="C88" s="14">
        <v>3.6580000000000001E-2</v>
      </c>
      <c r="D88" s="21">
        <v>2.085E-2</v>
      </c>
      <c r="E88" s="115"/>
      <c r="F88" s="115"/>
      <c r="G88" s="50">
        <f t="shared" si="3"/>
        <v>2.6232889169761898E-2</v>
      </c>
      <c r="H88" s="141">
        <f t="shared" si="4"/>
        <v>3.592683274207719E-2</v>
      </c>
      <c r="I88" s="51">
        <f t="shared" si="5"/>
        <v>2.0635613600071611E-2</v>
      </c>
    </row>
    <row r="89" spans="1:9" x14ac:dyDescent="0.3">
      <c r="A89" s="3">
        <v>79</v>
      </c>
      <c r="B89" s="6">
        <v>2.6679999999999999E-2</v>
      </c>
      <c r="C89" s="14">
        <v>3.6679999999999997E-2</v>
      </c>
      <c r="D89" s="21">
        <v>2.0969999999999999E-2</v>
      </c>
      <c r="E89" s="115"/>
      <c r="F89" s="115"/>
      <c r="G89" s="50">
        <f t="shared" si="3"/>
        <v>2.6330295246029936E-2</v>
      </c>
      <c r="H89" s="141">
        <f t="shared" si="4"/>
        <v>3.6023299176656101E-2</v>
      </c>
      <c r="I89" s="51">
        <f t="shared" si="5"/>
        <v>2.0753155792956449E-2</v>
      </c>
    </row>
    <row r="90" spans="1:9" x14ac:dyDescent="0.3">
      <c r="A90" s="7">
        <v>80</v>
      </c>
      <c r="B90" s="8">
        <v>2.6769999999999999E-2</v>
      </c>
      <c r="C90" s="15">
        <v>3.6769999999999997E-2</v>
      </c>
      <c r="D90" s="22">
        <v>2.1069999999999998E-2</v>
      </c>
      <c r="E90" s="115"/>
      <c r="F90" s="115"/>
      <c r="G90" s="50">
        <f t="shared" si="3"/>
        <v>2.6417952603216673E-2</v>
      </c>
      <c r="H90" s="141">
        <f t="shared" si="4"/>
        <v>3.6110111012057432E-2</v>
      </c>
      <c r="I90" s="51">
        <f t="shared" si="5"/>
        <v>2.0851097067446592E-2</v>
      </c>
    </row>
    <row r="91" spans="1:9" x14ac:dyDescent="0.3">
      <c r="A91" s="3">
        <v>81</v>
      </c>
      <c r="B91" s="6">
        <v>2.6870000000000002E-2</v>
      </c>
      <c r="C91" s="14">
        <v>3.687E-2</v>
      </c>
      <c r="D91" s="21">
        <v>2.1190000000000001E-2</v>
      </c>
      <c r="E91" s="115"/>
      <c r="F91" s="115"/>
      <c r="G91" s="50">
        <f t="shared" si="3"/>
        <v>2.651534065572736E-2</v>
      </c>
      <c r="H91" s="141">
        <f t="shared" si="4"/>
        <v>3.6206559768907715E-2</v>
      </c>
      <c r="I91" s="51">
        <f t="shared" si="5"/>
        <v>2.0968613936149127E-2</v>
      </c>
    </row>
    <row r="92" spans="1:9" x14ac:dyDescent="0.3">
      <c r="A92" s="3">
        <v>82</v>
      </c>
      <c r="B92" s="6">
        <v>2.6960000000000001E-2</v>
      </c>
      <c r="C92" s="14">
        <v>3.696E-2</v>
      </c>
      <c r="D92" s="21">
        <v>2.129E-2</v>
      </c>
      <c r="E92" s="115"/>
      <c r="F92" s="115"/>
      <c r="G92" s="50">
        <f t="shared" si="3"/>
        <v>2.6602981794534131E-2</v>
      </c>
      <c r="H92" s="141">
        <f t="shared" si="4"/>
        <v>3.6293355697268909E-2</v>
      </c>
      <c r="I92" s="51">
        <f t="shared" si="5"/>
        <v>2.1066534111700314E-2</v>
      </c>
    </row>
    <row r="93" spans="1:9" x14ac:dyDescent="0.3">
      <c r="A93" s="3">
        <v>83</v>
      </c>
      <c r="B93" s="6">
        <v>2.7050000000000001E-2</v>
      </c>
      <c r="C93" s="14">
        <v>3.705E-2</v>
      </c>
      <c r="D93" s="21">
        <v>2.1399999999999999E-2</v>
      </c>
      <c r="E93" s="115"/>
      <c r="F93" s="115"/>
      <c r="G93" s="50">
        <f t="shared" si="3"/>
        <v>2.6690615253044576E-2</v>
      </c>
      <c r="H93" s="141">
        <f t="shared" si="4"/>
        <v>3.6380144092750526E-2</v>
      </c>
      <c r="I93" s="51">
        <f t="shared" si="5"/>
        <v>2.1174235231406567E-2</v>
      </c>
    </row>
    <row r="94" spans="1:9" x14ac:dyDescent="0.3">
      <c r="A94" s="3">
        <v>84</v>
      </c>
      <c r="B94" s="6">
        <v>2.7140000000000001E-2</v>
      </c>
      <c r="C94" s="14">
        <v>3.7139999999999999E-2</v>
      </c>
      <c r="D94" s="21">
        <v>2.1499999999999998E-2</v>
      </c>
      <c r="E94" s="115"/>
      <c r="F94" s="115"/>
      <c r="G94" s="50">
        <f t="shared" si="3"/>
        <v>2.6778241032604899E-2</v>
      </c>
      <c r="H94" s="141">
        <f t="shared" si="4"/>
        <v>3.64669249566602E-2</v>
      </c>
      <c r="I94" s="51">
        <f t="shared" si="5"/>
        <v>2.1272135275539769E-2</v>
      </c>
    </row>
    <row r="95" spans="1:9" x14ac:dyDescent="0.3">
      <c r="A95" s="7">
        <v>85</v>
      </c>
      <c r="B95" s="8">
        <v>2.7230000000000001E-2</v>
      </c>
      <c r="C95" s="15">
        <v>3.7229999999999999E-2</v>
      </c>
      <c r="D95" s="22">
        <v>2.1610000000000001E-2</v>
      </c>
      <c r="E95" s="115"/>
      <c r="F95" s="115"/>
      <c r="G95" s="50">
        <f t="shared" si="3"/>
        <v>2.6865859134560945E-2</v>
      </c>
      <c r="H95" s="141">
        <f t="shared" si="4"/>
        <v>3.6553698290305234E-2</v>
      </c>
      <c r="I95" s="51">
        <f t="shared" si="5"/>
        <v>2.137981425523848E-2</v>
      </c>
    </row>
    <row r="96" spans="1:9" x14ac:dyDescent="0.3">
      <c r="A96" s="3">
        <v>86</v>
      </c>
      <c r="B96" s="6">
        <v>2.7310000000000001E-2</v>
      </c>
      <c r="C96" s="14">
        <v>3.7310000000000003E-2</v>
      </c>
      <c r="D96" s="21">
        <v>2.171E-2</v>
      </c>
      <c r="E96" s="115"/>
      <c r="F96" s="115"/>
      <c r="G96" s="50">
        <f t="shared" si="3"/>
        <v>2.6943735447546129E-2</v>
      </c>
      <c r="H96" s="141">
        <f t="shared" si="4"/>
        <v>3.6630823821786437E-2</v>
      </c>
      <c r="I96" s="51">
        <f t="shared" si="5"/>
        <v>2.1477694176229641E-2</v>
      </c>
    </row>
    <row r="97" spans="1:9" x14ac:dyDescent="0.3">
      <c r="A97" s="3">
        <v>87</v>
      </c>
      <c r="B97" s="6">
        <v>2.7390000000000001E-2</v>
      </c>
      <c r="C97" s="14">
        <v>3.739E-2</v>
      </c>
      <c r="D97" s="21">
        <v>2.181E-2</v>
      </c>
      <c r="E97" s="115"/>
      <c r="F97" s="115"/>
      <c r="G97" s="50">
        <f t="shared" si="3"/>
        <v>2.7021605696283663E-2</v>
      </c>
      <c r="H97" s="141">
        <f t="shared" si="4"/>
        <v>3.6707943405378987E-2</v>
      </c>
      <c r="I97" s="51">
        <f t="shared" si="5"/>
        <v>2.1575564517679717E-2</v>
      </c>
    </row>
    <row r="98" spans="1:9" x14ac:dyDescent="0.3">
      <c r="A98" s="3">
        <v>88</v>
      </c>
      <c r="B98" s="6">
        <v>2.7470000000000001E-2</v>
      </c>
      <c r="C98" s="14">
        <v>3.7470000000000003E-2</v>
      </c>
      <c r="D98" s="21">
        <v>2.1909999999999999E-2</v>
      </c>
      <c r="E98" s="115"/>
      <c r="F98" s="115"/>
      <c r="G98" s="50">
        <f t="shared" si="3"/>
        <v>2.7099469881717707E-2</v>
      </c>
      <c r="H98" s="141">
        <f t="shared" si="4"/>
        <v>3.6785057041999775E-2</v>
      </c>
      <c r="I98" s="51">
        <f t="shared" si="5"/>
        <v>2.1673425281463207E-2</v>
      </c>
    </row>
    <row r="99" spans="1:9" x14ac:dyDescent="0.3">
      <c r="A99" s="3">
        <v>89</v>
      </c>
      <c r="B99" s="6">
        <v>2.7550000000000002E-2</v>
      </c>
      <c r="C99" s="14">
        <v>3.755E-2</v>
      </c>
      <c r="D99" s="21">
        <v>2.1999999999999999E-2</v>
      </c>
      <c r="E99" s="115"/>
      <c r="F99" s="115"/>
      <c r="G99" s="50">
        <f t="shared" si="3"/>
        <v>2.7177328004792198E-2</v>
      </c>
      <c r="H99" s="141">
        <f t="shared" si="4"/>
        <v>3.6862164732566337E-2</v>
      </c>
      <c r="I99" s="51">
        <f t="shared" si="5"/>
        <v>2.176149178151271E-2</v>
      </c>
    </row>
    <row r="100" spans="1:9" x14ac:dyDescent="0.3">
      <c r="A100" s="7">
        <v>90</v>
      </c>
      <c r="B100" s="8">
        <v>2.7629999999999998E-2</v>
      </c>
      <c r="C100" s="15">
        <v>3.7629999999999997E-2</v>
      </c>
      <c r="D100" s="22">
        <v>2.2100000000000002E-2</v>
      </c>
      <c r="E100" s="115"/>
      <c r="F100" s="115"/>
      <c r="G100" s="50">
        <f t="shared" si="3"/>
        <v>2.7255180066451504E-2</v>
      </c>
      <c r="H100" s="141">
        <f t="shared" si="4"/>
        <v>3.6939266477995371E-2</v>
      </c>
      <c r="I100" s="51">
        <f t="shared" si="5"/>
        <v>2.1859334352893528E-2</v>
      </c>
    </row>
    <row r="101" spans="1:9" x14ac:dyDescent="0.3">
      <c r="A101" s="3">
        <v>91</v>
      </c>
      <c r="B101" s="6">
        <v>2.7699999999999999E-2</v>
      </c>
      <c r="C101" s="14">
        <v>3.7699999999999997E-2</v>
      </c>
      <c r="D101" s="21">
        <v>2.2159999999999999E-2</v>
      </c>
      <c r="E101" s="115"/>
      <c r="F101" s="115"/>
      <c r="G101" s="50">
        <f t="shared" si="3"/>
        <v>2.7323295648890411E-2</v>
      </c>
      <c r="H101" s="141">
        <f t="shared" si="4"/>
        <v>3.7006725629095738E-2</v>
      </c>
      <c r="I101" s="51">
        <f t="shared" si="5"/>
        <v>2.1918035300930644E-2</v>
      </c>
    </row>
    <row r="102" spans="1:9" x14ac:dyDescent="0.3">
      <c r="A102" s="3">
        <v>92</v>
      </c>
      <c r="B102" s="6">
        <v>2.7779999999999999E-2</v>
      </c>
      <c r="C102" s="14">
        <v>3.7780000000000001E-2</v>
      </c>
      <c r="D102" s="21">
        <v>2.222E-2</v>
      </c>
      <c r="E102" s="115"/>
      <c r="F102" s="115"/>
      <c r="G102" s="50">
        <f t="shared" si="3"/>
        <v>2.7401136347939052E-2</v>
      </c>
      <c r="H102" s="141">
        <f t="shared" si="4"/>
        <v>3.7083816229862288E-2</v>
      </c>
      <c r="I102" s="51">
        <f t="shared" si="5"/>
        <v>2.1976732803368721E-2</v>
      </c>
    </row>
    <row r="103" spans="1:9" x14ac:dyDescent="0.3">
      <c r="A103" s="3">
        <v>93</v>
      </c>
      <c r="B103" s="6">
        <v>2.785E-2</v>
      </c>
      <c r="C103" s="14">
        <v>3.7850000000000002E-2</v>
      </c>
      <c r="D103" s="21">
        <v>2.2280000000000001E-2</v>
      </c>
      <c r="E103" s="115"/>
      <c r="F103" s="115"/>
      <c r="G103" s="50">
        <f t="shared" si="3"/>
        <v>2.7469241989544861E-2</v>
      </c>
      <c r="H103" s="141">
        <f t="shared" si="4"/>
        <v>3.7151265630792657E-2</v>
      </c>
      <c r="I103" s="51">
        <f t="shared" si="5"/>
        <v>2.2035426860612443E-2</v>
      </c>
    </row>
    <row r="104" spans="1:9" x14ac:dyDescent="0.3">
      <c r="A104" s="3">
        <v>94</v>
      </c>
      <c r="B104" s="6">
        <v>2.792E-2</v>
      </c>
      <c r="C104" s="14">
        <v>3.7920000000000002E-2</v>
      </c>
      <c r="D104" s="21">
        <v>2.2339999999999999E-2</v>
      </c>
      <c r="E104" s="115"/>
      <c r="F104" s="115"/>
      <c r="G104" s="50">
        <f t="shared" si="3"/>
        <v>2.7537342993088125E-2</v>
      </c>
      <c r="H104" s="141">
        <f t="shared" si="4"/>
        <v>3.7218710482608178E-2</v>
      </c>
      <c r="I104" s="51">
        <f t="shared" si="5"/>
        <v>2.2094117473065781E-2</v>
      </c>
    </row>
    <row r="105" spans="1:9" x14ac:dyDescent="0.3">
      <c r="A105" s="7">
        <v>95</v>
      </c>
      <c r="B105" s="8">
        <v>2.7990000000000001E-2</v>
      </c>
      <c r="C105" s="15">
        <v>3.7990000000000003E-2</v>
      </c>
      <c r="D105" s="22">
        <v>2.239E-2</v>
      </c>
      <c r="E105" s="115"/>
      <c r="F105" s="115"/>
      <c r="G105" s="50">
        <f t="shared" si="3"/>
        <v>2.7605439359200516E-2</v>
      </c>
      <c r="H105" s="141">
        <f t="shared" si="4"/>
        <v>3.7286150785922428E-2</v>
      </c>
      <c r="I105" s="51">
        <f t="shared" si="5"/>
        <v>2.2143023685631598E-2</v>
      </c>
    </row>
    <row r="106" spans="1:9" x14ac:dyDescent="0.3">
      <c r="A106" s="3">
        <v>96</v>
      </c>
      <c r="B106" s="6">
        <v>2.8060000000000002E-2</v>
      </c>
      <c r="C106" s="14">
        <v>3.8059999999999997E-2</v>
      </c>
      <c r="D106" s="21">
        <v>2.2450000000000001E-2</v>
      </c>
      <c r="E106" s="115"/>
      <c r="F106" s="115"/>
      <c r="G106" s="50">
        <f t="shared" si="3"/>
        <v>2.767353108851358E-2</v>
      </c>
      <c r="H106" s="141">
        <f t="shared" si="4"/>
        <v>3.7353586541348877E-2</v>
      </c>
      <c r="I106" s="51">
        <f t="shared" si="5"/>
        <v>2.2201707983686595E-2</v>
      </c>
    </row>
    <row r="107" spans="1:9" x14ac:dyDescent="0.3">
      <c r="A107" s="3">
        <v>97</v>
      </c>
      <c r="B107" s="6">
        <v>2.8119999999999999E-2</v>
      </c>
      <c r="C107" s="14">
        <v>3.8120000000000001E-2</v>
      </c>
      <c r="D107" s="21">
        <v>2.2499999999999999E-2</v>
      </c>
      <c r="E107" s="115"/>
      <c r="F107" s="115"/>
      <c r="G107" s="50">
        <f t="shared" si="3"/>
        <v>2.7731891737889584E-2</v>
      </c>
      <c r="H107" s="141">
        <f t="shared" si="4"/>
        <v>3.7411384998146127E-2</v>
      </c>
      <c r="I107" s="51">
        <f t="shared" si="5"/>
        <v>2.2250608934819723E-2</v>
      </c>
    </row>
    <row r="108" spans="1:9" x14ac:dyDescent="0.3">
      <c r="A108" s="3">
        <v>98</v>
      </c>
      <c r="B108" s="6">
        <v>2.819E-2</v>
      </c>
      <c r="C108" s="14">
        <v>3.8190000000000002E-2</v>
      </c>
      <c r="D108" s="21">
        <v>2.2550000000000001E-2</v>
      </c>
      <c r="E108" s="115"/>
      <c r="F108" s="115"/>
      <c r="G108" s="50">
        <f t="shared" si="3"/>
        <v>2.7799974857678968E-2</v>
      </c>
      <c r="H108" s="141">
        <f t="shared" si="4"/>
        <v>3.747881230912236E-2</v>
      </c>
      <c r="I108" s="51">
        <f t="shared" si="5"/>
        <v>2.2299507494766981E-2</v>
      </c>
    </row>
    <row r="109" spans="1:9" x14ac:dyDescent="0.3">
      <c r="A109" s="3">
        <v>99</v>
      </c>
      <c r="B109" s="6">
        <v>2.8250000000000001E-2</v>
      </c>
      <c r="C109" s="14">
        <v>3.8249999999999999E-2</v>
      </c>
      <c r="D109" s="21">
        <v>2.2599999999999999E-2</v>
      </c>
      <c r="E109" s="115"/>
      <c r="F109" s="115"/>
      <c r="G109" s="50">
        <f t="shared" si="3"/>
        <v>2.7858328128396517E-2</v>
      </c>
      <c r="H109" s="141">
        <f t="shared" si="4"/>
        <v>3.7536603528725766E-2</v>
      </c>
      <c r="I109" s="51">
        <f t="shared" si="5"/>
        <v>2.2348403663761767E-2</v>
      </c>
    </row>
    <row r="110" spans="1:9" x14ac:dyDescent="0.3">
      <c r="A110" s="7">
        <v>100</v>
      </c>
      <c r="B110" s="8">
        <v>2.8309999999999998E-2</v>
      </c>
      <c r="C110" s="15">
        <v>3.8309999999999997E-2</v>
      </c>
      <c r="D110" s="22">
        <v>2.265E-2</v>
      </c>
      <c r="E110" s="115"/>
      <c r="F110" s="115"/>
      <c r="G110" s="50">
        <f t="shared" si="3"/>
        <v>2.7916677994208331E-2</v>
      </c>
      <c r="H110" s="141">
        <f t="shared" si="4"/>
        <v>3.7594391408697324E-2</v>
      </c>
      <c r="I110" s="51">
        <f t="shared" si="5"/>
        <v>2.2397297442038326E-2</v>
      </c>
    </row>
    <row r="111" spans="1:9" x14ac:dyDescent="0.3">
      <c r="A111" s="3">
        <v>101</v>
      </c>
      <c r="B111" s="6">
        <v>2.8379999999999999E-2</v>
      </c>
      <c r="C111" s="14">
        <v>3.8379999999999997E-2</v>
      </c>
      <c r="D111" s="21">
        <v>2.2700000000000001E-2</v>
      </c>
      <c r="E111" s="115"/>
      <c r="F111" s="115"/>
      <c r="G111" s="50">
        <f t="shared" si="3"/>
        <v>2.7984748534763342E-2</v>
      </c>
      <c r="H111" s="141">
        <f t="shared" si="4"/>
        <v>3.7661806381588343E-2</v>
      </c>
      <c r="I111" s="51">
        <f t="shared" si="5"/>
        <v>2.2446188829829995E-2</v>
      </c>
    </row>
    <row r="112" spans="1:9" x14ac:dyDescent="0.3">
      <c r="A112" s="3">
        <v>102</v>
      </c>
      <c r="B112" s="6">
        <v>2.844E-2</v>
      </c>
      <c r="C112" s="14">
        <v>3.8440000000000002E-2</v>
      </c>
      <c r="D112" s="21">
        <v>2.2749999999999999E-2</v>
      </c>
      <c r="E112" s="115"/>
      <c r="F112" s="115"/>
      <c r="G112" s="50">
        <f t="shared" si="3"/>
        <v>2.8043091024642836E-2</v>
      </c>
      <c r="H112" s="141">
        <f t="shared" si="4"/>
        <v>3.7719587027014181E-2</v>
      </c>
      <c r="I112" s="51">
        <f t="shared" si="5"/>
        <v>2.2495077827370941E-2</v>
      </c>
    </row>
    <row r="113" spans="1:9" x14ac:dyDescent="0.3">
      <c r="A113" s="3">
        <v>103</v>
      </c>
      <c r="B113" s="6">
        <v>2.8490000000000001E-2</v>
      </c>
      <c r="C113" s="14">
        <v>3.8490000000000003E-2</v>
      </c>
      <c r="D113" s="21">
        <v>2.2790000000000001E-2</v>
      </c>
      <c r="E113" s="115"/>
      <c r="F113" s="115"/>
      <c r="G113" s="50">
        <f t="shared" si="3"/>
        <v>2.8091707166183609E-2</v>
      </c>
      <c r="H113" s="141">
        <f t="shared" si="4"/>
        <v>3.7767735014678228E-2</v>
      </c>
      <c r="I113" s="51">
        <f t="shared" si="5"/>
        <v>2.2534187304580029E-2</v>
      </c>
    </row>
    <row r="114" spans="1:9" x14ac:dyDescent="0.3">
      <c r="A114" s="3">
        <v>104</v>
      </c>
      <c r="B114" s="6">
        <v>2.8549999999999999E-2</v>
      </c>
      <c r="C114" s="14">
        <v>3.8550000000000001E-2</v>
      </c>
      <c r="D114" s="21">
        <v>2.2839999999999999E-2</v>
      </c>
      <c r="E114" s="115"/>
      <c r="F114" s="115"/>
      <c r="G114" s="50">
        <f t="shared" si="3"/>
        <v>2.8150043416346159E-2</v>
      </c>
      <c r="H114" s="141">
        <f t="shared" si="4"/>
        <v>3.7825509539980443E-2</v>
      </c>
      <c r="I114" s="51">
        <f t="shared" si="5"/>
        <v>2.2583072000257977E-2</v>
      </c>
    </row>
    <row r="115" spans="1:9" x14ac:dyDescent="0.3">
      <c r="A115" s="7">
        <v>105</v>
      </c>
      <c r="B115" s="8">
        <v>2.861E-2</v>
      </c>
      <c r="C115" s="15">
        <v>3.8609999999999998E-2</v>
      </c>
      <c r="D115" s="22">
        <v>2.2890000000000001E-2</v>
      </c>
      <c r="E115" s="115"/>
      <c r="F115" s="115"/>
      <c r="G115" s="50">
        <f t="shared" si="3"/>
        <v>2.8208376263588922E-2</v>
      </c>
      <c r="H115" s="141">
        <f t="shared" si="4"/>
        <v>3.7883280727579509E-2</v>
      </c>
      <c r="I115" s="51">
        <f t="shared" si="5"/>
        <v>2.2631954306339484E-2</v>
      </c>
    </row>
    <row r="116" spans="1:9" x14ac:dyDescent="0.3">
      <c r="A116" s="3">
        <v>106</v>
      </c>
      <c r="B116" s="6">
        <v>2.8660000000000001E-2</v>
      </c>
      <c r="C116" s="14">
        <v>3.866E-2</v>
      </c>
      <c r="D116" s="21">
        <v>2.2929999999999999E-2</v>
      </c>
      <c r="E116" s="115"/>
      <c r="F116" s="115"/>
      <c r="G116" s="50">
        <f t="shared" si="3"/>
        <v>2.8256984370458444E-2</v>
      </c>
      <c r="H116" s="141">
        <f t="shared" si="4"/>
        <v>3.7931420834556008E-2</v>
      </c>
      <c r="I116" s="51">
        <f t="shared" si="5"/>
        <v>2.2671058430851824E-2</v>
      </c>
    </row>
    <row r="117" spans="1:9" x14ac:dyDescent="0.3">
      <c r="A117" s="3">
        <v>107</v>
      </c>
      <c r="B117" s="6">
        <v>2.8719999999999999E-2</v>
      </c>
      <c r="C117" s="14">
        <v>3.8719999999999997E-2</v>
      </c>
      <c r="D117" s="21">
        <v>2.298E-2</v>
      </c>
      <c r="E117" s="115"/>
      <c r="F117" s="115"/>
      <c r="G117" s="50">
        <f t="shared" si="3"/>
        <v>2.831531098004654E-2</v>
      </c>
      <c r="H117" s="141">
        <f t="shared" si="4"/>
        <v>3.7989185904034731E-2</v>
      </c>
      <c r="I117" s="51">
        <f t="shared" si="5"/>
        <v>2.2719936436248013E-2</v>
      </c>
    </row>
    <row r="118" spans="1:9" x14ac:dyDescent="0.3">
      <c r="A118" s="3">
        <v>108</v>
      </c>
      <c r="B118" s="6">
        <v>2.877E-2</v>
      </c>
      <c r="C118" s="14">
        <v>3.8769999999999999E-2</v>
      </c>
      <c r="D118" s="21">
        <v>2.3019999999999999E-2</v>
      </c>
      <c r="E118" s="115"/>
      <c r="F118" s="115"/>
      <c r="G118" s="50">
        <f t="shared" si="3"/>
        <v>2.8363913889426152E-2</v>
      </c>
      <c r="H118" s="141">
        <f t="shared" si="4"/>
        <v>3.8037320913117366E-2</v>
      </c>
      <c r="I118" s="51">
        <f t="shared" si="5"/>
        <v>2.2759037120515007E-2</v>
      </c>
    </row>
    <row r="119" spans="1:9" x14ac:dyDescent="0.3">
      <c r="A119" s="3">
        <v>109</v>
      </c>
      <c r="B119" s="6">
        <v>2.8819999999999998E-2</v>
      </c>
      <c r="C119" s="14">
        <v>3.882E-2</v>
      </c>
      <c r="D119" s="21">
        <v>2.3060000000000001E-2</v>
      </c>
      <c r="E119" s="115"/>
      <c r="F119" s="115"/>
      <c r="G119" s="50">
        <f t="shared" si="3"/>
        <v>2.8412514436677982E-2</v>
      </c>
      <c r="H119" s="141">
        <f t="shared" si="4"/>
        <v>3.808545360533263E-2</v>
      </c>
      <c r="I119" s="51">
        <f t="shared" si="5"/>
        <v>2.2798136275978272E-2</v>
      </c>
    </row>
    <row r="120" spans="1:9" x14ac:dyDescent="0.3">
      <c r="A120" s="7">
        <v>110</v>
      </c>
      <c r="B120" s="8">
        <v>2.8879999999999999E-2</v>
      </c>
      <c r="C120" s="15">
        <v>3.8879999999999998E-2</v>
      </c>
      <c r="D120" s="22">
        <v>2.3099999999999999E-2</v>
      </c>
      <c r="E120" s="115"/>
      <c r="F120" s="115"/>
      <c r="G120" s="50">
        <f t="shared" si="3"/>
        <v>2.8470831975694312E-2</v>
      </c>
      <c r="H120" s="141">
        <f t="shared" si="4"/>
        <v>3.8143209778039595E-2</v>
      </c>
      <c r="I120" s="51">
        <f t="shared" si="5"/>
        <v>2.2837233902757128E-2</v>
      </c>
    </row>
    <row r="121" spans="1:9" x14ac:dyDescent="0.3">
      <c r="A121" s="3">
        <v>111</v>
      </c>
      <c r="B121" s="6">
        <v>2.8930000000000001E-2</v>
      </c>
      <c r="C121" s="14">
        <v>3.8929999999999999E-2</v>
      </c>
      <c r="D121" s="21">
        <v>2.3140000000000001E-2</v>
      </c>
      <c r="E121" s="115"/>
      <c r="F121" s="115"/>
      <c r="G121" s="50">
        <f t="shared" si="3"/>
        <v>2.8519427327072452E-2</v>
      </c>
      <c r="H121" s="141">
        <f t="shared" si="4"/>
        <v>3.8191337373930975E-2</v>
      </c>
      <c r="I121" s="51">
        <f t="shared" si="5"/>
        <v>2.2876330000971546E-2</v>
      </c>
    </row>
    <row r="122" spans="1:9" x14ac:dyDescent="0.3">
      <c r="A122" s="3">
        <v>112</v>
      </c>
      <c r="B122" s="6">
        <v>2.8979999999999999E-2</v>
      </c>
      <c r="C122" s="14">
        <v>3.8980000000000001E-2</v>
      </c>
      <c r="D122" s="21">
        <v>2.3179999999999999E-2</v>
      </c>
      <c r="E122" s="115"/>
      <c r="F122" s="115"/>
      <c r="G122" s="50">
        <f t="shared" si="3"/>
        <v>2.8568020317057383E-2</v>
      </c>
      <c r="H122" s="141">
        <f t="shared" si="4"/>
        <v>3.8239462653668552E-2</v>
      </c>
      <c r="I122" s="51">
        <f t="shared" si="5"/>
        <v>2.2915424570740823E-2</v>
      </c>
    </row>
    <row r="123" spans="1:9" x14ac:dyDescent="0.3">
      <c r="A123" s="3">
        <v>113</v>
      </c>
      <c r="B123" s="6">
        <v>2.9020000000000001E-2</v>
      </c>
      <c r="C123" s="14">
        <v>3.9019999999999999E-2</v>
      </c>
      <c r="D123" s="21">
        <v>2.3220000000000001E-2</v>
      </c>
      <c r="E123" s="115"/>
      <c r="F123" s="115"/>
      <c r="G123" s="50">
        <f t="shared" si="3"/>
        <v>2.8606893008996232E-2</v>
      </c>
      <c r="H123" s="141">
        <f t="shared" si="4"/>
        <v>3.8277961209977486E-2</v>
      </c>
      <c r="I123" s="51">
        <f t="shared" si="5"/>
        <v>2.2954517612184467E-2</v>
      </c>
    </row>
    <row r="124" spans="1:9" x14ac:dyDescent="0.3">
      <c r="A124" s="3">
        <v>114</v>
      </c>
      <c r="B124" s="6">
        <v>2.9069999999999999E-2</v>
      </c>
      <c r="C124" s="14">
        <v>3.9070000000000001E-2</v>
      </c>
      <c r="D124" s="21">
        <v>2.3259999999999999E-2</v>
      </c>
      <c r="E124" s="115"/>
      <c r="F124" s="115"/>
      <c r="G124" s="50">
        <f t="shared" si="3"/>
        <v>2.8655481749051061E-2</v>
      </c>
      <c r="H124" s="141">
        <f t="shared" si="4"/>
        <v>3.8326082321199356E-2</v>
      </c>
      <c r="I124" s="51">
        <f t="shared" si="5"/>
        <v>2.2993609125421959E-2</v>
      </c>
    </row>
    <row r="125" spans="1:9" x14ac:dyDescent="0.3">
      <c r="A125" s="7">
        <v>115</v>
      </c>
      <c r="B125" s="8">
        <v>2.912E-2</v>
      </c>
      <c r="C125" s="15">
        <v>3.9120000000000002E-2</v>
      </c>
      <c r="D125" s="22">
        <v>2.3300000000000001E-2</v>
      </c>
      <c r="E125" s="115"/>
      <c r="F125" s="115"/>
      <c r="G125" s="50">
        <f t="shared" si="3"/>
        <v>2.8704068128355149E-2</v>
      </c>
      <c r="H125" s="141">
        <f t="shared" si="4"/>
        <v>3.8374201116891528E-2</v>
      </c>
      <c r="I125" s="51">
        <f t="shared" si="5"/>
        <v>2.3032699110572784E-2</v>
      </c>
    </row>
    <row r="126" spans="1:9" x14ac:dyDescent="0.3">
      <c r="A126" s="3">
        <v>116</v>
      </c>
      <c r="B126" s="6">
        <v>2.9170000000000001E-2</v>
      </c>
      <c r="C126" s="14">
        <v>3.9170000000000003E-2</v>
      </c>
      <c r="D126" s="21">
        <v>2.334E-2</v>
      </c>
      <c r="E126" s="115"/>
      <c r="F126" s="115"/>
      <c r="G126" s="50">
        <f t="shared" si="3"/>
        <v>2.8752652147137459E-2</v>
      </c>
      <c r="H126" s="141">
        <f t="shared" si="4"/>
        <v>3.8422317597276393E-2</v>
      </c>
      <c r="I126" s="51">
        <f t="shared" si="5"/>
        <v>2.3071787567756175E-2</v>
      </c>
    </row>
    <row r="127" spans="1:9" x14ac:dyDescent="0.3">
      <c r="A127" s="3">
        <v>117</v>
      </c>
      <c r="B127" s="6">
        <v>2.921E-2</v>
      </c>
      <c r="C127" s="14">
        <v>3.9210000000000002E-2</v>
      </c>
      <c r="D127" s="21">
        <v>2.3369999999999998E-2</v>
      </c>
      <c r="E127" s="115"/>
      <c r="F127" s="115"/>
      <c r="G127" s="50">
        <f t="shared" si="3"/>
        <v>2.8791517662742034E-2</v>
      </c>
      <c r="H127" s="141">
        <f t="shared" si="4"/>
        <v>3.8460809114713029E-2</v>
      </c>
      <c r="I127" s="51">
        <f t="shared" si="5"/>
        <v>2.3101102907987205E-2</v>
      </c>
    </row>
    <row r="128" spans="1:9" x14ac:dyDescent="0.3">
      <c r="A128" s="3">
        <v>118</v>
      </c>
      <c r="B128" s="6">
        <v>2.9260000000000001E-2</v>
      </c>
      <c r="C128" s="14">
        <v>3.9260000000000003E-2</v>
      </c>
      <c r="D128" s="21">
        <v>2.341E-2</v>
      </c>
      <c r="E128" s="115"/>
      <c r="F128" s="115"/>
      <c r="G128" s="50">
        <f t="shared" si="3"/>
        <v>2.8840097433163698E-2</v>
      </c>
      <c r="H128" s="141">
        <f t="shared" si="4"/>
        <v>3.8508921428106774E-2</v>
      </c>
      <c r="I128" s="51">
        <f t="shared" si="5"/>
        <v>2.3140188691515608E-2</v>
      </c>
    </row>
    <row r="129" spans="1:9" x14ac:dyDescent="0.3">
      <c r="A129" s="3">
        <v>119</v>
      </c>
      <c r="B129" s="6">
        <v>2.93E-2</v>
      </c>
      <c r="C129" s="14">
        <v>3.9300000000000002E-2</v>
      </c>
      <c r="D129" s="21">
        <v>2.3439999999999999E-2</v>
      </c>
      <c r="E129" s="115"/>
      <c r="F129" s="115"/>
      <c r="G129" s="50">
        <f t="shared" si="3"/>
        <v>2.8878959550376771E-2</v>
      </c>
      <c r="H129" s="141">
        <f t="shared" si="4"/>
        <v>3.8547409612238827E-2</v>
      </c>
      <c r="I129" s="51">
        <f t="shared" si="5"/>
        <v>2.3169502026642384E-2</v>
      </c>
    </row>
    <row r="130" spans="1:9" x14ac:dyDescent="0.3">
      <c r="A130" s="7">
        <v>120</v>
      </c>
      <c r="B130" s="8">
        <v>2.9340000000000001E-2</v>
      </c>
      <c r="C130" s="15">
        <v>3.934E-2</v>
      </c>
      <c r="D130" s="22">
        <v>2.3470000000000001E-2</v>
      </c>
      <c r="E130" s="115"/>
      <c r="F130" s="115"/>
      <c r="G130" s="50">
        <f t="shared" si="3"/>
        <v>2.8917820157384169E-2</v>
      </c>
      <c r="H130" s="141">
        <f t="shared" si="4"/>
        <v>3.8585896315087784E-2</v>
      </c>
      <c r="I130" s="51">
        <f t="shared" si="5"/>
        <v>2.3198814502522952E-2</v>
      </c>
    </row>
    <row r="131" spans="1:9" x14ac:dyDescent="0.3">
      <c r="A131" s="3">
        <v>121</v>
      </c>
      <c r="B131" s="6">
        <v>2.9389999999999999E-2</v>
      </c>
      <c r="C131" s="14">
        <v>3.9390000000000001E-2</v>
      </c>
      <c r="D131" s="21">
        <v>2.351E-2</v>
      </c>
      <c r="E131" s="115"/>
      <c r="F131" s="115"/>
      <c r="G131" s="50">
        <f t="shared" si="3"/>
        <v>2.8966393792596103E-2</v>
      </c>
      <c r="H131" s="141">
        <f t="shared" si="4"/>
        <v>3.8634002610768076E-2</v>
      </c>
      <c r="I131" s="51">
        <f t="shared" si="5"/>
        <v>2.323789646717811E-2</v>
      </c>
    </row>
    <row r="132" spans="1:9" x14ac:dyDescent="0.3">
      <c r="A132" s="3">
        <v>122</v>
      </c>
      <c r="B132" s="6">
        <v>2.9430000000000001E-2</v>
      </c>
      <c r="C132" s="14">
        <v>3.943E-2</v>
      </c>
      <c r="D132" s="21">
        <v>2.3539999999999998E-2</v>
      </c>
      <c r="E132" s="115"/>
      <c r="F132" s="115"/>
      <c r="G132" s="50">
        <f t="shared" si="3"/>
        <v>2.9005251002070534E-2</v>
      </c>
      <c r="H132" s="141">
        <f t="shared" si="4"/>
        <v>3.8672485981146441E-2</v>
      </c>
      <c r="I132" s="51">
        <f t="shared" si="5"/>
        <v>2.3267206938346007E-2</v>
      </c>
    </row>
    <row r="133" spans="1:9" x14ac:dyDescent="0.3">
      <c r="A133" s="3">
        <v>123</v>
      </c>
      <c r="B133" s="6">
        <v>2.947E-2</v>
      </c>
      <c r="C133" s="14">
        <v>3.9469999999999998E-2</v>
      </c>
      <c r="D133" s="21">
        <v>2.358E-2</v>
      </c>
      <c r="E133" s="115"/>
      <c r="F133" s="115"/>
      <c r="G133" s="50">
        <f t="shared" si="3"/>
        <v>2.9044106701720904E-2</v>
      </c>
      <c r="H133" s="141">
        <f t="shared" si="4"/>
        <v>3.8710967870611783E-2</v>
      </c>
      <c r="I133" s="51">
        <f t="shared" si="5"/>
        <v>2.3306286230234251E-2</v>
      </c>
    </row>
    <row r="134" spans="1:9" x14ac:dyDescent="0.3">
      <c r="A134" s="3">
        <v>124</v>
      </c>
      <c r="B134" s="6">
        <v>2.9510000000000002E-2</v>
      </c>
      <c r="C134" s="14">
        <v>3.9510000000000003E-2</v>
      </c>
      <c r="D134" s="21">
        <v>2.3609999999999999E-2</v>
      </c>
      <c r="E134" s="115"/>
      <c r="F134" s="115"/>
      <c r="G134" s="50">
        <f t="shared" si="3"/>
        <v>2.9082960891664324E-2</v>
      </c>
      <c r="H134" s="141">
        <f t="shared" si="4"/>
        <v>3.8749448279278509E-2</v>
      </c>
      <c r="I134" s="51">
        <f t="shared" si="5"/>
        <v>2.3335594696963887E-2</v>
      </c>
    </row>
    <row r="135" spans="1:9" x14ac:dyDescent="0.3">
      <c r="A135" s="7">
        <v>125</v>
      </c>
      <c r="B135" s="8">
        <v>2.955E-2</v>
      </c>
      <c r="C135" s="15">
        <v>3.9550000000000002E-2</v>
      </c>
      <c r="D135" s="22">
        <v>2.3640000000000001E-2</v>
      </c>
      <c r="E135" s="115"/>
      <c r="F135" s="115"/>
      <c r="G135" s="50">
        <f t="shared" si="3"/>
        <v>2.9121813572018533E-2</v>
      </c>
      <c r="H135" s="141">
        <f t="shared" si="4"/>
        <v>3.8787927207260368E-2</v>
      </c>
      <c r="I135" s="51">
        <f t="shared" si="5"/>
        <v>2.3364902304732694E-2</v>
      </c>
    </row>
    <row r="136" spans="1:9" x14ac:dyDescent="0.3">
      <c r="A136" s="3">
        <v>126</v>
      </c>
      <c r="B136" s="6">
        <v>2.9590000000000002E-2</v>
      </c>
      <c r="C136" s="14">
        <v>3.959E-2</v>
      </c>
      <c r="D136" s="21">
        <v>2.367E-2</v>
      </c>
      <c r="E136" s="115"/>
      <c r="F136" s="115"/>
      <c r="G136" s="50">
        <f t="shared" si="3"/>
        <v>2.9160664742900622E-2</v>
      </c>
      <c r="H136" s="141">
        <f t="shared" si="4"/>
        <v>3.8826404654671291E-2</v>
      </c>
      <c r="I136" s="51">
        <f t="shared" si="5"/>
        <v>2.3394209053590583E-2</v>
      </c>
    </row>
    <row r="137" spans="1:9" x14ac:dyDescent="0.3">
      <c r="A137" s="3">
        <v>127</v>
      </c>
      <c r="B137" s="6">
        <v>2.963E-2</v>
      </c>
      <c r="C137" s="14">
        <v>3.9629999999999999E-2</v>
      </c>
      <c r="D137" s="21">
        <v>2.3699999999999999E-2</v>
      </c>
      <c r="E137" s="115"/>
      <c r="F137" s="115"/>
      <c r="G137" s="50">
        <f t="shared" si="3"/>
        <v>2.9199514404427872E-2</v>
      </c>
      <c r="H137" s="141">
        <f t="shared" si="4"/>
        <v>3.8864880621625221E-2</v>
      </c>
      <c r="I137" s="51">
        <f t="shared" si="5"/>
        <v>2.342351494358811E-2</v>
      </c>
    </row>
    <row r="138" spans="1:9" x14ac:dyDescent="0.3">
      <c r="A138" s="3">
        <v>128</v>
      </c>
      <c r="B138" s="6">
        <v>2.9659999999999999E-2</v>
      </c>
      <c r="C138" s="14">
        <v>3.9660000000000001E-2</v>
      </c>
      <c r="D138" s="21">
        <v>2.3730000000000001E-2</v>
      </c>
      <c r="E138" s="115"/>
      <c r="F138" s="115"/>
      <c r="G138" s="50">
        <f t="shared" si="3"/>
        <v>2.9228650660129689E-2</v>
      </c>
      <c r="H138" s="141">
        <f t="shared" si="4"/>
        <v>3.8893736625359242E-2</v>
      </c>
      <c r="I138" s="51">
        <f t="shared" si="5"/>
        <v>2.3452819974775621E-2</v>
      </c>
    </row>
    <row r="139" spans="1:9" x14ac:dyDescent="0.3">
      <c r="A139" s="3">
        <v>129</v>
      </c>
      <c r="B139" s="6">
        <v>2.9700000000000001E-2</v>
      </c>
      <c r="C139" s="14">
        <v>3.9699999999999999E-2</v>
      </c>
      <c r="D139" s="21">
        <v>2.376E-2</v>
      </c>
      <c r="E139" s="115"/>
      <c r="F139" s="115"/>
      <c r="G139" s="50">
        <f t="shared" si="3"/>
        <v>2.9267497680568143E-2</v>
      </c>
      <c r="H139" s="141">
        <f t="shared" si="4"/>
        <v>3.8932210001787537E-2</v>
      </c>
      <c r="I139" s="51">
        <f t="shared" si="5"/>
        <v>2.3482124147203444E-2</v>
      </c>
    </row>
    <row r="140" spans="1:9" x14ac:dyDescent="0.3">
      <c r="A140" s="7">
        <v>130</v>
      </c>
      <c r="B140" s="8">
        <v>2.9739999999999999E-2</v>
      </c>
      <c r="C140" s="15">
        <v>3.9739999999999998E-2</v>
      </c>
      <c r="D140" s="22">
        <v>2.3789999999999999E-2</v>
      </c>
      <c r="E140" s="115"/>
      <c r="F140" s="115"/>
      <c r="G140" s="50">
        <f t="shared" ref="G140:G160" si="6">LN(1+B140)</f>
        <v>2.9306343191974227E-2</v>
      </c>
      <c r="H140" s="141">
        <f t="shared" ref="H140:H160" si="7">LN(1+C140)</f>
        <v>3.8970681898072089E-2</v>
      </c>
      <c r="I140" s="51">
        <f t="shared" ref="I140:I160" si="8">LN(1+D140)</f>
        <v>2.351142746092191E-2</v>
      </c>
    </row>
    <row r="141" spans="1:9" x14ac:dyDescent="0.3">
      <c r="A141" s="3">
        <v>131</v>
      </c>
      <c r="B141" s="6">
        <v>2.9770000000000001E-2</v>
      </c>
      <c r="C141" s="14">
        <v>3.977E-2</v>
      </c>
      <c r="D141" s="21">
        <v>2.3820000000000001E-2</v>
      </c>
      <c r="E141" s="115"/>
      <c r="F141" s="115"/>
      <c r="G141" s="50">
        <f t="shared" si="6"/>
        <v>2.9335476335296762E-2</v>
      </c>
      <c r="H141" s="141">
        <f t="shared" si="7"/>
        <v>3.8999534849009622E-2</v>
      </c>
      <c r="I141" s="51">
        <f t="shared" si="8"/>
        <v>2.3540729915981339E-2</v>
      </c>
    </row>
    <row r="142" spans="1:9" x14ac:dyDescent="0.3">
      <c r="A142" s="3">
        <v>132</v>
      </c>
      <c r="B142" s="6">
        <v>2.981E-2</v>
      </c>
      <c r="C142" s="14">
        <v>3.9809999999999998E-2</v>
      </c>
      <c r="D142" s="21">
        <v>2.385E-2</v>
      </c>
      <c r="E142" s="115"/>
      <c r="F142" s="115"/>
      <c r="G142" s="50">
        <f t="shared" si="6"/>
        <v>2.9374319206178053E-2</v>
      </c>
      <c r="H142" s="141">
        <f t="shared" si="7"/>
        <v>3.9038004155316428E-2</v>
      </c>
      <c r="I142" s="51">
        <f t="shared" si="8"/>
        <v>2.3570031512432057E-2</v>
      </c>
    </row>
    <row r="143" spans="1:9" x14ac:dyDescent="0.3">
      <c r="A143" s="3">
        <v>133</v>
      </c>
      <c r="B143" s="6">
        <v>2.9850000000000002E-2</v>
      </c>
      <c r="C143" s="14">
        <v>3.9849999999999997E-2</v>
      </c>
      <c r="D143" s="21">
        <v>2.3879999999999998E-2</v>
      </c>
      <c r="E143" s="115"/>
      <c r="F143" s="115"/>
      <c r="G143" s="50">
        <f t="shared" si="6"/>
        <v>2.9413160568349549E-2</v>
      </c>
      <c r="H143" s="141">
        <f t="shared" si="7"/>
        <v>3.9076471981792843E-2</v>
      </c>
      <c r="I143" s="51">
        <f t="shared" si="8"/>
        <v>2.359933225032438E-2</v>
      </c>
    </row>
    <row r="144" spans="1:9" x14ac:dyDescent="0.3">
      <c r="A144" s="3">
        <v>134</v>
      </c>
      <c r="B144" s="6">
        <v>2.988E-2</v>
      </c>
      <c r="C144" s="14">
        <v>3.9879999999999999E-2</v>
      </c>
      <c r="D144" s="21">
        <v>2.3900000000000001E-2</v>
      </c>
      <c r="E144" s="115"/>
      <c r="F144" s="115"/>
      <c r="G144" s="50">
        <f t="shared" si="6"/>
        <v>2.9442290599957666E-2</v>
      </c>
      <c r="H144" s="141">
        <f t="shared" si="7"/>
        <v>3.910532188057976E-2</v>
      </c>
      <c r="I144" s="51">
        <f t="shared" si="8"/>
        <v>2.3618865598634027E-2</v>
      </c>
    </row>
    <row r="145" spans="1:9" x14ac:dyDescent="0.3">
      <c r="A145" s="7">
        <v>135</v>
      </c>
      <c r="B145" s="8">
        <v>2.9909999999999999E-2</v>
      </c>
      <c r="C145" s="15">
        <v>3.9910000000000001E-2</v>
      </c>
      <c r="D145" s="22">
        <v>2.393E-2</v>
      </c>
      <c r="E145" s="115"/>
      <c r="F145" s="115"/>
      <c r="G145" s="50">
        <f t="shared" si="6"/>
        <v>2.9471419783031978E-2</v>
      </c>
      <c r="H145" s="141">
        <f t="shared" si="7"/>
        <v>3.9134170947074026E-2</v>
      </c>
      <c r="I145" s="51">
        <f t="shared" si="8"/>
        <v>2.3648164905707487E-2</v>
      </c>
    </row>
    <row r="146" spans="1:9" x14ac:dyDescent="0.3">
      <c r="A146" s="3">
        <v>136</v>
      </c>
      <c r="B146" s="6">
        <v>2.9950000000000001E-2</v>
      </c>
      <c r="C146" s="14">
        <v>3.9949999999999999E-2</v>
      </c>
      <c r="D146" s="21">
        <v>2.3959999999999999E-2</v>
      </c>
      <c r="E146" s="115"/>
      <c r="F146" s="115"/>
      <c r="G146" s="50">
        <f t="shared" si="6"/>
        <v>2.9510257373940918E-2</v>
      </c>
      <c r="H146" s="141">
        <f t="shared" si="7"/>
        <v>3.9172635074471995E-2</v>
      </c>
      <c r="I146" s="51">
        <f t="shared" si="8"/>
        <v>2.3677463354356703E-2</v>
      </c>
    </row>
    <row r="147" spans="1:9" x14ac:dyDescent="0.3">
      <c r="A147" s="3">
        <v>137</v>
      </c>
      <c r="B147" s="6">
        <v>2.998E-2</v>
      </c>
      <c r="C147" s="14">
        <v>3.9980000000000002E-2</v>
      </c>
      <c r="D147" s="21">
        <v>2.3980000000000001E-2</v>
      </c>
      <c r="E147" s="115"/>
      <c r="F147" s="115"/>
      <c r="G147" s="50">
        <f t="shared" si="6"/>
        <v>2.9539384577294523E-2</v>
      </c>
      <c r="H147" s="141">
        <f t="shared" si="7"/>
        <v>3.9201482199136821E-2</v>
      </c>
      <c r="I147" s="51">
        <f t="shared" si="8"/>
        <v>2.3696995176578587E-2</v>
      </c>
    </row>
    <row r="148" spans="1:9" x14ac:dyDescent="0.3">
      <c r="A148" s="3">
        <v>138</v>
      </c>
      <c r="B148" s="6">
        <v>3.0009999999999998E-2</v>
      </c>
      <c r="C148" s="14">
        <v>4.0009999999999997E-2</v>
      </c>
      <c r="D148" s="21">
        <v>2.401E-2</v>
      </c>
      <c r="E148" s="115"/>
      <c r="F148" s="115"/>
      <c r="G148" s="50">
        <f t="shared" si="6"/>
        <v>2.956851093227908E-2</v>
      </c>
      <c r="H148" s="141">
        <f t="shared" si="7"/>
        <v>3.9230328491669263E-2</v>
      </c>
      <c r="I148" s="51">
        <f t="shared" si="8"/>
        <v>2.3726292194632723E-2</v>
      </c>
    </row>
    <row r="149" spans="1:9" x14ac:dyDescent="0.3">
      <c r="A149" s="3">
        <v>139</v>
      </c>
      <c r="B149" s="6">
        <v>3.005E-2</v>
      </c>
      <c r="C149" s="14">
        <v>4.0050000000000002E-2</v>
      </c>
      <c r="D149" s="21">
        <v>2.4039999999999999E-2</v>
      </c>
      <c r="E149" s="115"/>
      <c r="F149" s="115"/>
      <c r="G149" s="50">
        <f t="shared" si="6"/>
        <v>2.9607344752657947E-2</v>
      </c>
      <c r="H149" s="141">
        <f t="shared" si="7"/>
        <v>3.9268788920699918E-2</v>
      </c>
      <c r="I149" s="51">
        <f t="shared" si="8"/>
        <v>2.3755588354396517E-2</v>
      </c>
    </row>
    <row r="150" spans="1:9" x14ac:dyDescent="0.3">
      <c r="A150" s="7">
        <v>140</v>
      </c>
      <c r="B150" s="8">
        <v>3.0079999999999999E-2</v>
      </c>
      <c r="C150" s="15">
        <v>4.0079999999999998E-2</v>
      </c>
      <c r="D150" s="22">
        <v>2.4060000000000002E-2</v>
      </c>
      <c r="E150" s="115"/>
      <c r="F150" s="115"/>
      <c r="G150" s="50">
        <f t="shared" si="6"/>
        <v>2.9636469128306392E-2</v>
      </c>
      <c r="H150" s="141">
        <f t="shared" si="7"/>
        <v>3.92976332717761E-2</v>
      </c>
      <c r="I150" s="51">
        <f t="shared" si="8"/>
        <v>2.3775118650769297E-2</v>
      </c>
    </row>
    <row r="151" spans="1:9" x14ac:dyDescent="0.3">
      <c r="A151" s="3">
        <v>141</v>
      </c>
      <c r="B151" s="6">
        <v>3.0110000000000001E-2</v>
      </c>
      <c r="C151" s="14">
        <v>4.011E-2</v>
      </c>
      <c r="D151" s="21">
        <v>2.409E-2</v>
      </c>
      <c r="E151" s="115"/>
      <c r="F151" s="115"/>
      <c r="G151" s="50">
        <f t="shared" si="6"/>
        <v>2.966559265575007E-2</v>
      </c>
      <c r="H151" s="141">
        <f t="shared" si="7"/>
        <v>3.9326476790879909E-2</v>
      </c>
      <c r="I151" s="51">
        <f t="shared" si="8"/>
        <v>2.3804413380161302E-2</v>
      </c>
    </row>
    <row r="152" spans="1:9" x14ac:dyDescent="0.3">
      <c r="A152" s="3">
        <v>142</v>
      </c>
      <c r="B152" s="6">
        <v>3.014E-2</v>
      </c>
      <c r="C152" s="14">
        <v>4.0140000000000002E-2</v>
      </c>
      <c r="D152" s="21">
        <v>2.4109999999999999E-2</v>
      </c>
      <c r="E152" s="115"/>
      <c r="F152" s="115"/>
      <c r="G152" s="50">
        <f t="shared" si="6"/>
        <v>2.9694715335038598E-2</v>
      </c>
      <c r="H152" s="141">
        <f t="shared" si="7"/>
        <v>3.9355319478058912E-2</v>
      </c>
      <c r="I152" s="51">
        <f t="shared" si="8"/>
        <v>2.3823942722999664E-2</v>
      </c>
    </row>
    <row r="153" spans="1:9" x14ac:dyDescent="0.3">
      <c r="A153" s="3">
        <v>143</v>
      </c>
      <c r="B153" s="6">
        <v>3.0169999999999999E-2</v>
      </c>
      <c r="C153" s="14">
        <v>4.0169999999999997E-2</v>
      </c>
      <c r="D153" s="21">
        <v>2.4140000000000002E-2</v>
      </c>
      <c r="E153" s="115"/>
      <c r="F153" s="115"/>
      <c r="G153" s="50">
        <f t="shared" si="6"/>
        <v>2.9723837166221376E-2</v>
      </c>
      <c r="H153" s="141">
        <f t="shared" si="7"/>
        <v>3.9384161333361298E-2</v>
      </c>
      <c r="I153" s="51">
        <f t="shared" si="8"/>
        <v>2.3853236022159552E-2</v>
      </c>
    </row>
    <row r="154" spans="1:9" x14ac:dyDescent="0.3">
      <c r="A154" s="3">
        <v>144</v>
      </c>
      <c r="B154" s="6">
        <v>3.0200000000000001E-2</v>
      </c>
      <c r="C154" s="14">
        <v>4.02E-2</v>
      </c>
      <c r="D154" s="21">
        <v>2.4160000000000001E-2</v>
      </c>
      <c r="E154" s="115"/>
      <c r="F154" s="115"/>
      <c r="G154" s="50">
        <f t="shared" si="6"/>
        <v>2.9752958149347801E-2</v>
      </c>
      <c r="H154" s="141">
        <f t="shared" si="7"/>
        <v>3.9413002356835057E-2</v>
      </c>
      <c r="I154" s="51">
        <f t="shared" si="8"/>
        <v>2.3872764411556169E-2</v>
      </c>
    </row>
    <row r="155" spans="1:9" x14ac:dyDescent="0.3">
      <c r="A155" s="7">
        <v>145</v>
      </c>
      <c r="B155" s="8">
        <v>3.023E-2</v>
      </c>
      <c r="C155" s="15">
        <v>4.0230000000000002E-2</v>
      </c>
      <c r="D155" s="22">
        <v>2.418E-2</v>
      </c>
      <c r="E155" s="115"/>
      <c r="F155" s="115"/>
      <c r="G155" s="50">
        <f t="shared" si="6"/>
        <v>2.9782078284467259E-2</v>
      </c>
      <c r="H155" s="141">
        <f t="shared" si="7"/>
        <v>3.9441842548528172E-2</v>
      </c>
      <c r="I155" s="51">
        <f t="shared" si="8"/>
        <v>2.3892292419602456E-2</v>
      </c>
    </row>
    <row r="156" spans="1:9" x14ac:dyDescent="0.3">
      <c r="A156" s="3">
        <v>146</v>
      </c>
      <c r="B156" s="6">
        <v>3.0259999999999999E-2</v>
      </c>
      <c r="C156" s="14">
        <v>4.0259999999999997E-2</v>
      </c>
      <c r="D156" s="21">
        <v>2.4209999999999999E-2</v>
      </c>
      <c r="E156" s="115"/>
      <c r="F156" s="115"/>
      <c r="G156" s="50">
        <f t="shared" si="6"/>
        <v>2.9811197571629144E-2</v>
      </c>
      <c r="H156" s="141">
        <f t="shared" si="7"/>
        <v>3.9470681908488618E-2</v>
      </c>
      <c r="I156" s="51">
        <f t="shared" si="8"/>
        <v>2.3921583716671978E-2</v>
      </c>
    </row>
    <row r="157" spans="1:9" x14ac:dyDescent="0.3">
      <c r="A157" s="3">
        <v>147</v>
      </c>
      <c r="B157" s="6">
        <v>3.0290000000000001E-2</v>
      </c>
      <c r="C157" s="14">
        <v>4.0289999999999999E-2</v>
      </c>
      <c r="D157" s="21">
        <v>2.4230000000000002E-2</v>
      </c>
      <c r="E157" s="115"/>
      <c r="F157" s="115"/>
      <c r="G157" s="50">
        <f t="shared" si="6"/>
        <v>2.9840316010882832E-2</v>
      </c>
      <c r="H157" s="141">
        <f t="shared" si="7"/>
        <v>3.9499520436764364E-2</v>
      </c>
      <c r="I157" s="51">
        <f t="shared" si="8"/>
        <v>2.3941110771406846E-2</v>
      </c>
    </row>
    <row r="158" spans="1:9" x14ac:dyDescent="0.3">
      <c r="A158" s="3">
        <v>148</v>
      </c>
      <c r="B158" s="6">
        <v>3.032E-2</v>
      </c>
      <c r="C158" s="14">
        <v>4.0320000000000002E-2</v>
      </c>
      <c r="D158" s="21">
        <v>2.426E-2</v>
      </c>
      <c r="E158" s="115"/>
      <c r="F158" s="115"/>
      <c r="G158" s="50">
        <f t="shared" si="6"/>
        <v>2.9869433602277704E-2</v>
      </c>
      <c r="H158" s="141">
        <f t="shared" si="7"/>
        <v>3.9528358133403385E-2</v>
      </c>
      <c r="I158" s="51">
        <f t="shared" si="8"/>
        <v>2.3970400638579366E-2</v>
      </c>
    </row>
    <row r="159" spans="1:9" x14ac:dyDescent="0.3">
      <c r="A159" s="3">
        <v>149</v>
      </c>
      <c r="B159" s="6">
        <v>3.0339999999999999E-2</v>
      </c>
      <c r="C159" s="14">
        <v>4.0340000000000001E-2</v>
      </c>
      <c r="D159" s="21">
        <v>2.427E-2</v>
      </c>
      <c r="E159" s="115"/>
      <c r="F159" s="115"/>
      <c r="G159" s="50">
        <f t="shared" si="6"/>
        <v>2.9888844858866136E-2</v>
      </c>
      <c r="H159" s="141">
        <f t="shared" si="7"/>
        <v>3.9547582802499481E-2</v>
      </c>
      <c r="I159" s="51">
        <f t="shared" si="8"/>
        <v>2.3980163736996421E-2</v>
      </c>
    </row>
    <row r="160" spans="1:9" ht="15" thickBot="1" x14ac:dyDescent="0.35">
      <c r="A160" s="7">
        <v>150</v>
      </c>
      <c r="B160" s="8">
        <v>3.0370000000000001E-2</v>
      </c>
      <c r="C160" s="15">
        <v>4.0370000000000003E-2</v>
      </c>
      <c r="D160" s="22">
        <v>2.4299999999999999E-2</v>
      </c>
      <c r="E160" s="115"/>
      <c r="F160" s="115"/>
      <c r="G160" s="139">
        <f t="shared" si="6"/>
        <v>2.9917961037272699E-2</v>
      </c>
      <c r="H160" s="142">
        <f t="shared" si="7"/>
        <v>3.9576419113183867E-2</v>
      </c>
      <c r="I160" s="52">
        <f t="shared" si="8"/>
        <v>2.4009452460351854E-2</v>
      </c>
    </row>
  </sheetData>
  <mergeCells count="1">
    <mergeCell ref="G8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"/>
  <sheetViews>
    <sheetView topLeftCell="A92" workbookViewId="0">
      <selection activeCell="F63" sqref="F63:F113"/>
    </sheetView>
  </sheetViews>
  <sheetFormatPr defaultRowHeight="14.4" x14ac:dyDescent="0.3"/>
  <cols>
    <col min="4" max="4" width="14.21875" customWidth="1"/>
  </cols>
  <sheetData>
    <row r="1" spans="1:8" x14ac:dyDescent="0.3">
      <c r="A1" s="25" t="s">
        <v>12</v>
      </c>
      <c r="B1" s="25"/>
      <c r="C1" s="25"/>
      <c r="D1" s="25"/>
      <c r="E1" s="25"/>
      <c r="F1" s="25"/>
      <c r="G1" s="25"/>
      <c r="H1" s="25"/>
    </row>
    <row r="2" spans="1:8" x14ac:dyDescent="0.3">
      <c r="A2" s="25" t="s">
        <v>14</v>
      </c>
      <c r="B2" s="25" t="s">
        <v>15</v>
      </c>
      <c r="C2" s="25" t="s">
        <v>16</v>
      </c>
      <c r="D2" s="25" t="s">
        <v>17</v>
      </c>
      <c r="E2" s="25" t="s">
        <v>18</v>
      </c>
      <c r="F2" s="25" t="s">
        <v>19</v>
      </c>
      <c r="G2" s="25" t="s">
        <v>20</v>
      </c>
      <c r="H2" s="25" t="s">
        <v>21</v>
      </c>
    </row>
    <row r="3" spans="1:8" x14ac:dyDescent="0.3">
      <c r="A3" s="25">
        <v>0</v>
      </c>
      <c r="B3" s="25">
        <v>100000</v>
      </c>
      <c r="C3" s="25">
        <v>266</v>
      </c>
      <c r="D3" s="25">
        <v>2.6645699999999999</v>
      </c>
      <c r="E3" s="25">
        <v>99749</v>
      </c>
      <c r="F3" s="25">
        <v>0.99973780000000001</v>
      </c>
      <c r="G3" s="25">
        <v>80.135000000000005</v>
      </c>
      <c r="H3" s="25" t="s">
        <v>22</v>
      </c>
    </row>
    <row r="4" spans="1:8" x14ac:dyDescent="0.3">
      <c r="A4" s="25">
        <v>1</v>
      </c>
      <c r="B4" s="25">
        <v>99734</v>
      </c>
      <c r="C4" s="25">
        <v>21</v>
      </c>
      <c r="D4" s="25">
        <v>0.20924999999999999</v>
      </c>
      <c r="E4" s="25">
        <v>99723</v>
      </c>
      <c r="F4" s="25">
        <v>0.9998186</v>
      </c>
      <c r="G4" s="25">
        <v>79.347999999999999</v>
      </c>
      <c r="H4" s="25" t="s">
        <v>22</v>
      </c>
    </row>
    <row r="5" spans="1:8" x14ac:dyDescent="0.3">
      <c r="A5" s="25">
        <v>2</v>
      </c>
      <c r="B5" s="25">
        <v>99713</v>
      </c>
      <c r="C5" s="25">
        <v>15</v>
      </c>
      <c r="D5" s="25">
        <v>0.15361</v>
      </c>
      <c r="E5" s="25">
        <v>99705</v>
      </c>
      <c r="F5" s="25">
        <v>0.99986640000000004</v>
      </c>
      <c r="G5" s="25">
        <v>78.364999999999995</v>
      </c>
      <c r="H5" s="25" t="s">
        <v>22</v>
      </c>
    </row>
    <row r="6" spans="1:8" x14ac:dyDescent="0.3">
      <c r="A6" s="25">
        <v>3</v>
      </c>
      <c r="B6" s="25">
        <v>99697</v>
      </c>
      <c r="C6" s="25">
        <v>11</v>
      </c>
      <c r="D6" s="25">
        <v>0.11352</v>
      </c>
      <c r="E6" s="25">
        <v>99692</v>
      </c>
      <c r="F6" s="25">
        <v>0.99990000000000001</v>
      </c>
      <c r="G6" s="25">
        <v>77.376000000000005</v>
      </c>
      <c r="H6" s="25" t="s">
        <v>22</v>
      </c>
    </row>
    <row r="7" spans="1:8" x14ac:dyDescent="0.3">
      <c r="A7" s="25">
        <v>4</v>
      </c>
      <c r="B7" s="25">
        <v>99686</v>
      </c>
      <c r="C7" s="25">
        <v>9</v>
      </c>
      <c r="D7" s="25">
        <v>8.6440000000000003E-2</v>
      </c>
      <c r="E7" s="25">
        <v>99682</v>
      </c>
      <c r="F7" s="25">
        <v>0.99991989999999997</v>
      </c>
      <c r="G7" s="25">
        <v>76.385000000000005</v>
      </c>
      <c r="H7" s="25" t="s">
        <v>22</v>
      </c>
    </row>
    <row r="8" spans="1:8" x14ac:dyDescent="0.3">
      <c r="A8" s="25">
        <v>5</v>
      </c>
      <c r="B8" s="25">
        <v>99677</v>
      </c>
      <c r="C8" s="25">
        <v>7</v>
      </c>
      <c r="D8" s="25">
        <v>7.3800000000000004E-2</v>
      </c>
      <c r="E8" s="25">
        <v>99674</v>
      </c>
      <c r="F8" s="25">
        <v>0.99992650000000005</v>
      </c>
      <c r="G8" s="25">
        <v>75.391999999999996</v>
      </c>
      <c r="H8" s="25" t="s">
        <v>22</v>
      </c>
    </row>
    <row r="9" spans="1:8" x14ac:dyDescent="0.3">
      <c r="A9" s="25">
        <v>6</v>
      </c>
      <c r="B9" s="25">
        <v>99670</v>
      </c>
      <c r="C9" s="25">
        <v>7</v>
      </c>
      <c r="D9" s="25">
        <v>7.3139999999999997E-2</v>
      </c>
      <c r="E9" s="25">
        <v>99666</v>
      </c>
      <c r="F9" s="25">
        <v>0.99992899999999996</v>
      </c>
      <c r="G9" s="25">
        <v>74.397000000000006</v>
      </c>
      <c r="H9" s="25" t="s">
        <v>22</v>
      </c>
    </row>
    <row r="10" spans="1:8" x14ac:dyDescent="0.3">
      <c r="A10" s="25">
        <v>7</v>
      </c>
      <c r="B10" s="25">
        <v>99663</v>
      </c>
      <c r="C10" s="25">
        <v>7</v>
      </c>
      <c r="D10" s="25">
        <v>6.8930000000000005E-2</v>
      </c>
      <c r="E10" s="25">
        <v>99659</v>
      </c>
      <c r="F10" s="25">
        <v>0.99993089999999996</v>
      </c>
      <c r="G10" s="25">
        <v>73.403000000000006</v>
      </c>
      <c r="H10" s="25" t="s">
        <v>22</v>
      </c>
    </row>
    <row r="11" spans="1:8" x14ac:dyDescent="0.3">
      <c r="A11" s="25">
        <v>8</v>
      </c>
      <c r="B11" s="25">
        <v>99656</v>
      </c>
      <c r="C11" s="25">
        <v>7</v>
      </c>
      <c r="D11" s="25">
        <v>6.9250000000000006E-2</v>
      </c>
      <c r="E11" s="25">
        <v>99652</v>
      </c>
      <c r="F11" s="25">
        <v>0.99993180000000004</v>
      </c>
      <c r="G11" s="25">
        <v>72.408000000000001</v>
      </c>
      <c r="H11" s="25" t="s">
        <v>22</v>
      </c>
    </row>
    <row r="12" spans="1:8" x14ac:dyDescent="0.3">
      <c r="A12" s="25">
        <v>9</v>
      </c>
      <c r="B12" s="25">
        <v>99649</v>
      </c>
      <c r="C12" s="25">
        <v>7</v>
      </c>
      <c r="D12" s="25">
        <v>6.7210000000000006E-2</v>
      </c>
      <c r="E12" s="25">
        <v>99646</v>
      </c>
      <c r="F12" s="25">
        <v>0.99992959999999997</v>
      </c>
      <c r="G12" s="25">
        <v>71.412999999999997</v>
      </c>
      <c r="H12" s="25" t="s">
        <v>22</v>
      </c>
    </row>
    <row r="13" spans="1:8" x14ac:dyDescent="0.3">
      <c r="A13" s="25">
        <v>10</v>
      </c>
      <c r="B13" s="25">
        <v>99642</v>
      </c>
      <c r="C13" s="25">
        <v>7</v>
      </c>
      <c r="D13" s="25">
        <v>7.3499999999999996E-2</v>
      </c>
      <c r="E13" s="25">
        <v>99639</v>
      </c>
      <c r="F13" s="25">
        <v>0.99992700000000001</v>
      </c>
      <c r="G13" s="25">
        <v>70.417000000000002</v>
      </c>
      <c r="H13" s="25" t="s">
        <v>22</v>
      </c>
    </row>
    <row r="14" spans="1:8" x14ac:dyDescent="0.3">
      <c r="A14" s="25">
        <v>11</v>
      </c>
      <c r="B14" s="25">
        <v>99635</v>
      </c>
      <c r="C14" s="25">
        <v>7</v>
      </c>
      <c r="D14" s="25">
        <v>7.2559999999999999E-2</v>
      </c>
      <c r="E14" s="25">
        <v>99631</v>
      </c>
      <c r="F14" s="25">
        <v>0.99992460000000005</v>
      </c>
      <c r="G14" s="25">
        <v>69.423000000000002</v>
      </c>
      <c r="H14" s="25" t="s">
        <v>22</v>
      </c>
    </row>
    <row r="15" spans="1:8" x14ac:dyDescent="0.3">
      <c r="A15" s="25">
        <v>12</v>
      </c>
      <c r="B15" s="25">
        <v>99628</v>
      </c>
      <c r="C15" s="25">
        <v>8</v>
      </c>
      <c r="D15" s="25">
        <v>7.8280000000000002E-2</v>
      </c>
      <c r="E15" s="25">
        <v>99624</v>
      </c>
      <c r="F15" s="25">
        <v>0.99991430000000003</v>
      </c>
      <c r="G15" s="25">
        <v>68.427999999999997</v>
      </c>
      <c r="H15" s="25" t="s">
        <v>22</v>
      </c>
    </row>
    <row r="16" spans="1:8" x14ac:dyDescent="0.3">
      <c r="A16" s="25">
        <v>13</v>
      </c>
      <c r="B16" s="25">
        <v>99620</v>
      </c>
      <c r="C16" s="25">
        <v>9</v>
      </c>
      <c r="D16" s="25">
        <v>9.3189999999999995E-2</v>
      </c>
      <c r="E16" s="25">
        <v>99615</v>
      </c>
      <c r="F16" s="25">
        <v>0.99989419999999996</v>
      </c>
      <c r="G16" s="25">
        <v>67.433000000000007</v>
      </c>
      <c r="H16" s="25" t="s">
        <v>22</v>
      </c>
    </row>
    <row r="17" spans="1:8" x14ac:dyDescent="0.3">
      <c r="A17" s="25">
        <v>14</v>
      </c>
      <c r="B17" s="25">
        <v>99611</v>
      </c>
      <c r="C17" s="25">
        <v>12</v>
      </c>
      <c r="D17" s="25">
        <v>0.11847000000000001</v>
      </c>
      <c r="E17" s="25">
        <v>99605</v>
      </c>
      <c r="F17" s="25">
        <v>0.9998629</v>
      </c>
      <c r="G17" s="25">
        <v>66.438999999999993</v>
      </c>
      <c r="H17" s="25" t="s">
        <v>22</v>
      </c>
    </row>
    <row r="18" spans="1:8" x14ac:dyDescent="0.3">
      <c r="A18" s="25">
        <v>15</v>
      </c>
      <c r="B18" s="25">
        <v>99599</v>
      </c>
      <c r="C18" s="25">
        <v>16</v>
      </c>
      <c r="D18" s="25">
        <v>0.15581</v>
      </c>
      <c r="E18" s="25">
        <v>99591</v>
      </c>
      <c r="F18" s="25">
        <v>0.99982099999999996</v>
      </c>
      <c r="G18" s="25">
        <v>65.447000000000003</v>
      </c>
      <c r="H18" s="25" t="s">
        <v>22</v>
      </c>
    </row>
    <row r="19" spans="1:8" x14ac:dyDescent="0.3">
      <c r="A19" s="25">
        <v>16</v>
      </c>
      <c r="B19" s="25">
        <v>99583</v>
      </c>
      <c r="C19" s="25">
        <v>20</v>
      </c>
      <c r="D19" s="25">
        <v>0.20227999999999999</v>
      </c>
      <c r="E19" s="25">
        <v>99573</v>
      </c>
      <c r="F19" s="25">
        <v>0.99976920000000002</v>
      </c>
      <c r="G19" s="25">
        <v>64.456999999999994</v>
      </c>
      <c r="H19" s="25" t="s">
        <v>22</v>
      </c>
    </row>
    <row r="20" spans="1:8" x14ac:dyDescent="0.3">
      <c r="A20" s="25">
        <v>17</v>
      </c>
      <c r="B20" s="25">
        <v>99563</v>
      </c>
      <c r="C20" s="25">
        <v>26</v>
      </c>
      <c r="D20" s="25">
        <v>0.25941999999999998</v>
      </c>
      <c r="E20" s="25">
        <v>99550</v>
      </c>
      <c r="F20" s="25">
        <v>0.99971699999999997</v>
      </c>
      <c r="G20" s="25">
        <v>63.47</v>
      </c>
      <c r="H20" s="25" t="s">
        <v>22</v>
      </c>
    </row>
    <row r="21" spans="1:8" x14ac:dyDescent="0.3">
      <c r="A21" s="25">
        <v>18</v>
      </c>
      <c r="B21" s="25">
        <v>99537</v>
      </c>
      <c r="C21" s="25">
        <v>31</v>
      </c>
      <c r="D21" s="25">
        <v>0.30658999999999997</v>
      </c>
      <c r="E21" s="25">
        <v>99522</v>
      </c>
      <c r="F21" s="25">
        <v>0.99967850000000003</v>
      </c>
      <c r="G21" s="25">
        <v>62.485999999999997</v>
      </c>
      <c r="H21" s="25" t="s">
        <v>22</v>
      </c>
    </row>
    <row r="22" spans="1:8" x14ac:dyDescent="0.3">
      <c r="A22" s="25">
        <v>19</v>
      </c>
      <c r="B22" s="25">
        <v>99507</v>
      </c>
      <c r="C22" s="25">
        <v>33</v>
      </c>
      <c r="D22" s="25">
        <v>0.33644000000000002</v>
      </c>
      <c r="E22" s="25">
        <v>99490</v>
      </c>
      <c r="F22" s="25">
        <v>0.9996505</v>
      </c>
      <c r="G22" s="25">
        <v>61.505000000000003</v>
      </c>
      <c r="H22" s="25" t="s">
        <v>22</v>
      </c>
    </row>
    <row r="23" spans="1:8" x14ac:dyDescent="0.3">
      <c r="A23" s="25">
        <v>20</v>
      </c>
      <c r="B23" s="25">
        <v>99473</v>
      </c>
      <c r="C23" s="25">
        <v>36</v>
      </c>
      <c r="D23" s="25">
        <v>0.36257</v>
      </c>
      <c r="E23" s="25">
        <v>99455</v>
      </c>
      <c r="F23" s="25">
        <v>0.99963020000000002</v>
      </c>
      <c r="G23" s="25">
        <v>60.526000000000003</v>
      </c>
      <c r="H23" s="25" t="s">
        <v>22</v>
      </c>
    </row>
    <row r="24" spans="1:8" x14ac:dyDescent="0.3">
      <c r="A24" s="25">
        <v>21</v>
      </c>
      <c r="B24" s="25">
        <v>99437</v>
      </c>
      <c r="C24" s="25">
        <v>37</v>
      </c>
      <c r="D24" s="25">
        <v>0.37697999999999998</v>
      </c>
      <c r="E24" s="25">
        <v>99419</v>
      </c>
      <c r="F24" s="25">
        <v>0.99961630000000001</v>
      </c>
      <c r="G24" s="25">
        <v>59.548000000000002</v>
      </c>
      <c r="H24" s="25" t="s">
        <v>22</v>
      </c>
    </row>
    <row r="25" spans="1:8" x14ac:dyDescent="0.3">
      <c r="A25" s="25">
        <v>22</v>
      </c>
      <c r="B25" s="25">
        <v>99400</v>
      </c>
      <c r="C25" s="25">
        <v>39</v>
      </c>
      <c r="D25" s="25">
        <v>0.39046999999999998</v>
      </c>
      <c r="E25" s="25">
        <v>99380</v>
      </c>
      <c r="F25" s="25">
        <v>0.99960640000000001</v>
      </c>
      <c r="G25" s="25">
        <v>58.57</v>
      </c>
      <c r="H25" s="25" t="s">
        <v>22</v>
      </c>
    </row>
    <row r="26" spans="1:8" x14ac:dyDescent="0.3">
      <c r="A26" s="25">
        <v>23</v>
      </c>
      <c r="B26" s="25">
        <v>99361</v>
      </c>
      <c r="C26" s="25">
        <v>39</v>
      </c>
      <c r="D26" s="25">
        <v>0.39679999999999999</v>
      </c>
      <c r="E26" s="25">
        <v>99341</v>
      </c>
      <c r="F26" s="25">
        <v>0.99959759999999998</v>
      </c>
      <c r="G26" s="25">
        <v>57.593000000000004</v>
      </c>
      <c r="H26" s="25" t="s">
        <v>22</v>
      </c>
    </row>
    <row r="27" spans="1:8" x14ac:dyDescent="0.3">
      <c r="A27" s="25">
        <v>24</v>
      </c>
      <c r="B27" s="25">
        <v>99322</v>
      </c>
      <c r="C27" s="25">
        <v>41</v>
      </c>
      <c r="D27" s="25">
        <v>0.40797</v>
      </c>
      <c r="E27" s="25">
        <v>99301</v>
      </c>
      <c r="F27" s="25">
        <v>0.99958930000000001</v>
      </c>
      <c r="G27" s="25">
        <v>56.615000000000002</v>
      </c>
      <c r="H27" s="25" t="s">
        <v>22</v>
      </c>
    </row>
    <row r="28" spans="1:8" x14ac:dyDescent="0.3">
      <c r="A28" s="25">
        <v>25</v>
      </c>
      <c r="B28" s="25">
        <v>99281</v>
      </c>
      <c r="C28" s="25">
        <v>41</v>
      </c>
      <c r="D28" s="25">
        <v>0.41350999999999999</v>
      </c>
      <c r="E28" s="25">
        <v>99261</v>
      </c>
      <c r="F28" s="25">
        <v>0.99957169999999995</v>
      </c>
      <c r="G28" s="25">
        <v>55.637999999999998</v>
      </c>
      <c r="H28" s="25" t="s">
        <v>22</v>
      </c>
    </row>
    <row r="29" spans="1:8" x14ac:dyDescent="0.3">
      <c r="A29" s="25">
        <v>26</v>
      </c>
      <c r="B29" s="25">
        <v>99240</v>
      </c>
      <c r="C29" s="25">
        <v>44</v>
      </c>
      <c r="D29" s="25">
        <v>0.44301000000000001</v>
      </c>
      <c r="E29" s="25">
        <v>99218</v>
      </c>
      <c r="F29" s="25">
        <v>0.99954719999999997</v>
      </c>
      <c r="G29" s="25">
        <v>54.661000000000001</v>
      </c>
      <c r="H29" s="25" t="s">
        <v>22</v>
      </c>
    </row>
    <row r="30" spans="1:8" x14ac:dyDescent="0.3">
      <c r="A30" s="25">
        <v>27</v>
      </c>
      <c r="B30" s="25">
        <v>99196</v>
      </c>
      <c r="C30" s="25">
        <v>46</v>
      </c>
      <c r="D30" s="25">
        <v>0.46254000000000001</v>
      </c>
      <c r="E30" s="25">
        <v>99173</v>
      </c>
      <c r="F30" s="25">
        <v>0.99953239999999999</v>
      </c>
      <c r="G30" s="25">
        <v>53.685000000000002</v>
      </c>
      <c r="H30" s="25" t="s">
        <v>22</v>
      </c>
    </row>
    <row r="31" spans="1:8" x14ac:dyDescent="0.3">
      <c r="A31" s="25">
        <v>28</v>
      </c>
      <c r="B31" s="25">
        <v>99150</v>
      </c>
      <c r="C31" s="25">
        <v>47</v>
      </c>
      <c r="D31" s="25">
        <v>0.47259000000000001</v>
      </c>
      <c r="E31" s="25">
        <v>99127</v>
      </c>
      <c r="F31" s="25">
        <v>0.99953110000000001</v>
      </c>
      <c r="G31" s="25">
        <v>52.71</v>
      </c>
      <c r="H31" s="25" t="s">
        <v>22</v>
      </c>
    </row>
    <row r="32" spans="1:8" x14ac:dyDescent="0.3">
      <c r="A32" s="25">
        <v>29</v>
      </c>
      <c r="B32" s="25">
        <v>99103</v>
      </c>
      <c r="C32" s="25">
        <v>46</v>
      </c>
      <c r="D32" s="25">
        <v>0.46522999999999998</v>
      </c>
      <c r="E32" s="25">
        <v>99080</v>
      </c>
      <c r="F32" s="25">
        <v>0.9995231</v>
      </c>
      <c r="G32" s="25">
        <v>51.734000000000002</v>
      </c>
      <c r="H32" s="25" t="s">
        <v>22</v>
      </c>
    </row>
    <row r="33" spans="1:8" x14ac:dyDescent="0.3">
      <c r="A33" s="25">
        <v>30</v>
      </c>
      <c r="B33" s="25">
        <v>99057</v>
      </c>
      <c r="C33" s="25">
        <v>48</v>
      </c>
      <c r="D33" s="25">
        <v>0.48858000000000001</v>
      </c>
      <c r="E33" s="25">
        <v>99033</v>
      </c>
      <c r="F33" s="25">
        <v>0.99949880000000002</v>
      </c>
      <c r="G33" s="25">
        <v>50.758000000000003</v>
      </c>
      <c r="H33" s="25" t="s">
        <v>22</v>
      </c>
    </row>
    <row r="34" spans="1:8" x14ac:dyDescent="0.3">
      <c r="A34" s="25">
        <v>31</v>
      </c>
      <c r="B34" s="25">
        <v>99009</v>
      </c>
      <c r="C34" s="25">
        <v>51</v>
      </c>
      <c r="D34" s="25">
        <v>0.51392000000000004</v>
      </c>
      <c r="E34" s="25">
        <v>98983</v>
      </c>
      <c r="F34" s="25">
        <v>0.99947240000000004</v>
      </c>
      <c r="G34" s="25">
        <v>49.783000000000001</v>
      </c>
      <c r="H34" s="25" t="s">
        <v>22</v>
      </c>
    </row>
    <row r="35" spans="1:8" x14ac:dyDescent="0.3">
      <c r="A35" s="25">
        <v>32</v>
      </c>
      <c r="B35" s="25">
        <v>98958</v>
      </c>
      <c r="C35" s="25">
        <v>54</v>
      </c>
      <c r="D35" s="25">
        <v>0.54132000000000002</v>
      </c>
      <c r="E35" s="25">
        <v>98931</v>
      </c>
      <c r="F35" s="25">
        <v>0.99944259999999996</v>
      </c>
      <c r="G35" s="25">
        <v>48.808</v>
      </c>
      <c r="H35" s="25" t="s">
        <v>22</v>
      </c>
    </row>
    <row r="36" spans="1:8" x14ac:dyDescent="0.3">
      <c r="A36" s="25">
        <v>33</v>
      </c>
      <c r="B36" s="25">
        <v>98904</v>
      </c>
      <c r="C36" s="25">
        <v>57</v>
      </c>
      <c r="D36" s="25">
        <v>0.57354000000000005</v>
      </c>
      <c r="E36" s="25">
        <v>98876</v>
      </c>
      <c r="F36" s="25">
        <v>0.99941120000000006</v>
      </c>
      <c r="G36" s="25">
        <v>47.834000000000003</v>
      </c>
      <c r="H36" s="25" t="s">
        <v>22</v>
      </c>
    </row>
    <row r="37" spans="1:8" x14ac:dyDescent="0.3">
      <c r="A37" s="25">
        <v>34</v>
      </c>
      <c r="B37" s="25">
        <v>98848</v>
      </c>
      <c r="C37" s="25">
        <v>60</v>
      </c>
      <c r="D37" s="25">
        <v>0.60414999999999996</v>
      </c>
      <c r="E37" s="25">
        <v>98818</v>
      </c>
      <c r="F37" s="25">
        <v>0.99938300000000002</v>
      </c>
      <c r="G37" s="25">
        <v>46.860999999999997</v>
      </c>
      <c r="H37" s="25" t="s">
        <v>22</v>
      </c>
    </row>
    <row r="38" spans="1:8" x14ac:dyDescent="0.3">
      <c r="A38" s="25">
        <v>35</v>
      </c>
      <c r="B38" s="25">
        <v>98788</v>
      </c>
      <c r="C38" s="25">
        <v>62</v>
      </c>
      <c r="D38" s="25">
        <v>0.62983999999999996</v>
      </c>
      <c r="E38" s="25">
        <v>98757</v>
      </c>
      <c r="F38" s="25">
        <v>0.99934270000000003</v>
      </c>
      <c r="G38" s="25">
        <v>45.889000000000003</v>
      </c>
      <c r="H38" s="25" t="s">
        <v>22</v>
      </c>
    </row>
    <row r="39" spans="1:8" x14ac:dyDescent="0.3">
      <c r="A39" s="25">
        <v>36</v>
      </c>
      <c r="B39" s="25">
        <v>98726</v>
      </c>
      <c r="C39" s="25">
        <v>68</v>
      </c>
      <c r="D39" s="25">
        <v>0.68476999999999999</v>
      </c>
      <c r="E39" s="25">
        <v>98692</v>
      </c>
      <c r="F39" s="25">
        <v>0.99929020000000002</v>
      </c>
      <c r="G39" s="25">
        <v>44.917999999999999</v>
      </c>
      <c r="H39" s="25" t="s">
        <v>22</v>
      </c>
    </row>
    <row r="40" spans="1:8" x14ac:dyDescent="0.3">
      <c r="A40" s="25">
        <v>37</v>
      </c>
      <c r="B40" s="25">
        <v>98658</v>
      </c>
      <c r="C40" s="25">
        <v>72</v>
      </c>
      <c r="D40" s="25">
        <v>0.73484000000000005</v>
      </c>
      <c r="E40" s="25">
        <v>98622</v>
      </c>
      <c r="F40" s="25">
        <v>0.99923689999999998</v>
      </c>
      <c r="G40" s="25">
        <v>43.948</v>
      </c>
      <c r="H40" s="25" t="s">
        <v>22</v>
      </c>
    </row>
    <row r="41" spans="1:8" x14ac:dyDescent="0.3">
      <c r="A41" s="25">
        <v>38</v>
      </c>
      <c r="B41" s="25">
        <v>98586</v>
      </c>
      <c r="C41" s="25">
        <v>78</v>
      </c>
      <c r="D41" s="25">
        <v>0.79130999999999996</v>
      </c>
      <c r="E41" s="25">
        <v>98547</v>
      </c>
      <c r="F41" s="25">
        <v>0.99916939999999999</v>
      </c>
      <c r="G41" s="25">
        <v>42.98</v>
      </c>
      <c r="H41" s="25" t="s">
        <v>22</v>
      </c>
    </row>
    <row r="42" spans="1:8" x14ac:dyDescent="0.3">
      <c r="A42" s="25">
        <v>39</v>
      </c>
      <c r="B42" s="25">
        <v>98508</v>
      </c>
      <c r="C42" s="25">
        <v>86</v>
      </c>
      <c r="D42" s="25">
        <v>0.86990999999999996</v>
      </c>
      <c r="E42" s="25">
        <v>98465</v>
      </c>
      <c r="F42" s="25">
        <v>0.99908220000000003</v>
      </c>
      <c r="G42" s="25">
        <v>42.014000000000003</v>
      </c>
      <c r="H42" s="25" t="s">
        <v>22</v>
      </c>
    </row>
    <row r="43" spans="1:8" x14ac:dyDescent="0.3">
      <c r="A43" s="25">
        <v>40</v>
      </c>
      <c r="B43" s="25">
        <v>98422</v>
      </c>
      <c r="C43" s="25">
        <v>95</v>
      </c>
      <c r="D43" s="25">
        <v>0.96567000000000003</v>
      </c>
      <c r="E43" s="25">
        <v>98374</v>
      </c>
      <c r="F43" s="25">
        <v>0.99897760000000002</v>
      </c>
      <c r="G43" s="25">
        <v>41.05</v>
      </c>
      <c r="H43" s="25" t="s">
        <v>22</v>
      </c>
    </row>
    <row r="44" spans="1:8" x14ac:dyDescent="0.3">
      <c r="A44" s="25">
        <v>41</v>
      </c>
      <c r="B44" s="25">
        <v>98327</v>
      </c>
      <c r="C44" s="25">
        <v>106</v>
      </c>
      <c r="D44" s="25">
        <v>1.0791900000000001</v>
      </c>
      <c r="E44" s="25">
        <v>98274</v>
      </c>
      <c r="F44" s="25">
        <v>0.99885880000000005</v>
      </c>
      <c r="G44" s="25">
        <v>40.088999999999999</v>
      </c>
      <c r="H44" s="25" t="s">
        <v>22</v>
      </c>
    </row>
    <row r="45" spans="1:8" x14ac:dyDescent="0.3">
      <c r="A45" s="25">
        <v>42</v>
      </c>
      <c r="B45" s="25">
        <v>98221</v>
      </c>
      <c r="C45" s="25">
        <v>118</v>
      </c>
      <c r="D45" s="25">
        <v>1.20336</v>
      </c>
      <c r="E45" s="25">
        <v>98162</v>
      </c>
      <c r="F45" s="25">
        <v>0.99873190000000001</v>
      </c>
      <c r="G45" s="25">
        <v>39.131999999999998</v>
      </c>
      <c r="H45" s="25" t="s">
        <v>22</v>
      </c>
    </row>
    <row r="46" spans="1:8" x14ac:dyDescent="0.3">
      <c r="A46" s="25">
        <v>43</v>
      </c>
      <c r="B46" s="25">
        <v>98103</v>
      </c>
      <c r="C46" s="25">
        <v>131</v>
      </c>
      <c r="D46" s="25">
        <v>1.33283</v>
      </c>
      <c r="E46" s="25">
        <v>98037</v>
      </c>
      <c r="F46" s="25">
        <v>0.99860110000000002</v>
      </c>
      <c r="G46" s="25">
        <v>38.179000000000002</v>
      </c>
      <c r="H46" s="25" t="s">
        <v>22</v>
      </c>
    </row>
    <row r="47" spans="1:8" x14ac:dyDescent="0.3">
      <c r="A47" s="25">
        <v>44</v>
      </c>
      <c r="B47" s="25">
        <v>97972</v>
      </c>
      <c r="C47" s="25">
        <v>144</v>
      </c>
      <c r="D47" s="25">
        <v>1.4650799999999999</v>
      </c>
      <c r="E47" s="25">
        <v>97900</v>
      </c>
      <c r="F47" s="25">
        <v>0.99848700000000001</v>
      </c>
      <c r="G47" s="25">
        <v>37.228999999999999</v>
      </c>
      <c r="H47" s="25" t="s">
        <v>22</v>
      </c>
    </row>
    <row r="48" spans="1:8" x14ac:dyDescent="0.3">
      <c r="A48" s="25">
        <v>45</v>
      </c>
      <c r="B48" s="25">
        <v>97828</v>
      </c>
      <c r="C48" s="25">
        <v>153</v>
      </c>
      <c r="D48" s="25">
        <v>1.5609500000000001</v>
      </c>
      <c r="E48" s="25">
        <v>97752</v>
      </c>
      <c r="F48" s="25">
        <v>0.99837980000000004</v>
      </c>
      <c r="G48" s="25">
        <v>36.283000000000001</v>
      </c>
      <c r="H48" s="25" t="s">
        <v>22</v>
      </c>
    </row>
    <row r="49" spans="1:8" x14ac:dyDescent="0.3">
      <c r="A49" s="25">
        <v>46</v>
      </c>
      <c r="B49" s="25">
        <v>97676</v>
      </c>
      <c r="C49" s="25">
        <v>164</v>
      </c>
      <c r="D49" s="25">
        <v>1.67947</v>
      </c>
      <c r="E49" s="25">
        <v>97594</v>
      </c>
      <c r="F49" s="25">
        <v>0.99824889999999999</v>
      </c>
      <c r="G49" s="25">
        <v>35.338999999999999</v>
      </c>
      <c r="H49" s="25" t="s">
        <v>22</v>
      </c>
    </row>
    <row r="50" spans="1:8" x14ac:dyDescent="0.3">
      <c r="A50" s="25">
        <v>47</v>
      </c>
      <c r="B50" s="25">
        <v>97512</v>
      </c>
      <c r="C50" s="25">
        <v>178</v>
      </c>
      <c r="D50" s="25">
        <v>1.82281</v>
      </c>
      <c r="E50" s="25">
        <v>97423</v>
      </c>
      <c r="F50" s="25">
        <v>0.99808529999999995</v>
      </c>
      <c r="G50" s="25">
        <v>34.396999999999998</v>
      </c>
      <c r="H50" s="25" t="s">
        <v>22</v>
      </c>
    </row>
    <row r="51" spans="1:8" x14ac:dyDescent="0.3">
      <c r="A51" s="25">
        <v>48</v>
      </c>
      <c r="B51" s="25">
        <v>97334</v>
      </c>
      <c r="C51" s="25">
        <v>195</v>
      </c>
      <c r="D51" s="25">
        <v>2.0067200000000001</v>
      </c>
      <c r="E51" s="25">
        <v>97236</v>
      </c>
      <c r="F51" s="25">
        <v>0.99785270000000004</v>
      </c>
      <c r="G51" s="25">
        <v>33.459000000000003</v>
      </c>
      <c r="H51" s="25" t="s">
        <v>22</v>
      </c>
    </row>
    <row r="52" spans="1:8" x14ac:dyDescent="0.3">
      <c r="A52" s="25">
        <v>49</v>
      </c>
      <c r="B52" s="25">
        <v>97138</v>
      </c>
      <c r="C52" s="25">
        <v>222</v>
      </c>
      <c r="D52" s="25">
        <v>2.2882500000000001</v>
      </c>
      <c r="E52" s="25">
        <v>97027</v>
      </c>
      <c r="F52" s="25">
        <v>0.99756979999999995</v>
      </c>
      <c r="G52" s="25">
        <v>32.526000000000003</v>
      </c>
      <c r="H52" s="25" t="s">
        <v>22</v>
      </c>
    </row>
    <row r="53" spans="1:8" x14ac:dyDescent="0.3">
      <c r="A53" s="25">
        <v>50</v>
      </c>
      <c r="B53" s="25">
        <v>96916</v>
      </c>
      <c r="C53" s="25">
        <v>249</v>
      </c>
      <c r="D53" s="25">
        <v>2.5724499999999999</v>
      </c>
      <c r="E53" s="25">
        <v>96792</v>
      </c>
      <c r="F53" s="25">
        <v>0.99727730000000003</v>
      </c>
      <c r="G53" s="25">
        <v>31.599</v>
      </c>
      <c r="H53" s="25" t="s">
        <v>22</v>
      </c>
    </row>
    <row r="54" spans="1:8" x14ac:dyDescent="0.3">
      <c r="A54" s="25">
        <v>51</v>
      </c>
      <c r="B54" s="25">
        <v>96667</v>
      </c>
      <c r="C54" s="25">
        <v>278</v>
      </c>
      <c r="D54" s="25">
        <v>2.8734299999999999</v>
      </c>
      <c r="E54" s="25">
        <v>96528</v>
      </c>
      <c r="F54" s="25">
        <v>0.99695610000000001</v>
      </c>
      <c r="G54" s="25">
        <v>30.678999999999998</v>
      </c>
      <c r="H54" s="25" t="s">
        <v>22</v>
      </c>
    </row>
    <row r="55" spans="1:8" x14ac:dyDescent="0.3">
      <c r="A55" s="25">
        <v>52</v>
      </c>
      <c r="B55" s="25">
        <v>96389</v>
      </c>
      <c r="C55" s="25">
        <v>310</v>
      </c>
      <c r="D55" s="25">
        <v>3.2147999999999999</v>
      </c>
      <c r="E55" s="25">
        <v>96234</v>
      </c>
      <c r="F55" s="25">
        <v>0.99663409999999997</v>
      </c>
      <c r="G55" s="25">
        <v>29.765999999999998</v>
      </c>
      <c r="H55" s="25" t="s">
        <v>22</v>
      </c>
    </row>
    <row r="56" spans="1:8" x14ac:dyDescent="0.3">
      <c r="A56" s="25">
        <v>53</v>
      </c>
      <c r="B56" s="25">
        <v>96079</v>
      </c>
      <c r="C56" s="25">
        <v>338</v>
      </c>
      <c r="D56" s="25">
        <v>3.5174699999999999</v>
      </c>
      <c r="E56" s="25">
        <v>95910</v>
      </c>
      <c r="F56" s="25">
        <v>0.99629049999999997</v>
      </c>
      <c r="G56" s="25">
        <v>28.861000000000001</v>
      </c>
      <c r="H56" s="25" t="s">
        <v>22</v>
      </c>
    </row>
    <row r="57" spans="1:8" x14ac:dyDescent="0.3">
      <c r="A57" s="25">
        <v>54</v>
      </c>
      <c r="B57" s="25">
        <v>95741</v>
      </c>
      <c r="C57" s="25">
        <v>374</v>
      </c>
      <c r="D57" s="25">
        <v>3.9021499999999998</v>
      </c>
      <c r="E57" s="25">
        <v>95554</v>
      </c>
      <c r="F57" s="25">
        <v>0.99589039999999995</v>
      </c>
      <c r="G57" s="25">
        <v>27.960999999999999</v>
      </c>
      <c r="H57" s="25" t="s">
        <v>22</v>
      </c>
    </row>
    <row r="58" spans="1:8" x14ac:dyDescent="0.3">
      <c r="A58" s="25">
        <v>55</v>
      </c>
      <c r="B58" s="25">
        <v>95368</v>
      </c>
      <c r="C58" s="25">
        <v>412</v>
      </c>
      <c r="D58" s="25">
        <v>4.3179299999999996</v>
      </c>
      <c r="E58" s="25">
        <v>95162</v>
      </c>
      <c r="F58" s="25">
        <v>0.99550450000000001</v>
      </c>
      <c r="G58" s="25">
        <v>27.068000000000001</v>
      </c>
      <c r="H58" s="25" t="s">
        <v>22</v>
      </c>
    </row>
    <row r="59" spans="1:8" x14ac:dyDescent="0.3">
      <c r="A59" s="25">
        <v>56</v>
      </c>
      <c r="B59" s="25">
        <v>94956</v>
      </c>
      <c r="C59" s="25">
        <v>444</v>
      </c>
      <c r="D59" s="25">
        <v>4.6737900000000003</v>
      </c>
      <c r="E59" s="25">
        <v>94734</v>
      </c>
      <c r="F59" s="25">
        <v>0.995062</v>
      </c>
      <c r="G59" s="25">
        <v>26.184000000000001</v>
      </c>
      <c r="H59" s="25" t="s">
        <v>22</v>
      </c>
    </row>
    <row r="60" spans="1:8" x14ac:dyDescent="0.3">
      <c r="A60" s="25">
        <v>57</v>
      </c>
      <c r="B60" s="25">
        <v>94512</v>
      </c>
      <c r="C60" s="25">
        <v>492</v>
      </c>
      <c r="D60" s="25">
        <v>5.2034900000000004</v>
      </c>
      <c r="E60" s="25">
        <v>94266</v>
      </c>
      <c r="F60" s="25">
        <v>0.99453309999999995</v>
      </c>
      <c r="G60" s="25">
        <v>25.303999999999998</v>
      </c>
      <c r="H60" s="25" t="s">
        <v>22</v>
      </c>
    </row>
    <row r="61" spans="1:8" x14ac:dyDescent="0.3">
      <c r="A61" s="25">
        <v>58</v>
      </c>
      <c r="B61" s="25">
        <v>94020</v>
      </c>
      <c r="C61" s="25">
        <v>539</v>
      </c>
      <c r="D61" s="25">
        <v>5.7317200000000001</v>
      </c>
      <c r="E61" s="25">
        <v>93751</v>
      </c>
      <c r="F61" s="25">
        <v>0.99396430000000002</v>
      </c>
      <c r="G61" s="25">
        <v>24.434000000000001</v>
      </c>
      <c r="H61" s="25" t="s">
        <v>22</v>
      </c>
    </row>
    <row r="62" spans="1:8" x14ac:dyDescent="0.3">
      <c r="A62" s="25">
        <v>59</v>
      </c>
      <c r="B62" s="25">
        <v>93481</v>
      </c>
      <c r="C62" s="25">
        <v>593</v>
      </c>
      <c r="D62" s="25">
        <v>6.3414400000000004</v>
      </c>
      <c r="E62" s="25">
        <v>93185</v>
      </c>
      <c r="F62" s="25">
        <v>0.99327560000000004</v>
      </c>
      <c r="G62" s="25">
        <v>23.571999999999999</v>
      </c>
      <c r="H62" s="25" t="s">
        <v>22</v>
      </c>
    </row>
    <row r="63" spans="1:8" x14ac:dyDescent="0.3">
      <c r="A63" s="25">
        <v>60</v>
      </c>
      <c r="B63" s="25">
        <v>92889</v>
      </c>
      <c r="C63" s="25">
        <v>660</v>
      </c>
      <c r="D63" s="25">
        <v>7.10989</v>
      </c>
      <c r="E63" s="25">
        <v>92558</v>
      </c>
      <c r="F63" s="25">
        <v>0.99248380000000003</v>
      </c>
      <c r="G63" s="25">
        <v>22.719000000000001</v>
      </c>
      <c r="H63" s="25" t="s">
        <v>22</v>
      </c>
    </row>
    <row r="64" spans="1:8" x14ac:dyDescent="0.3">
      <c r="A64" s="25">
        <v>61</v>
      </c>
      <c r="B64" s="25">
        <v>92228</v>
      </c>
      <c r="C64" s="25">
        <v>731</v>
      </c>
      <c r="D64" s="25">
        <v>7.9253799999999996</v>
      </c>
      <c r="E64" s="25">
        <v>91863</v>
      </c>
      <c r="F64" s="25">
        <v>0.99166750000000004</v>
      </c>
      <c r="G64" s="25">
        <v>21.878</v>
      </c>
      <c r="H64" s="25" t="s">
        <v>22</v>
      </c>
    </row>
    <row r="65" spans="1:8" x14ac:dyDescent="0.3">
      <c r="A65" s="25">
        <v>62</v>
      </c>
      <c r="B65" s="25">
        <v>91497</v>
      </c>
      <c r="C65" s="25">
        <v>800</v>
      </c>
      <c r="D65" s="25">
        <v>8.7428100000000004</v>
      </c>
      <c r="E65" s="25">
        <v>91097</v>
      </c>
      <c r="F65" s="25">
        <v>0.99075869999999999</v>
      </c>
      <c r="G65" s="25">
        <v>21.048999999999999</v>
      </c>
      <c r="H65" s="25" t="s">
        <v>22</v>
      </c>
    </row>
    <row r="66" spans="1:8" x14ac:dyDescent="0.3">
      <c r="A66" s="25">
        <v>63</v>
      </c>
      <c r="B66" s="25">
        <v>90697</v>
      </c>
      <c r="C66" s="25">
        <v>884</v>
      </c>
      <c r="D66" s="25">
        <v>9.7442299999999999</v>
      </c>
      <c r="E66" s="25">
        <v>90255</v>
      </c>
      <c r="F66" s="25">
        <v>0.98975849999999999</v>
      </c>
      <c r="G66" s="25">
        <v>20.23</v>
      </c>
      <c r="H66" s="25" t="s">
        <v>22</v>
      </c>
    </row>
    <row r="67" spans="1:8" x14ac:dyDescent="0.3">
      <c r="A67" s="25">
        <v>64</v>
      </c>
      <c r="B67" s="25">
        <v>89813</v>
      </c>
      <c r="C67" s="25">
        <v>965</v>
      </c>
      <c r="D67" s="25">
        <v>10.743650000000001</v>
      </c>
      <c r="E67" s="25">
        <v>89331</v>
      </c>
      <c r="F67" s="25">
        <v>0.98875999999999997</v>
      </c>
      <c r="G67" s="25">
        <v>19.423999999999999</v>
      </c>
      <c r="H67" s="25" t="s">
        <v>22</v>
      </c>
    </row>
    <row r="68" spans="1:8" x14ac:dyDescent="0.3">
      <c r="A68" s="25">
        <v>65</v>
      </c>
      <c r="B68" s="25">
        <v>88849</v>
      </c>
      <c r="C68" s="25">
        <v>1043</v>
      </c>
      <c r="D68" s="25">
        <v>11.741759999999999</v>
      </c>
      <c r="E68" s="25">
        <v>88327</v>
      </c>
      <c r="F68" s="25">
        <v>0.98766039999999999</v>
      </c>
      <c r="G68" s="25">
        <v>18.63</v>
      </c>
      <c r="H68" s="25" t="s">
        <v>22</v>
      </c>
    </row>
    <row r="69" spans="1:8" x14ac:dyDescent="0.3">
      <c r="A69" s="25">
        <v>66</v>
      </c>
      <c r="B69" s="25">
        <v>87805</v>
      </c>
      <c r="C69" s="25">
        <v>1137</v>
      </c>
      <c r="D69" s="25">
        <v>12.944559999999999</v>
      </c>
      <c r="E69" s="25">
        <v>87237</v>
      </c>
      <c r="F69" s="25">
        <v>0.98638910000000002</v>
      </c>
      <c r="G69" s="25">
        <v>17.844999999999999</v>
      </c>
      <c r="H69" s="25" t="s">
        <v>22</v>
      </c>
    </row>
    <row r="70" spans="1:8" x14ac:dyDescent="0.3">
      <c r="A70" s="25">
        <v>67</v>
      </c>
      <c r="B70" s="25">
        <v>86669</v>
      </c>
      <c r="C70" s="25">
        <v>1238</v>
      </c>
      <c r="D70" s="25">
        <v>14.286</v>
      </c>
      <c r="E70" s="25">
        <v>86050</v>
      </c>
      <c r="F70" s="25">
        <v>0.98494660000000001</v>
      </c>
      <c r="G70" s="25">
        <v>17.073</v>
      </c>
      <c r="H70" s="25" t="s">
        <v>22</v>
      </c>
    </row>
    <row r="71" spans="1:8" x14ac:dyDescent="0.3">
      <c r="A71" s="25">
        <v>68</v>
      </c>
      <c r="B71" s="25">
        <v>85431</v>
      </c>
      <c r="C71" s="25">
        <v>1353</v>
      </c>
      <c r="D71" s="25">
        <v>15.83202</v>
      </c>
      <c r="E71" s="25">
        <v>84754</v>
      </c>
      <c r="F71" s="25">
        <v>0.98337149999999995</v>
      </c>
      <c r="G71" s="25">
        <v>16.312999999999999</v>
      </c>
      <c r="H71" s="25" t="s">
        <v>22</v>
      </c>
    </row>
    <row r="72" spans="1:8" x14ac:dyDescent="0.3">
      <c r="A72" s="25">
        <v>69</v>
      </c>
      <c r="B72" s="25">
        <v>84078</v>
      </c>
      <c r="C72" s="25">
        <v>1466</v>
      </c>
      <c r="D72" s="25">
        <v>17.43769</v>
      </c>
      <c r="E72" s="25">
        <v>83345</v>
      </c>
      <c r="F72" s="25">
        <v>0.98158829999999997</v>
      </c>
      <c r="G72" s="25">
        <v>15.567</v>
      </c>
      <c r="H72" s="25" t="s">
        <v>22</v>
      </c>
    </row>
    <row r="73" spans="1:8" x14ac:dyDescent="0.3">
      <c r="A73" s="25">
        <v>70</v>
      </c>
      <c r="B73" s="25">
        <v>82612</v>
      </c>
      <c r="C73" s="25">
        <v>1603</v>
      </c>
      <c r="D73" s="25">
        <v>19.402930000000001</v>
      </c>
      <c r="E73" s="25">
        <v>81810</v>
      </c>
      <c r="F73" s="25">
        <v>0.97973330000000003</v>
      </c>
      <c r="G73" s="25">
        <v>14.835000000000001</v>
      </c>
      <c r="H73" s="25" t="s">
        <v>22</v>
      </c>
    </row>
    <row r="74" spans="1:8" x14ac:dyDescent="0.3">
      <c r="A74" s="25">
        <v>71</v>
      </c>
      <c r="B74" s="25">
        <v>81009</v>
      </c>
      <c r="C74" s="25">
        <v>1713</v>
      </c>
      <c r="D74" s="25">
        <v>21.147600000000001</v>
      </c>
      <c r="E74" s="25">
        <v>80152</v>
      </c>
      <c r="F74" s="25">
        <v>0.97778790000000004</v>
      </c>
      <c r="G74" s="25">
        <v>14.118</v>
      </c>
      <c r="H74" s="25" t="s">
        <v>22</v>
      </c>
    </row>
    <row r="75" spans="1:8" x14ac:dyDescent="0.3">
      <c r="A75" s="25">
        <v>72</v>
      </c>
      <c r="B75" s="25">
        <v>79296</v>
      </c>
      <c r="C75" s="25">
        <v>1848</v>
      </c>
      <c r="D75" s="25">
        <v>23.299589999999998</v>
      </c>
      <c r="E75" s="25">
        <v>78372</v>
      </c>
      <c r="F75" s="25">
        <v>0.97567760000000003</v>
      </c>
      <c r="G75" s="25">
        <v>13.413</v>
      </c>
      <c r="H75" s="25" t="s">
        <v>22</v>
      </c>
    </row>
    <row r="76" spans="1:8" x14ac:dyDescent="0.3">
      <c r="A76" s="25">
        <v>73</v>
      </c>
      <c r="B76" s="25">
        <v>77448</v>
      </c>
      <c r="C76" s="25">
        <v>1965</v>
      </c>
      <c r="D76" s="25">
        <v>25.369679999999999</v>
      </c>
      <c r="E76" s="25">
        <v>76466</v>
      </c>
      <c r="F76" s="25">
        <v>0.97322520000000001</v>
      </c>
      <c r="G76" s="25">
        <v>12.721</v>
      </c>
      <c r="H76" s="25" t="s">
        <v>22</v>
      </c>
    </row>
    <row r="77" spans="1:8" x14ac:dyDescent="0.3">
      <c r="A77" s="25">
        <v>74</v>
      </c>
      <c r="B77" s="25">
        <v>75483</v>
      </c>
      <c r="C77" s="25">
        <v>2130</v>
      </c>
      <c r="D77" s="25">
        <v>28.216439999999999</v>
      </c>
      <c r="E77" s="25">
        <v>74419</v>
      </c>
      <c r="F77" s="25">
        <v>0.97016760000000002</v>
      </c>
      <c r="G77" s="25">
        <v>12.039</v>
      </c>
      <c r="H77" s="25" t="s">
        <v>22</v>
      </c>
    </row>
    <row r="78" spans="1:8" x14ac:dyDescent="0.3">
      <c r="A78" s="25">
        <v>75</v>
      </c>
      <c r="B78" s="25">
        <v>73354</v>
      </c>
      <c r="C78" s="25">
        <v>2310</v>
      </c>
      <c r="D78" s="25">
        <v>31.495290000000001</v>
      </c>
      <c r="E78" s="25">
        <v>72198</v>
      </c>
      <c r="F78" s="25">
        <v>0.96645490000000001</v>
      </c>
      <c r="G78" s="25">
        <v>11.374000000000001</v>
      </c>
      <c r="H78" s="25" t="s">
        <v>22</v>
      </c>
    </row>
    <row r="79" spans="1:8" x14ac:dyDescent="0.3">
      <c r="A79" s="25">
        <v>76</v>
      </c>
      <c r="B79" s="25">
        <v>71043</v>
      </c>
      <c r="C79" s="25">
        <v>2534</v>
      </c>
      <c r="D79" s="25">
        <v>35.661619999999999</v>
      </c>
      <c r="E79" s="25">
        <v>69777</v>
      </c>
      <c r="F79" s="25">
        <v>0.96248999999999996</v>
      </c>
      <c r="G79" s="25">
        <v>10.727</v>
      </c>
      <c r="H79" s="25" t="s">
        <v>22</v>
      </c>
    </row>
    <row r="80" spans="1:8" x14ac:dyDescent="0.3">
      <c r="A80" s="25">
        <v>77</v>
      </c>
      <c r="B80" s="25">
        <v>68510</v>
      </c>
      <c r="C80" s="25">
        <v>2701</v>
      </c>
      <c r="D80" s="25">
        <v>39.426679999999998</v>
      </c>
      <c r="E80" s="25">
        <v>67159</v>
      </c>
      <c r="F80" s="25">
        <v>0.95811800000000003</v>
      </c>
      <c r="G80" s="25">
        <v>10.106</v>
      </c>
      <c r="H80" s="25" t="s">
        <v>22</v>
      </c>
    </row>
    <row r="81" spans="1:8" x14ac:dyDescent="0.3">
      <c r="A81" s="25">
        <v>78</v>
      </c>
      <c r="B81" s="25">
        <v>65809</v>
      </c>
      <c r="C81" s="25">
        <v>2924</v>
      </c>
      <c r="D81" s="25">
        <v>44.438099999999999</v>
      </c>
      <c r="E81" s="25">
        <v>64346</v>
      </c>
      <c r="F81" s="25">
        <v>0.95320559999999999</v>
      </c>
      <c r="G81" s="25">
        <v>9.5</v>
      </c>
      <c r="H81" s="25" t="s">
        <v>22</v>
      </c>
    </row>
    <row r="82" spans="1:8" x14ac:dyDescent="0.3">
      <c r="A82" s="25">
        <v>79</v>
      </c>
      <c r="B82" s="25">
        <v>62884</v>
      </c>
      <c r="C82" s="25">
        <v>3098</v>
      </c>
      <c r="D82" s="25">
        <v>49.260350000000003</v>
      </c>
      <c r="E82" s="25">
        <v>61335</v>
      </c>
      <c r="F82" s="25">
        <v>0.94814589999999999</v>
      </c>
      <c r="G82" s="25">
        <v>8.9179999999999993</v>
      </c>
      <c r="H82" s="25" t="s">
        <v>22</v>
      </c>
    </row>
    <row r="83" spans="1:8" x14ac:dyDescent="0.3">
      <c r="A83" s="25">
        <v>80</v>
      </c>
      <c r="B83" s="25">
        <v>59787</v>
      </c>
      <c r="C83" s="25">
        <v>3263</v>
      </c>
      <c r="D83" s="25">
        <v>54.58222</v>
      </c>
      <c r="E83" s="25">
        <v>58155</v>
      </c>
      <c r="F83" s="25">
        <v>0.94264760000000003</v>
      </c>
      <c r="G83" s="25">
        <v>8.3550000000000004</v>
      </c>
      <c r="H83" s="25" t="s">
        <v>22</v>
      </c>
    </row>
    <row r="84" spans="1:8" x14ac:dyDescent="0.3">
      <c r="A84" s="25">
        <v>81</v>
      </c>
      <c r="B84" s="25">
        <v>56523</v>
      </c>
      <c r="C84" s="25">
        <v>3407</v>
      </c>
      <c r="D84" s="25">
        <v>60.282510000000002</v>
      </c>
      <c r="E84" s="25">
        <v>54820</v>
      </c>
      <c r="F84" s="25">
        <v>0.93710439999999995</v>
      </c>
      <c r="G84" s="25">
        <v>7.8079999999999998</v>
      </c>
      <c r="H84" s="25" t="s">
        <v>22</v>
      </c>
    </row>
    <row r="85" spans="1:8" x14ac:dyDescent="0.3">
      <c r="A85" s="25">
        <v>82</v>
      </c>
      <c r="B85" s="25">
        <v>53116</v>
      </c>
      <c r="C85" s="25">
        <v>3488</v>
      </c>
      <c r="D85" s="25">
        <v>65.676349999999999</v>
      </c>
      <c r="E85" s="25">
        <v>51372</v>
      </c>
      <c r="F85" s="25">
        <v>0.93060180000000003</v>
      </c>
      <c r="G85" s="25">
        <v>7.2770000000000001</v>
      </c>
      <c r="H85" s="25" t="s">
        <v>22</v>
      </c>
    </row>
    <row r="86" spans="1:8" x14ac:dyDescent="0.3">
      <c r="A86" s="25">
        <v>83</v>
      </c>
      <c r="B86" s="25">
        <v>49627</v>
      </c>
      <c r="C86" s="25">
        <v>3642</v>
      </c>
      <c r="D86" s="25">
        <v>73.381680000000003</v>
      </c>
      <c r="E86" s="25">
        <v>47807</v>
      </c>
      <c r="F86" s="25">
        <v>0.92185899999999998</v>
      </c>
      <c r="G86" s="25">
        <v>6.7530000000000001</v>
      </c>
      <c r="H86" s="25" t="s">
        <v>22</v>
      </c>
    </row>
    <row r="87" spans="1:8" x14ac:dyDescent="0.3">
      <c r="A87" s="25">
        <v>84</v>
      </c>
      <c r="B87" s="25">
        <v>45986</v>
      </c>
      <c r="C87" s="25">
        <v>3830</v>
      </c>
      <c r="D87" s="25">
        <v>83.277150000000006</v>
      </c>
      <c r="E87" s="25">
        <v>44071</v>
      </c>
      <c r="F87" s="25">
        <v>0.91059889999999999</v>
      </c>
      <c r="G87" s="25">
        <v>6.2480000000000002</v>
      </c>
      <c r="H87" s="25" t="s">
        <v>22</v>
      </c>
    </row>
    <row r="88" spans="1:8" x14ac:dyDescent="0.3">
      <c r="A88" s="25">
        <v>85</v>
      </c>
      <c r="B88" s="25">
        <v>42156</v>
      </c>
      <c r="C88" s="25">
        <v>4050</v>
      </c>
      <c r="D88" s="25">
        <v>96.081320000000005</v>
      </c>
      <c r="E88" s="25">
        <v>40131</v>
      </c>
      <c r="F88" s="25">
        <v>0.89767209999999997</v>
      </c>
      <c r="G88" s="25">
        <v>5.7709999999999999</v>
      </c>
      <c r="H88" s="25" t="s">
        <v>22</v>
      </c>
    </row>
    <row r="89" spans="1:8" x14ac:dyDescent="0.3">
      <c r="A89" s="25">
        <v>86</v>
      </c>
      <c r="B89" s="25">
        <v>38106</v>
      </c>
      <c r="C89" s="25">
        <v>4163</v>
      </c>
      <c r="D89" s="25">
        <v>109.23842999999999</v>
      </c>
      <c r="E89" s="25">
        <v>36024</v>
      </c>
      <c r="F89" s="25">
        <v>0.88394720000000004</v>
      </c>
      <c r="G89" s="25">
        <v>5.3310000000000004</v>
      </c>
      <c r="H89" s="25" t="s">
        <v>22</v>
      </c>
    </row>
    <row r="90" spans="1:8" x14ac:dyDescent="0.3">
      <c r="A90" s="25">
        <v>87</v>
      </c>
      <c r="B90" s="25">
        <v>33943</v>
      </c>
      <c r="C90" s="25">
        <v>4199</v>
      </c>
      <c r="D90" s="25">
        <v>123.70281</v>
      </c>
      <c r="E90" s="25">
        <v>31844</v>
      </c>
      <c r="F90" s="25">
        <v>0.86890420000000002</v>
      </c>
      <c r="G90" s="25">
        <v>4.923</v>
      </c>
      <c r="H90" s="25" t="s">
        <v>22</v>
      </c>
    </row>
    <row r="91" spans="1:8" x14ac:dyDescent="0.3">
      <c r="A91" s="25">
        <v>88</v>
      </c>
      <c r="B91" s="25">
        <v>29744</v>
      </c>
      <c r="C91" s="25">
        <v>4150</v>
      </c>
      <c r="D91" s="25">
        <v>139.53249</v>
      </c>
      <c r="E91" s="25">
        <v>27669</v>
      </c>
      <c r="F91" s="25">
        <v>0.85255789999999998</v>
      </c>
      <c r="G91" s="25">
        <v>4.548</v>
      </c>
      <c r="H91" s="25" t="s">
        <v>22</v>
      </c>
    </row>
    <row r="92" spans="1:8" x14ac:dyDescent="0.3">
      <c r="A92" s="25">
        <v>89</v>
      </c>
      <c r="B92" s="25">
        <v>25594</v>
      </c>
      <c r="C92" s="25">
        <v>4009</v>
      </c>
      <c r="D92" s="25">
        <v>156.63443000000001</v>
      </c>
      <c r="E92" s="25">
        <v>23590</v>
      </c>
      <c r="F92" s="25">
        <v>0.83573719999999996</v>
      </c>
      <c r="G92" s="25">
        <v>4.2039999999999997</v>
      </c>
      <c r="H92" s="25" t="s">
        <v>22</v>
      </c>
    </row>
    <row r="93" spans="1:8" x14ac:dyDescent="0.3">
      <c r="A93" s="25">
        <v>90</v>
      </c>
      <c r="B93" s="25">
        <v>21585</v>
      </c>
      <c r="C93" s="25">
        <v>3741</v>
      </c>
      <c r="D93" s="25">
        <v>173.30804000000001</v>
      </c>
      <c r="E93" s="25">
        <v>19715</v>
      </c>
      <c r="F93" s="25">
        <v>0.81816429999999996</v>
      </c>
      <c r="G93" s="25">
        <v>3.8919999999999999</v>
      </c>
      <c r="H93" s="25" t="s">
        <v>22</v>
      </c>
    </row>
    <row r="94" spans="1:8" x14ac:dyDescent="0.3">
      <c r="A94" s="25">
        <v>91</v>
      </c>
      <c r="B94" s="25">
        <v>17844</v>
      </c>
      <c r="C94" s="25">
        <v>3429</v>
      </c>
      <c r="D94" s="25">
        <v>192.15108000000001</v>
      </c>
      <c r="E94" s="25">
        <v>16130</v>
      </c>
      <c r="F94" s="25">
        <v>0.79979880000000003</v>
      </c>
      <c r="G94" s="25">
        <v>3.6030000000000002</v>
      </c>
      <c r="H94" s="25" t="s">
        <v>22</v>
      </c>
    </row>
    <row r="95" spans="1:8" x14ac:dyDescent="0.3">
      <c r="A95" s="25">
        <v>92</v>
      </c>
      <c r="B95" s="25">
        <v>14415</v>
      </c>
      <c r="C95" s="25">
        <v>3030</v>
      </c>
      <c r="D95" s="25">
        <v>210.16615999999999</v>
      </c>
      <c r="E95" s="25">
        <v>12901</v>
      </c>
      <c r="F95" s="25">
        <v>0.78131720000000005</v>
      </c>
      <c r="G95" s="25">
        <v>3.3410000000000002</v>
      </c>
      <c r="H95" s="25" t="s">
        <v>22</v>
      </c>
    </row>
    <row r="96" spans="1:8" x14ac:dyDescent="0.3">
      <c r="A96" s="25">
        <v>93</v>
      </c>
      <c r="B96" s="25">
        <v>11386</v>
      </c>
      <c r="C96" s="25">
        <v>2613</v>
      </c>
      <c r="D96" s="25">
        <v>229.46572</v>
      </c>
      <c r="E96" s="25">
        <v>10079</v>
      </c>
      <c r="F96" s="25">
        <v>0.76127100000000003</v>
      </c>
      <c r="G96" s="25">
        <v>3.097</v>
      </c>
      <c r="H96" s="25" t="s">
        <v>22</v>
      </c>
    </row>
    <row r="97" spans="1:8" x14ac:dyDescent="0.3">
      <c r="A97" s="25">
        <v>94</v>
      </c>
      <c r="B97" s="25">
        <v>8773</v>
      </c>
      <c r="C97" s="25">
        <v>2200</v>
      </c>
      <c r="D97" s="25">
        <v>250.75094999999999</v>
      </c>
      <c r="E97" s="25">
        <v>7673</v>
      </c>
      <c r="F97" s="25">
        <v>0.73892550000000001</v>
      </c>
      <c r="G97" s="25">
        <v>2.871</v>
      </c>
      <c r="H97" s="25" t="s">
        <v>22</v>
      </c>
    </row>
    <row r="98" spans="1:8" x14ac:dyDescent="0.3">
      <c r="A98" s="25">
        <v>95</v>
      </c>
      <c r="B98" s="25">
        <v>6573</v>
      </c>
      <c r="C98" s="25">
        <v>1807</v>
      </c>
      <c r="D98" s="25">
        <v>274.85300999999998</v>
      </c>
      <c r="E98" s="25">
        <v>5670</v>
      </c>
      <c r="F98" s="25">
        <v>0.71689420000000004</v>
      </c>
      <c r="G98" s="25">
        <v>2.6640000000000001</v>
      </c>
      <c r="H98" s="25" t="s">
        <v>22</v>
      </c>
    </row>
    <row r="99" spans="1:8" x14ac:dyDescent="0.3">
      <c r="A99" s="25">
        <v>96</v>
      </c>
      <c r="B99" s="25">
        <v>4767</v>
      </c>
      <c r="C99" s="25">
        <v>1404</v>
      </c>
      <c r="D99" s="25">
        <v>294.48656</v>
      </c>
      <c r="E99" s="25">
        <v>4065</v>
      </c>
      <c r="F99" s="25">
        <v>0.69691460000000005</v>
      </c>
      <c r="G99" s="25">
        <v>2.4849999999999999</v>
      </c>
      <c r="H99" s="25" t="s">
        <v>22</v>
      </c>
    </row>
    <row r="100" spans="1:8" x14ac:dyDescent="0.3">
      <c r="A100" s="25">
        <v>97</v>
      </c>
      <c r="B100" s="25">
        <v>3363</v>
      </c>
      <c r="C100" s="25">
        <v>1060</v>
      </c>
      <c r="D100" s="25">
        <v>315.27348999999998</v>
      </c>
      <c r="E100" s="25">
        <v>2833</v>
      </c>
      <c r="F100" s="25">
        <v>0.67606060000000001</v>
      </c>
      <c r="G100" s="25">
        <v>2.3130000000000002</v>
      </c>
      <c r="H100" s="25" t="s">
        <v>22</v>
      </c>
    </row>
    <row r="101" spans="1:8" x14ac:dyDescent="0.3">
      <c r="A101" s="25">
        <v>98</v>
      </c>
      <c r="B101" s="25">
        <v>2303</v>
      </c>
      <c r="C101" s="25">
        <v>775</v>
      </c>
      <c r="D101" s="25">
        <v>336.59532999999999</v>
      </c>
      <c r="E101" s="25">
        <v>1915</v>
      </c>
      <c r="F101" s="25">
        <v>0.65413960000000004</v>
      </c>
      <c r="G101" s="25">
        <v>2.1480000000000001</v>
      </c>
      <c r="H101" s="25" t="s">
        <v>22</v>
      </c>
    </row>
    <row r="102" spans="1:8" x14ac:dyDescent="0.3">
      <c r="A102" s="25">
        <v>99</v>
      </c>
      <c r="B102" s="25">
        <v>1528</v>
      </c>
      <c r="C102" s="25">
        <v>550</v>
      </c>
      <c r="D102" s="25">
        <v>359.82628999999997</v>
      </c>
      <c r="E102" s="25">
        <v>1253</v>
      </c>
      <c r="F102" s="25">
        <v>0.62827750000000004</v>
      </c>
      <c r="G102" s="25">
        <v>1.984</v>
      </c>
      <c r="H102" s="25" t="s">
        <v>22</v>
      </c>
    </row>
    <row r="103" spans="1:8" x14ac:dyDescent="0.3">
      <c r="A103" s="25">
        <v>100</v>
      </c>
      <c r="B103" s="25">
        <v>978</v>
      </c>
      <c r="C103" s="25">
        <v>382</v>
      </c>
      <c r="D103" s="25">
        <v>390.30531000000002</v>
      </c>
      <c r="E103" s="25">
        <v>787</v>
      </c>
      <c r="F103" s="25">
        <v>0.59558509999999998</v>
      </c>
      <c r="G103" s="25">
        <v>1.819</v>
      </c>
      <c r="H103" s="25" t="s">
        <v>22</v>
      </c>
    </row>
    <row r="104" spans="1:8" x14ac:dyDescent="0.3">
      <c r="A104" s="25">
        <v>101</v>
      </c>
      <c r="B104" s="25">
        <v>596</v>
      </c>
      <c r="C104" s="25">
        <v>255</v>
      </c>
      <c r="D104" s="25">
        <v>427.55694999999997</v>
      </c>
      <c r="E104" s="25">
        <v>469</v>
      </c>
      <c r="F104" s="25">
        <v>0.56033010000000005</v>
      </c>
      <c r="G104" s="25">
        <v>1.663</v>
      </c>
      <c r="H104" s="25" t="s">
        <v>22</v>
      </c>
    </row>
    <row r="105" spans="1:8" x14ac:dyDescent="0.3">
      <c r="A105" s="25">
        <v>102</v>
      </c>
      <c r="B105" s="25">
        <v>341</v>
      </c>
      <c r="C105" s="25">
        <v>157</v>
      </c>
      <c r="D105" s="25">
        <v>460.82995</v>
      </c>
      <c r="E105" s="25">
        <v>263</v>
      </c>
      <c r="F105" s="25">
        <v>0.52733399999999997</v>
      </c>
      <c r="G105" s="25">
        <v>1.5309999999999999</v>
      </c>
      <c r="H105" s="25" t="s">
        <v>22</v>
      </c>
    </row>
    <row r="106" spans="1:8" x14ac:dyDescent="0.3">
      <c r="A106" s="25">
        <v>103</v>
      </c>
      <c r="B106" s="25">
        <v>184</v>
      </c>
      <c r="C106" s="25">
        <v>91</v>
      </c>
      <c r="D106" s="25">
        <v>494.61828000000003</v>
      </c>
      <c r="E106" s="25">
        <v>139</v>
      </c>
      <c r="F106" s="25">
        <v>0.49396259999999997</v>
      </c>
      <c r="G106" s="25">
        <v>1.413</v>
      </c>
      <c r="H106" s="25" t="s">
        <v>22</v>
      </c>
    </row>
    <row r="107" spans="1:8" x14ac:dyDescent="0.3">
      <c r="A107" s="25">
        <v>104</v>
      </c>
      <c r="B107" s="25">
        <v>93</v>
      </c>
      <c r="C107" s="25">
        <v>49</v>
      </c>
      <c r="D107" s="25">
        <v>528.63235999999995</v>
      </c>
      <c r="E107" s="25">
        <v>68</v>
      </c>
      <c r="F107" s="25">
        <v>0.46049649999999998</v>
      </c>
      <c r="G107" s="25">
        <v>1.3069999999999999</v>
      </c>
      <c r="H107" s="25" t="s">
        <v>22</v>
      </c>
    </row>
    <row r="108" spans="1:8" x14ac:dyDescent="0.3">
      <c r="A108" s="25">
        <v>105</v>
      </c>
      <c r="B108" s="25">
        <v>44</v>
      </c>
      <c r="C108" s="25">
        <v>25</v>
      </c>
      <c r="D108" s="25">
        <v>562.56638999999996</v>
      </c>
      <c r="E108" s="25">
        <v>32</v>
      </c>
      <c r="F108" s="25">
        <v>0.42722359999999998</v>
      </c>
      <c r="G108" s="25">
        <v>1.2110000000000001</v>
      </c>
      <c r="H108" s="25" t="s">
        <v>22</v>
      </c>
    </row>
    <row r="109" spans="1:8" x14ac:dyDescent="0.3">
      <c r="A109" s="25">
        <v>106</v>
      </c>
      <c r="B109" s="25">
        <v>19</v>
      </c>
      <c r="C109" s="25">
        <v>11</v>
      </c>
      <c r="D109" s="25">
        <v>596.11694999999997</v>
      </c>
      <c r="E109" s="25">
        <v>13</v>
      </c>
      <c r="F109" s="25">
        <v>0.39442690000000002</v>
      </c>
      <c r="G109" s="25">
        <v>1.1259999999999999</v>
      </c>
      <c r="H109" s="25" t="s">
        <v>22</v>
      </c>
    </row>
    <row r="110" spans="1:8" x14ac:dyDescent="0.3">
      <c r="A110" s="25">
        <v>107</v>
      </c>
      <c r="B110" s="25">
        <v>8</v>
      </c>
      <c r="C110" s="25">
        <v>5</v>
      </c>
      <c r="D110" s="25">
        <v>628.98604999999998</v>
      </c>
      <c r="E110" s="25">
        <v>5</v>
      </c>
      <c r="F110" s="25">
        <v>0.36237770000000002</v>
      </c>
      <c r="G110" s="25">
        <v>1.05</v>
      </c>
      <c r="H110" s="25" t="s">
        <v>22</v>
      </c>
    </row>
    <row r="111" spans="1:8" x14ac:dyDescent="0.3">
      <c r="A111" s="25">
        <v>108</v>
      </c>
      <c r="B111" s="25">
        <v>3</v>
      </c>
      <c r="C111" s="25">
        <v>2</v>
      </c>
      <c r="D111" s="25">
        <v>660.89963999999998</v>
      </c>
      <c r="E111" s="25">
        <v>2</v>
      </c>
      <c r="F111" s="25">
        <v>0.33132450000000002</v>
      </c>
      <c r="G111" s="25">
        <v>0.98199999999999998</v>
      </c>
      <c r="H111" s="25" t="s">
        <v>22</v>
      </c>
    </row>
    <row r="112" spans="1:8" x14ac:dyDescent="0.3">
      <c r="A112" s="25">
        <v>109</v>
      </c>
      <c r="B112" s="25">
        <v>1</v>
      </c>
      <c r="C112" s="25">
        <v>1</v>
      </c>
      <c r="D112" s="25">
        <v>691.60640999999998</v>
      </c>
      <c r="E112" s="25">
        <v>1</v>
      </c>
      <c r="F112" s="25">
        <v>0.3014908</v>
      </c>
      <c r="G112" s="25">
        <v>0.92200000000000004</v>
      </c>
      <c r="H112" s="25" t="s">
        <v>22</v>
      </c>
    </row>
    <row r="113" spans="1:8" x14ac:dyDescent="0.3">
      <c r="A113" s="25">
        <v>110</v>
      </c>
      <c r="B113" s="25">
        <v>0</v>
      </c>
      <c r="C113" s="25">
        <v>0</v>
      </c>
      <c r="D113" s="25">
        <v>720.89205000000004</v>
      </c>
      <c r="E113" s="25">
        <v>0</v>
      </c>
      <c r="F113" s="25">
        <v>0.27306629999999998</v>
      </c>
      <c r="G113" s="25">
        <v>0.86899999999999999</v>
      </c>
      <c r="H113" s="25" t="s">
        <v>22</v>
      </c>
    </row>
    <row r="114" spans="1:8" x14ac:dyDescent="0.3">
      <c r="A114" s="25">
        <v>111</v>
      </c>
      <c r="B114" s="25">
        <v>0</v>
      </c>
      <c r="C114" s="25">
        <v>0</v>
      </c>
      <c r="D114" s="25">
        <v>748.58001000000002</v>
      </c>
      <c r="E114" s="25">
        <v>0</v>
      </c>
      <c r="F114" s="25">
        <v>0.2462049</v>
      </c>
      <c r="G114" s="25">
        <v>0.82199999999999995</v>
      </c>
      <c r="H114" s="25" t="s">
        <v>22</v>
      </c>
    </row>
    <row r="115" spans="1:8" x14ac:dyDescent="0.3">
      <c r="A115" s="25">
        <v>112</v>
      </c>
      <c r="B115" s="25">
        <v>0</v>
      </c>
      <c r="C115" s="25">
        <v>0</v>
      </c>
      <c r="D115" s="25">
        <v>774.53751</v>
      </c>
      <c r="E115" s="25">
        <v>0</v>
      </c>
      <c r="F115" s="25">
        <v>0.22102250000000001</v>
      </c>
      <c r="G115" s="25">
        <v>0.78</v>
      </c>
      <c r="H115" s="25" t="s">
        <v>22</v>
      </c>
    </row>
    <row r="116" spans="1:8" x14ac:dyDescent="0.3">
      <c r="A116" s="25">
        <v>113</v>
      </c>
      <c r="B116" s="25">
        <v>0</v>
      </c>
      <c r="C116" s="25">
        <v>0</v>
      </c>
      <c r="D116" s="25">
        <v>798.67011000000002</v>
      </c>
      <c r="E116" s="25">
        <v>0</v>
      </c>
      <c r="F116" s="25">
        <v>0.1976001</v>
      </c>
      <c r="G116" s="25">
        <v>0.74399999999999999</v>
      </c>
      <c r="H116" s="25" t="s">
        <v>22</v>
      </c>
    </row>
    <row r="117" spans="1:8" x14ac:dyDescent="0.3">
      <c r="A117" s="25">
        <v>114</v>
      </c>
      <c r="B117" s="25">
        <v>0</v>
      </c>
      <c r="C117" s="25">
        <v>0</v>
      </c>
      <c r="D117" s="25">
        <v>820.92565000000002</v>
      </c>
      <c r="E117" s="25">
        <v>0</v>
      </c>
      <c r="F117" s="25">
        <v>0.1759819</v>
      </c>
      <c r="G117" s="25">
        <v>0.71199999999999997</v>
      </c>
      <c r="H117" s="25" t="s">
        <v>22</v>
      </c>
    </row>
    <row r="118" spans="1:8" x14ac:dyDescent="0.3">
      <c r="A118" s="25">
        <v>115</v>
      </c>
      <c r="B118" s="25">
        <v>0</v>
      </c>
      <c r="C118" s="25">
        <v>0</v>
      </c>
      <c r="D118" s="25">
        <v>841.28683999999998</v>
      </c>
      <c r="E118" s="25">
        <v>0</v>
      </c>
      <c r="F118" s="25">
        <v>0.1561813</v>
      </c>
      <c r="G118" s="25">
        <v>0.68400000000000005</v>
      </c>
      <c r="H118" s="25" t="s">
        <v>22</v>
      </c>
    </row>
    <row r="119" spans="1:8" x14ac:dyDescent="0.3">
      <c r="A119" s="25">
        <v>116</v>
      </c>
      <c r="B119" s="25">
        <v>0</v>
      </c>
      <c r="C119" s="25">
        <v>0</v>
      </c>
      <c r="D119" s="25">
        <v>859.77107999999998</v>
      </c>
      <c r="E119" s="25">
        <v>0</v>
      </c>
      <c r="F119" s="25">
        <v>0.1381812</v>
      </c>
      <c r="G119" s="25">
        <v>0.66</v>
      </c>
      <c r="H119" s="25" t="s">
        <v>22</v>
      </c>
    </row>
    <row r="120" spans="1:8" x14ac:dyDescent="0.3">
      <c r="A120" s="25">
        <v>117</v>
      </c>
      <c r="B120" s="25">
        <v>0</v>
      </c>
      <c r="C120" s="25">
        <v>0</v>
      </c>
      <c r="D120" s="25">
        <v>876.42112999999995</v>
      </c>
      <c r="E120" s="25">
        <v>0</v>
      </c>
      <c r="F120" s="25">
        <v>0.12194199999999999</v>
      </c>
      <c r="G120" s="25">
        <v>0.63800000000000001</v>
      </c>
      <c r="H120" s="25" t="s">
        <v>22</v>
      </c>
    </row>
    <row r="121" spans="1:8" x14ac:dyDescent="0.3">
      <c r="A121" s="25">
        <v>118</v>
      </c>
      <c r="B121" s="25">
        <v>0</v>
      </c>
      <c r="C121" s="25">
        <v>0</v>
      </c>
      <c r="D121" s="25">
        <v>891.30394000000001</v>
      </c>
      <c r="E121" s="25">
        <v>0</v>
      </c>
      <c r="F121" s="25">
        <v>0.1074021</v>
      </c>
      <c r="G121" s="25">
        <v>0.62</v>
      </c>
      <c r="H121" s="25" t="s">
        <v>22</v>
      </c>
    </row>
    <row r="122" spans="1:8" x14ac:dyDescent="0.3">
      <c r="A122" s="25">
        <v>119</v>
      </c>
      <c r="B122" s="25">
        <v>0</v>
      </c>
      <c r="C122" s="25">
        <v>0</v>
      </c>
      <c r="D122" s="25">
        <v>904.50239999999997</v>
      </c>
      <c r="E122" s="25">
        <v>0</v>
      </c>
      <c r="F122" s="25">
        <v>9.44855E-2</v>
      </c>
      <c r="G122" s="25">
        <v>0.60399999999999998</v>
      </c>
      <c r="H122" s="25" t="s">
        <v>22</v>
      </c>
    </row>
    <row r="123" spans="1:8" x14ac:dyDescent="0.3">
      <c r="A123" s="25" t="s">
        <v>13</v>
      </c>
      <c r="B123" s="25"/>
      <c r="C123" s="25"/>
      <c r="D123" s="25"/>
      <c r="E123" s="25"/>
      <c r="F123" s="25"/>
      <c r="G123" s="25"/>
      <c r="H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workbookViewId="0">
      <selection activeCell="L11" sqref="L11"/>
    </sheetView>
  </sheetViews>
  <sheetFormatPr defaultRowHeight="14.4" x14ac:dyDescent="0.3"/>
  <sheetData>
    <row r="1" spans="1:8" x14ac:dyDescent="0.3">
      <c r="A1" s="26" t="s">
        <v>23</v>
      </c>
      <c r="B1" s="26"/>
      <c r="C1" s="26"/>
      <c r="D1" s="26"/>
      <c r="E1" s="26"/>
      <c r="F1" s="26"/>
      <c r="G1" s="26"/>
      <c r="H1" s="26"/>
    </row>
    <row r="2" spans="1:8" x14ac:dyDescent="0.3">
      <c r="A2" s="26" t="s">
        <v>14</v>
      </c>
      <c r="B2" s="26" t="s">
        <v>15</v>
      </c>
      <c r="C2" s="26" t="s">
        <v>16</v>
      </c>
      <c r="D2" s="26" t="s">
        <v>17</v>
      </c>
      <c r="E2" s="26" t="s">
        <v>18</v>
      </c>
      <c r="F2" s="26" t="s">
        <v>19</v>
      </c>
      <c r="G2" s="26" t="s">
        <v>20</v>
      </c>
      <c r="H2" s="26" t="s">
        <v>21</v>
      </c>
    </row>
    <row r="3" spans="1:8" x14ac:dyDescent="0.3">
      <c r="A3" s="26">
        <v>0</v>
      </c>
      <c r="B3" s="26">
        <v>100000</v>
      </c>
      <c r="C3" s="26">
        <v>250</v>
      </c>
      <c r="D3" s="26">
        <v>2.5006699999999999</v>
      </c>
      <c r="E3" s="26">
        <v>99765</v>
      </c>
      <c r="F3" s="26">
        <v>0.99975970000000003</v>
      </c>
      <c r="G3" s="26">
        <v>82.36</v>
      </c>
      <c r="H3" s="26" t="s">
        <v>22</v>
      </c>
    </row>
    <row r="4" spans="1:8" x14ac:dyDescent="0.3">
      <c r="A4" s="26">
        <v>1</v>
      </c>
      <c r="B4" s="26">
        <v>99750</v>
      </c>
      <c r="C4" s="26">
        <v>18</v>
      </c>
      <c r="D4" s="26">
        <v>0.18487999999999999</v>
      </c>
      <c r="E4" s="26">
        <v>99741</v>
      </c>
      <c r="F4" s="26">
        <v>0.99983940000000004</v>
      </c>
      <c r="G4" s="26">
        <v>81.564999999999998</v>
      </c>
      <c r="H4" s="26" t="s">
        <v>22</v>
      </c>
    </row>
    <row r="5" spans="1:8" x14ac:dyDescent="0.3">
      <c r="A5" s="26">
        <v>2</v>
      </c>
      <c r="B5" s="26">
        <v>99731</v>
      </c>
      <c r="C5" s="26">
        <v>14</v>
      </c>
      <c r="D5" s="26">
        <v>0.13628000000000001</v>
      </c>
      <c r="E5" s="26">
        <v>99725</v>
      </c>
      <c r="F5" s="26">
        <v>0.99988100000000002</v>
      </c>
      <c r="G5" s="26">
        <v>80.58</v>
      </c>
      <c r="H5" s="26" t="s">
        <v>22</v>
      </c>
    </row>
    <row r="6" spans="1:8" x14ac:dyDescent="0.3">
      <c r="A6" s="26">
        <v>3</v>
      </c>
      <c r="B6" s="26">
        <v>99718</v>
      </c>
      <c r="C6" s="26">
        <v>10</v>
      </c>
      <c r="D6" s="26">
        <v>0.10179000000000001</v>
      </c>
      <c r="E6" s="26">
        <v>99713</v>
      </c>
      <c r="F6" s="26">
        <v>0.99990970000000001</v>
      </c>
      <c r="G6" s="26">
        <v>79.590999999999994</v>
      </c>
      <c r="H6" s="26" t="s">
        <v>22</v>
      </c>
    </row>
    <row r="7" spans="1:8" x14ac:dyDescent="0.3">
      <c r="A7" s="26">
        <v>4</v>
      </c>
      <c r="B7" s="26">
        <v>99708</v>
      </c>
      <c r="C7" s="26">
        <v>8</v>
      </c>
      <c r="D7" s="26">
        <v>7.8869999999999996E-2</v>
      </c>
      <c r="E7" s="26">
        <v>99704</v>
      </c>
      <c r="F7" s="26">
        <v>0.99992639999999999</v>
      </c>
      <c r="G7" s="26">
        <v>78.599000000000004</v>
      </c>
      <c r="H7" s="26" t="s">
        <v>22</v>
      </c>
    </row>
    <row r="8" spans="1:8" x14ac:dyDescent="0.3">
      <c r="A8" s="26">
        <v>5</v>
      </c>
      <c r="B8" s="26">
        <v>99700</v>
      </c>
      <c r="C8" s="26">
        <v>7</v>
      </c>
      <c r="D8" s="26">
        <v>6.8339999999999998E-2</v>
      </c>
      <c r="E8" s="26">
        <v>99696</v>
      </c>
      <c r="F8" s="26">
        <v>0.9999325</v>
      </c>
      <c r="G8" s="26">
        <v>77.605000000000004</v>
      </c>
      <c r="H8" s="26" t="s">
        <v>22</v>
      </c>
    </row>
    <row r="9" spans="1:8" x14ac:dyDescent="0.3">
      <c r="A9" s="26">
        <v>6</v>
      </c>
      <c r="B9" s="26">
        <v>99693</v>
      </c>
      <c r="C9" s="26">
        <v>7</v>
      </c>
      <c r="D9" s="26">
        <v>6.6699999999999995E-2</v>
      </c>
      <c r="E9" s="26">
        <v>99690</v>
      </c>
      <c r="F9" s="26">
        <v>0.99993489999999996</v>
      </c>
      <c r="G9" s="26">
        <v>76.61</v>
      </c>
      <c r="H9" s="26" t="s">
        <v>22</v>
      </c>
    </row>
    <row r="10" spans="1:8" x14ac:dyDescent="0.3">
      <c r="A10" s="26">
        <v>7</v>
      </c>
      <c r="B10" s="26">
        <v>99686</v>
      </c>
      <c r="C10" s="26">
        <v>6</v>
      </c>
      <c r="D10" s="26">
        <v>6.3509999999999997E-2</v>
      </c>
      <c r="E10" s="26">
        <v>99683</v>
      </c>
      <c r="F10" s="26">
        <v>0.99993529999999997</v>
      </c>
      <c r="G10" s="26">
        <v>75.614999999999995</v>
      </c>
      <c r="H10" s="26" t="s">
        <v>22</v>
      </c>
    </row>
    <row r="11" spans="1:8" x14ac:dyDescent="0.3">
      <c r="A11" s="26">
        <v>8</v>
      </c>
      <c r="B11" s="26">
        <v>99680</v>
      </c>
      <c r="C11" s="26">
        <v>7</v>
      </c>
      <c r="D11" s="26">
        <v>6.5939999999999999E-2</v>
      </c>
      <c r="E11" s="26">
        <v>99677</v>
      </c>
      <c r="F11" s="26">
        <v>0.9999342</v>
      </c>
      <c r="G11" s="26">
        <v>74.62</v>
      </c>
      <c r="H11" s="26" t="s">
        <v>22</v>
      </c>
    </row>
    <row r="12" spans="1:8" x14ac:dyDescent="0.3">
      <c r="A12" s="26">
        <v>9</v>
      </c>
      <c r="B12" s="26">
        <v>99674</v>
      </c>
      <c r="C12" s="26">
        <v>7</v>
      </c>
      <c r="D12" s="26">
        <v>6.5659999999999996E-2</v>
      </c>
      <c r="E12" s="26">
        <v>99670</v>
      </c>
      <c r="F12" s="26">
        <v>0.99993160000000003</v>
      </c>
      <c r="G12" s="26">
        <v>73.625</v>
      </c>
      <c r="H12" s="26" t="s">
        <v>22</v>
      </c>
    </row>
    <row r="13" spans="1:8" x14ac:dyDescent="0.3">
      <c r="A13" s="26">
        <v>10</v>
      </c>
      <c r="B13" s="26">
        <v>99667</v>
      </c>
      <c r="C13" s="26">
        <v>7</v>
      </c>
      <c r="D13" s="26">
        <v>7.1110000000000007E-2</v>
      </c>
      <c r="E13" s="26">
        <v>99663</v>
      </c>
      <c r="F13" s="26">
        <v>0.99992899999999996</v>
      </c>
      <c r="G13" s="26">
        <v>72.63</v>
      </c>
      <c r="H13" s="26" t="s">
        <v>22</v>
      </c>
    </row>
    <row r="14" spans="1:8" x14ac:dyDescent="0.3">
      <c r="A14" s="26">
        <v>11</v>
      </c>
      <c r="B14" s="26">
        <v>99660</v>
      </c>
      <c r="C14" s="26">
        <v>7</v>
      </c>
      <c r="D14" s="26">
        <v>7.0980000000000001E-2</v>
      </c>
      <c r="E14" s="26">
        <v>99656</v>
      </c>
      <c r="F14" s="26">
        <v>0.99992740000000002</v>
      </c>
      <c r="G14" s="26">
        <v>71.635000000000005</v>
      </c>
      <c r="H14" s="26" t="s">
        <v>22</v>
      </c>
    </row>
    <row r="15" spans="1:8" x14ac:dyDescent="0.3">
      <c r="A15" s="26">
        <v>12</v>
      </c>
      <c r="B15" s="26">
        <v>99653</v>
      </c>
      <c r="C15" s="26">
        <v>7</v>
      </c>
      <c r="D15" s="26">
        <v>7.4149999999999994E-2</v>
      </c>
      <c r="E15" s="26">
        <v>99649</v>
      </c>
      <c r="F15" s="26">
        <v>0.9999209</v>
      </c>
      <c r="G15" s="26">
        <v>70.64</v>
      </c>
      <c r="H15" s="26" t="s">
        <v>22</v>
      </c>
    </row>
    <row r="16" spans="1:8" x14ac:dyDescent="0.3">
      <c r="A16" s="26">
        <v>13</v>
      </c>
      <c r="B16" s="26">
        <v>99645</v>
      </c>
      <c r="C16" s="26">
        <v>8</v>
      </c>
      <c r="D16" s="26">
        <v>8.4089999999999998E-2</v>
      </c>
      <c r="E16" s="26">
        <v>99641</v>
      </c>
      <c r="F16" s="26">
        <v>0.99990659999999998</v>
      </c>
      <c r="G16" s="26">
        <v>69.644999999999996</v>
      </c>
      <c r="H16" s="26" t="s">
        <v>22</v>
      </c>
    </row>
    <row r="17" spans="1:8" x14ac:dyDescent="0.3">
      <c r="A17" s="26">
        <v>14</v>
      </c>
      <c r="B17" s="26">
        <v>99637</v>
      </c>
      <c r="C17" s="26">
        <v>10</v>
      </c>
      <c r="D17" s="26">
        <v>0.10274</v>
      </c>
      <c r="E17" s="26">
        <v>99632</v>
      </c>
      <c r="F17" s="26">
        <v>0.99988520000000003</v>
      </c>
      <c r="G17" s="26">
        <v>68.650999999999996</v>
      </c>
      <c r="H17" s="26" t="s">
        <v>22</v>
      </c>
    </row>
    <row r="18" spans="1:8" x14ac:dyDescent="0.3">
      <c r="A18" s="26">
        <v>15</v>
      </c>
      <c r="B18" s="26">
        <v>99627</v>
      </c>
      <c r="C18" s="26">
        <v>13</v>
      </c>
      <c r="D18" s="26">
        <v>0.12695000000000001</v>
      </c>
      <c r="E18" s="26">
        <v>99620</v>
      </c>
      <c r="F18" s="26">
        <v>0.99985679999999999</v>
      </c>
      <c r="G18" s="26">
        <v>67.658000000000001</v>
      </c>
      <c r="H18" s="26" t="s">
        <v>22</v>
      </c>
    </row>
    <row r="19" spans="1:8" x14ac:dyDescent="0.3">
      <c r="A19" s="26">
        <v>16</v>
      </c>
      <c r="B19" s="26">
        <v>99614</v>
      </c>
      <c r="C19" s="26">
        <v>16</v>
      </c>
      <c r="D19" s="26">
        <v>0.15941</v>
      </c>
      <c r="E19" s="26">
        <v>99606</v>
      </c>
      <c r="F19" s="26">
        <v>0.99982320000000002</v>
      </c>
      <c r="G19" s="26">
        <v>66.667000000000002</v>
      </c>
      <c r="H19" s="26" t="s">
        <v>22</v>
      </c>
    </row>
    <row r="20" spans="1:8" x14ac:dyDescent="0.3">
      <c r="A20" s="26">
        <v>17</v>
      </c>
      <c r="B20" s="26">
        <v>99598</v>
      </c>
      <c r="C20" s="26">
        <v>19</v>
      </c>
      <c r="D20" s="26">
        <v>0.19427</v>
      </c>
      <c r="E20" s="26">
        <v>99589</v>
      </c>
      <c r="F20" s="26">
        <v>0.9997916</v>
      </c>
      <c r="G20" s="26">
        <v>65.677000000000007</v>
      </c>
      <c r="H20" s="26" t="s">
        <v>22</v>
      </c>
    </row>
    <row r="21" spans="1:8" x14ac:dyDescent="0.3">
      <c r="A21" s="26">
        <v>18</v>
      </c>
      <c r="B21" s="26">
        <v>99579</v>
      </c>
      <c r="C21" s="26">
        <v>22</v>
      </c>
      <c r="D21" s="26">
        <v>0.22248000000000001</v>
      </c>
      <c r="E21" s="26">
        <v>99568</v>
      </c>
      <c r="F21" s="26">
        <v>0.99976810000000005</v>
      </c>
      <c r="G21" s="26">
        <v>64.69</v>
      </c>
      <c r="H21" s="26" t="s">
        <v>22</v>
      </c>
    </row>
    <row r="22" spans="1:8" x14ac:dyDescent="0.3">
      <c r="A22" s="26">
        <v>19</v>
      </c>
      <c r="B22" s="26">
        <v>99557</v>
      </c>
      <c r="C22" s="26">
        <v>24</v>
      </c>
      <c r="D22" s="26">
        <v>0.24126</v>
      </c>
      <c r="E22" s="26">
        <v>99545</v>
      </c>
      <c r="F22" s="26">
        <v>0.9997528</v>
      </c>
      <c r="G22" s="26">
        <v>63.704000000000001</v>
      </c>
      <c r="H22" s="26" t="s">
        <v>22</v>
      </c>
    </row>
    <row r="23" spans="1:8" x14ac:dyDescent="0.3">
      <c r="A23" s="26">
        <v>20</v>
      </c>
      <c r="B23" s="26">
        <v>99533</v>
      </c>
      <c r="C23" s="26">
        <v>25</v>
      </c>
      <c r="D23" s="26">
        <v>0.25318000000000002</v>
      </c>
      <c r="E23" s="26">
        <v>99520</v>
      </c>
      <c r="F23" s="26">
        <v>0.99974529999999995</v>
      </c>
      <c r="G23" s="26">
        <v>62.719000000000001</v>
      </c>
      <c r="H23" s="26" t="s">
        <v>22</v>
      </c>
    </row>
    <row r="24" spans="1:8" x14ac:dyDescent="0.3">
      <c r="A24" s="26">
        <v>21</v>
      </c>
      <c r="B24" s="26">
        <v>99508</v>
      </c>
      <c r="C24" s="26">
        <v>26</v>
      </c>
      <c r="D24" s="26">
        <v>0.25630999999999998</v>
      </c>
      <c r="E24" s="26">
        <v>99495</v>
      </c>
      <c r="F24" s="26">
        <v>0.99973860000000003</v>
      </c>
      <c r="G24" s="26">
        <v>61.734999999999999</v>
      </c>
      <c r="H24" s="26" t="s">
        <v>22</v>
      </c>
    </row>
    <row r="25" spans="1:8" x14ac:dyDescent="0.3">
      <c r="A25" s="26">
        <v>22</v>
      </c>
      <c r="B25" s="26">
        <v>99482</v>
      </c>
      <c r="C25" s="26">
        <v>27</v>
      </c>
      <c r="D25" s="26">
        <v>0.26656000000000002</v>
      </c>
      <c r="E25" s="26">
        <v>99469</v>
      </c>
      <c r="F25" s="26">
        <v>0.9997317</v>
      </c>
      <c r="G25" s="26">
        <v>60.750999999999998</v>
      </c>
      <c r="H25" s="26" t="s">
        <v>22</v>
      </c>
    </row>
    <row r="26" spans="1:8" x14ac:dyDescent="0.3">
      <c r="A26" s="26">
        <v>23</v>
      </c>
      <c r="B26" s="26">
        <v>99456</v>
      </c>
      <c r="C26" s="26">
        <v>27</v>
      </c>
      <c r="D26" s="26">
        <v>0.27000999999999997</v>
      </c>
      <c r="E26" s="26">
        <v>99442</v>
      </c>
      <c r="F26" s="26">
        <v>0.99972229999999995</v>
      </c>
      <c r="G26" s="26">
        <v>59.767000000000003</v>
      </c>
      <c r="H26" s="26" t="s">
        <v>22</v>
      </c>
    </row>
    <row r="27" spans="1:8" x14ac:dyDescent="0.3">
      <c r="A27" s="26">
        <v>24</v>
      </c>
      <c r="B27" s="26">
        <v>99429</v>
      </c>
      <c r="C27" s="26">
        <v>28</v>
      </c>
      <c r="D27" s="26">
        <v>0.28536</v>
      </c>
      <c r="E27" s="26">
        <v>99414</v>
      </c>
      <c r="F27" s="26">
        <v>0.99971129999999997</v>
      </c>
      <c r="G27" s="26">
        <v>58.783000000000001</v>
      </c>
      <c r="H27" s="26" t="s">
        <v>22</v>
      </c>
    </row>
    <row r="28" spans="1:8" x14ac:dyDescent="0.3">
      <c r="A28" s="26">
        <v>25</v>
      </c>
      <c r="B28" s="26">
        <v>99400</v>
      </c>
      <c r="C28" s="26">
        <v>29</v>
      </c>
      <c r="D28" s="26">
        <v>0.29209000000000002</v>
      </c>
      <c r="E28" s="26">
        <v>99386</v>
      </c>
      <c r="F28" s="26">
        <v>0.99969730000000001</v>
      </c>
      <c r="G28" s="26">
        <v>57.8</v>
      </c>
      <c r="H28" s="26" t="s">
        <v>22</v>
      </c>
    </row>
    <row r="29" spans="1:8" x14ac:dyDescent="0.3">
      <c r="A29" s="26">
        <v>26</v>
      </c>
      <c r="B29" s="26">
        <v>99371</v>
      </c>
      <c r="C29" s="26">
        <v>31</v>
      </c>
      <c r="D29" s="26">
        <v>0.31325999999999998</v>
      </c>
      <c r="E29" s="26">
        <v>99356</v>
      </c>
      <c r="F29" s="26">
        <v>0.99968000000000001</v>
      </c>
      <c r="G29" s="26">
        <v>56.816000000000003</v>
      </c>
      <c r="H29" s="26" t="s">
        <v>22</v>
      </c>
    </row>
    <row r="30" spans="1:8" x14ac:dyDescent="0.3">
      <c r="A30" s="26">
        <v>27</v>
      </c>
      <c r="B30" s="26">
        <v>99340</v>
      </c>
      <c r="C30" s="26">
        <v>32</v>
      </c>
      <c r="D30" s="26">
        <v>0.32671</v>
      </c>
      <c r="E30" s="26">
        <v>99324</v>
      </c>
      <c r="F30" s="26">
        <v>0.99966659999999996</v>
      </c>
      <c r="G30" s="26">
        <v>55.834000000000003</v>
      </c>
      <c r="H30" s="26" t="s">
        <v>22</v>
      </c>
    </row>
    <row r="31" spans="1:8" x14ac:dyDescent="0.3">
      <c r="A31" s="26">
        <v>28</v>
      </c>
      <c r="B31" s="26">
        <v>99308</v>
      </c>
      <c r="C31" s="26">
        <v>34</v>
      </c>
      <c r="D31" s="26">
        <v>0.34016999999999997</v>
      </c>
      <c r="E31" s="26">
        <v>99291</v>
      </c>
      <c r="F31" s="26">
        <v>0.99966120000000003</v>
      </c>
      <c r="G31" s="26">
        <v>54.851999999999997</v>
      </c>
      <c r="H31" s="26" t="s">
        <v>22</v>
      </c>
    </row>
    <row r="32" spans="1:8" x14ac:dyDescent="0.3">
      <c r="A32" s="26">
        <v>29</v>
      </c>
      <c r="B32" s="26">
        <v>99274</v>
      </c>
      <c r="C32" s="26">
        <v>34</v>
      </c>
      <c r="D32" s="26">
        <v>0.33745999999999998</v>
      </c>
      <c r="E32" s="26">
        <v>99257</v>
      </c>
      <c r="F32" s="26">
        <v>0.99965369999999998</v>
      </c>
      <c r="G32" s="26">
        <v>53.871000000000002</v>
      </c>
      <c r="H32" s="26" t="s">
        <v>22</v>
      </c>
    </row>
    <row r="33" spans="1:8" x14ac:dyDescent="0.3">
      <c r="A33" s="26">
        <v>30</v>
      </c>
      <c r="B33" s="26">
        <v>99240</v>
      </c>
      <c r="C33" s="26">
        <v>35</v>
      </c>
      <c r="D33" s="26">
        <v>0.35524</v>
      </c>
      <c r="E33" s="26">
        <v>99223</v>
      </c>
      <c r="F33" s="26">
        <v>0.99963429999999998</v>
      </c>
      <c r="G33" s="26">
        <v>52.889000000000003</v>
      </c>
      <c r="H33" s="26" t="s">
        <v>22</v>
      </c>
    </row>
    <row r="34" spans="1:8" x14ac:dyDescent="0.3">
      <c r="A34" s="26">
        <v>31</v>
      </c>
      <c r="B34" s="26">
        <v>99205</v>
      </c>
      <c r="C34" s="26">
        <v>37</v>
      </c>
      <c r="D34" s="26">
        <v>0.37622</v>
      </c>
      <c r="E34" s="26">
        <v>99186</v>
      </c>
      <c r="F34" s="26">
        <v>0.99961160000000004</v>
      </c>
      <c r="G34" s="26">
        <v>51.906999999999996</v>
      </c>
      <c r="H34" s="26" t="s">
        <v>22</v>
      </c>
    </row>
    <row r="35" spans="1:8" x14ac:dyDescent="0.3">
      <c r="A35" s="26">
        <v>32</v>
      </c>
      <c r="B35" s="26">
        <v>99168</v>
      </c>
      <c r="C35" s="26">
        <v>40</v>
      </c>
      <c r="D35" s="26">
        <v>0.40059</v>
      </c>
      <c r="E35" s="26">
        <v>99148</v>
      </c>
      <c r="F35" s="26">
        <v>0.99958499999999995</v>
      </c>
      <c r="G35" s="26">
        <v>50.926000000000002</v>
      </c>
      <c r="H35" s="26" t="s">
        <v>22</v>
      </c>
    </row>
    <row r="36" spans="1:8" x14ac:dyDescent="0.3">
      <c r="A36" s="26">
        <v>33</v>
      </c>
      <c r="B36" s="26">
        <v>99128</v>
      </c>
      <c r="C36" s="26">
        <v>43</v>
      </c>
      <c r="D36" s="26">
        <v>0.42947000000000002</v>
      </c>
      <c r="E36" s="26">
        <v>99107</v>
      </c>
      <c r="F36" s="26">
        <v>0.999556</v>
      </c>
      <c r="G36" s="26">
        <v>49.947000000000003</v>
      </c>
      <c r="H36" s="26" t="s">
        <v>22</v>
      </c>
    </row>
    <row r="37" spans="1:8" x14ac:dyDescent="0.3">
      <c r="A37" s="26">
        <v>34</v>
      </c>
      <c r="B37" s="26">
        <v>99086</v>
      </c>
      <c r="C37" s="26">
        <v>45</v>
      </c>
      <c r="D37" s="26">
        <v>0.45855000000000001</v>
      </c>
      <c r="E37" s="26">
        <v>99063</v>
      </c>
      <c r="F37" s="26">
        <v>0.99952799999999997</v>
      </c>
      <c r="G37" s="26">
        <v>48.968000000000004</v>
      </c>
      <c r="H37" s="26" t="s">
        <v>22</v>
      </c>
    </row>
    <row r="38" spans="1:8" x14ac:dyDescent="0.3">
      <c r="A38" s="26">
        <v>35</v>
      </c>
      <c r="B38" s="26">
        <v>99040</v>
      </c>
      <c r="C38" s="26">
        <v>48</v>
      </c>
      <c r="D38" s="26">
        <v>0.48541000000000001</v>
      </c>
      <c r="E38" s="26">
        <v>99016</v>
      </c>
      <c r="F38" s="26">
        <v>0.99949180000000004</v>
      </c>
      <c r="G38" s="26">
        <v>47.99</v>
      </c>
      <c r="H38" s="26" t="s">
        <v>22</v>
      </c>
    </row>
    <row r="39" spans="1:8" x14ac:dyDescent="0.3">
      <c r="A39" s="26">
        <v>36</v>
      </c>
      <c r="B39" s="26">
        <v>98992</v>
      </c>
      <c r="C39" s="26">
        <v>53</v>
      </c>
      <c r="D39" s="26">
        <v>0.53105999999999998</v>
      </c>
      <c r="E39" s="26">
        <v>98966</v>
      </c>
      <c r="F39" s="26">
        <v>0.99944670000000002</v>
      </c>
      <c r="G39" s="26">
        <v>47.012999999999998</v>
      </c>
      <c r="H39" s="26" t="s">
        <v>22</v>
      </c>
    </row>
    <row r="40" spans="1:8" x14ac:dyDescent="0.3">
      <c r="A40" s="26">
        <v>37</v>
      </c>
      <c r="B40" s="26">
        <v>98939</v>
      </c>
      <c r="C40" s="26">
        <v>57</v>
      </c>
      <c r="D40" s="26">
        <v>0.5756</v>
      </c>
      <c r="E40" s="26">
        <v>98911</v>
      </c>
      <c r="F40" s="26">
        <v>0.99939789999999995</v>
      </c>
      <c r="G40" s="26">
        <v>46.037999999999997</v>
      </c>
      <c r="H40" s="26" t="s">
        <v>22</v>
      </c>
    </row>
    <row r="41" spans="1:8" x14ac:dyDescent="0.3">
      <c r="A41" s="26">
        <v>38</v>
      </c>
      <c r="B41" s="26">
        <v>98883</v>
      </c>
      <c r="C41" s="26">
        <v>62</v>
      </c>
      <c r="D41" s="26">
        <v>0.62868999999999997</v>
      </c>
      <c r="E41" s="26">
        <v>98851</v>
      </c>
      <c r="F41" s="26">
        <v>0.99934060000000002</v>
      </c>
      <c r="G41" s="26">
        <v>45.064</v>
      </c>
      <c r="H41" s="26" t="s">
        <v>22</v>
      </c>
    </row>
    <row r="42" spans="1:8" x14ac:dyDescent="0.3">
      <c r="A42" s="26">
        <v>39</v>
      </c>
      <c r="B42" s="26">
        <v>98820</v>
      </c>
      <c r="C42" s="26">
        <v>68</v>
      </c>
      <c r="D42" s="26">
        <v>0.69005000000000005</v>
      </c>
      <c r="E42" s="26">
        <v>98786</v>
      </c>
      <c r="F42" s="26">
        <v>0.99927049999999995</v>
      </c>
      <c r="G42" s="26">
        <v>44.091999999999999</v>
      </c>
      <c r="H42" s="26" t="s">
        <v>22</v>
      </c>
    </row>
    <row r="43" spans="1:8" x14ac:dyDescent="0.3">
      <c r="A43" s="26">
        <v>40</v>
      </c>
      <c r="B43" s="26">
        <v>98752</v>
      </c>
      <c r="C43" s="26">
        <v>76</v>
      </c>
      <c r="D43" s="26">
        <v>0.76905999999999997</v>
      </c>
      <c r="E43" s="26">
        <v>98714</v>
      </c>
      <c r="F43" s="26">
        <v>0.99918459999999998</v>
      </c>
      <c r="G43" s="26">
        <v>43.122</v>
      </c>
      <c r="H43" s="26" t="s">
        <v>22</v>
      </c>
    </row>
    <row r="44" spans="1:8" x14ac:dyDescent="0.3">
      <c r="A44" s="26">
        <v>41</v>
      </c>
      <c r="B44" s="26">
        <v>98676</v>
      </c>
      <c r="C44" s="26">
        <v>85</v>
      </c>
      <c r="D44" s="26">
        <v>0.86177999999999999</v>
      </c>
      <c r="E44" s="26">
        <v>98634</v>
      </c>
      <c r="F44" s="26">
        <v>0.99908960000000002</v>
      </c>
      <c r="G44" s="26">
        <v>42.155000000000001</v>
      </c>
      <c r="H44" s="26" t="s">
        <v>22</v>
      </c>
    </row>
    <row r="45" spans="1:8" x14ac:dyDescent="0.3">
      <c r="A45" s="26">
        <v>42</v>
      </c>
      <c r="B45" s="26">
        <v>98591</v>
      </c>
      <c r="C45" s="26">
        <v>95</v>
      </c>
      <c r="D45" s="26">
        <v>0.95911000000000002</v>
      </c>
      <c r="E45" s="26">
        <v>98544</v>
      </c>
      <c r="F45" s="26">
        <v>0.99899139999999997</v>
      </c>
      <c r="G45" s="26">
        <v>41.191000000000003</v>
      </c>
      <c r="H45" s="26" t="s">
        <v>22</v>
      </c>
    </row>
    <row r="46" spans="1:8" x14ac:dyDescent="0.3">
      <c r="A46" s="26">
        <v>43</v>
      </c>
      <c r="B46" s="26">
        <v>98497</v>
      </c>
      <c r="C46" s="26">
        <v>104</v>
      </c>
      <c r="D46" s="26">
        <v>1.0581799999999999</v>
      </c>
      <c r="E46" s="26">
        <v>98444</v>
      </c>
      <c r="F46" s="26">
        <v>0.99888529999999998</v>
      </c>
      <c r="G46" s="26">
        <v>40.229999999999997</v>
      </c>
      <c r="H46" s="26" t="s">
        <v>22</v>
      </c>
    </row>
    <row r="47" spans="1:8" x14ac:dyDescent="0.3">
      <c r="A47" s="26">
        <v>44</v>
      </c>
      <c r="B47" s="26">
        <v>98392</v>
      </c>
      <c r="C47" s="26">
        <v>115</v>
      </c>
      <c r="D47" s="26">
        <v>1.17134</v>
      </c>
      <c r="E47" s="26">
        <v>98335</v>
      </c>
      <c r="F47" s="26">
        <v>0.99878670000000003</v>
      </c>
      <c r="G47" s="26">
        <v>39.271999999999998</v>
      </c>
      <c r="H47" s="26" t="s">
        <v>22</v>
      </c>
    </row>
    <row r="48" spans="1:8" x14ac:dyDescent="0.3">
      <c r="A48" s="26">
        <v>45</v>
      </c>
      <c r="B48" s="26">
        <v>98277</v>
      </c>
      <c r="C48" s="26">
        <v>123</v>
      </c>
      <c r="D48" s="26">
        <v>1.25535</v>
      </c>
      <c r="E48" s="26">
        <v>98215</v>
      </c>
      <c r="F48" s="26">
        <v>0.99868979999999996</v>
      </c>
      <c r="G48" s="26">
        <v>38.317999999999998</v>
      </c>
      <c r="H48" s="26" t="s">
        <v>22</v>
      </c>
    </row>
    <row r="49" spans="1:8" x14ac:dyDescent="0.3">
      <c r="A49" s="26">
        <v>46</v>
      </c>
      <c r="B49" s="26">
        <v>98154</v>
      </c>
      <c r="C49" s="26">
        <v>134</v>
      </c>
      <c r="D49" s="26">
        <v>1.3651</v>
      </c>
      <c r="E49" s="26">
        <v>98087</v>
      </c>
      <c r="F49" s="26">
        <v>0.99857399999999996</v>
      </c>
      <c r="G49" s="26">
        <v>37.365000000000002</v>
      </c>
      <c r="H49" s="26" t="s">
        <v>22</v>
      </c>
    </row>
    <row r="50" spans="1:8" x14ac:dyDescent="0.3">
      <c r="A50" s="26">
        <v>47</v>
      </c>
      <c r="B50" s="26">
        <v>98020</v>
      </c>
      <c r="C50" s="26">
        <v>146</v>
      </c>
      <c r="D50" s="26">
        <v>1.4870099999999999</v>
      </c>
      <c r="E50" s="26">
        <v>97947</v>
      </c>
      <c r="F50" s="26">
        <v>0.99844540000000004</v>
      </c>
      <c r="G50" s="26">
        <v>36.415999999999997</v>
      </c>
      <c r="H50" s="26" t="s">
        <v>22</v>
      </c>
    </row>
    <row r="51" spans="1:8" x14ac:dyDescent="0.3">
      <c r="A51" s="26">
        <v>48</v>
      </c>
      <c r="B51" s="26">
        <v>97874</v>
      </c>
      <c r="C51" s="26">
        <v>159</v>
      </c>
      <c r="D51" s="26">
        <v>1.62233</v>
      </c>
      <c r="E51" s="26">
        <v>97795</v>
      </c>
      <c r="F51" s="26">
        <v>0.99827149999999998</v>
      </c>
      <c r="G51" s="26">
        <v>35.469000000000001</v>
      </c>
      <c r="H51" s="26" t="s">
        <v>22</v>
      </c>
    </row>
    <row r="52" spans="1:8" x14ac:dyDescent="0.3">
      <c r="A52" s="26">
        <v>49</v>
      </c>
      <c r="B52" s="26">
        <v>97715</v>
      </c>
      <c r="C52" s="26">
        <v>179</v>
      </c>
      <c r="D52" s="26">
        <v>1.8348</v>
      </c>
      <c r="E52" s="26">
        <v>97626</v>
      </c>
      <c r="F52" s="26">
        <v>0.99805500000000003</v>
      </c>
      <c r="G52" s="26">
        <v>34.526000000000003</v>
      </c>
      <c r="H52" s="26" t="s">
        <v>22</v>
      </c>
    </row>
    <row r="53" spans="1:8" x14ac:dyDescent="0.3">
      <c r="A53" s="26">
        <v>50</v>
      </c>
      <c r="B53" s="26">
        <v>97536</v>
      </c>
      <c r="C53" s="26">
        <v>200</v>
      </c>
      <c r="D53" s="26">
        <v>2.0554199999999998</v>
      </c>
      <c r="E53" s="26">
        <v>97436</v>
      </c>
      <c r="F53" s="26">
        <v>0.99782510000000002</v>
      </c>
      <c r="G53" s="26">
        <v>33.588000000000001</v>
      </c>
      <c r="H53" s="26" t="s">
        <v>22</v>
      </c>
    </row>
    <row r="54" spans="1:8" x14ac:dyDescent="0.3">
      <c r="A54" s="26">
        <v>51</v>
      </c>
      <c r="B54" s="26">
        <v>97335</v>
      </c>
      <c r="C54" s="26">
        <v>223</v>
      </c>
      <c r="D54" s="26">
        <v>2.2945700000000002</v>
      </c>
      <c r="E54" s="26">
        <v>97224</v>
      </c>
      <c r="F54" s="26">
        <v>0.99756800000000001</v>
      </c>
      <c r="G54" s="26">
        <v>32.656999999999996</v>
      </c>
      <c r="H54" s="26" t="s">
        <v>22</v>
      </c>
    </row>
    <row r="55" spans="1:8" x14ac:dyDescent="0.3">
      <c r="A55" s="26">
        <v>52</v>
      </c>
      <c r="B55" s="26">
        <v>97112</v>
      </c>
      <c r="C55" s="26">
        <v>250</v>
      </c>
      <c r="D55" s="26">
        <v>2.5697299999999998</v>
      </c>
      <c r="E55" s="26">
        <v>96987</v>
      </c>
      <c r="F55" s="26">
        <v>0.99731190000000003</v>
      </c>
      <c r="G55" s="26">
        <v>31.731000000000002</v>
      </c>
      <c r="H55" s="26" t="s">
        <v>22</v>
      </c>
    </row>
    <row r="56" spans="1:8" x14ac:dyDescent="0.3">
      <c r="A56" s="26">
        <v>53</v>
      </c>
      <c r="B56" s="26">
        <v>96863</v>
      </c>
      <c r="C56" s="26">
        <v>272</v>
      </c>
      <c r="D56" s="26">
        <v>2.8067000000000002</v>
      </c>
      <c r="E56" s="26">
        <v>96727</v>
      </c>
      <c r="F56" s="26">
        <v>0.99705220000000006</v>
      </c>
      <c r="G56" s="26">
        <v>30.811</v>
      </c>
      <c r="H56" s="26" t="s">
        <v>22</v>
      </c>
    </row>
    <row r="57" spans="1:8" x14ac:dyDescent="0.3">
      <c r="A57" s="26">
        <v>54</v>
      </c>
      <c r="B57" s="26">
        <v>96591</v>
      </c>
      <c r="C57" s="26">
        <v>298</v>
      </c>
      <c r="D57" s="26">
        <v>3.0892300000000001</v>
      </c>
      <c r="E57" s="26">
        <v>96441</v>
      </c>
      <c r="F57" s="26">
        <v>0.99676120000000001</v>
      </c>
      <c r="G57" s="26">
        <v>29.896000000000001</v>
      </c>
      <c r="H57" s="26" t="s">
        <v>22</v>
      </c>
    </row>
    <row r="58" spans="1:8" x14ac:dyDescent="0.3">
      <c r="A58" s="26">
        <v>55</v>
      </c>
      <c r="B58" s="26">
        <v>96292</v>
      </c>
      <c r="C58" s="26">
        <v>326</v>
      </c>
      <c r="D58" s="26">
        <v>3.38889</v>
      </c>
      <c r="E58" s="26">
        <v>96129</v>
      </c>
      <c r="F58" s="26">
        <v>0.99648110000000001</v>
      </c>
      <c r="G58" s="26">
        <v>28.986999999999998</v>
      </c>
      <c r="H58" s="26" t="s">
        <v>22</v>
      </c>
    </row>
    <row r="59" spans="1:8" x14ac:dyDescent="0.3">
      <c r="A59" s="26">
        <v>56</v>
      </c>
      <c r="B59" s="26">
        <v>95966</v>
      </c>
      <c r="C59" s="26">
        <v>350</v>
      </c>
      <c r="D59" s="26">
        <v>3.6494499999999999</v>
      </c>
      <c r="E59" s="26">
        <v>95791</v>
      </c>
      <c r="F59" s="26">
        <v>0.99614899999999995</v>
      </c>
      <c r="G59" s="26">
        <v>28.084</v>
      </c>
      <c r="H59" s="26" t="s">
        <v>22</v>
      </c>
    </row>
    <row r="60" spans="1:8" x14ac:dyDescent="0.3">
      <c r="A60" s="26">
        <v>57</v>
      </c>
      <c r="B60" s="26">
        <v>95616</v>
      </c>
      <c r="C60" s="26">
        <v>388</v>
      </c>
      <c r="D60" s="26">
        <v>4.0533400000000004</v>
      </c>
      <c r="E60" s="26">
        <v>95422</v>
      </c>
      <c r="F60" s="26">
        <v>0.99573690000000004</v>
      </c>
      <c r="G60" s="26">
        <v>27.184999999999999</v>
      </c>
      <c r="H60" s="26" t="s">
        <v>22</v>
      </c>
    </row>
    <row r="61" spans="1:8" x14ac:dyDescent="0.3">
      <c r="A61" s="26">
        <v>58</v>
      </c>
      <c r="B61" s="26">
        <v>95228</v>
      </c>
      <c r="C61" s="26">
        <v>426</v>
      </c>
      <c r="D61" s="26">
        <v>4.4737799999999996</v>
      </c>
      <c r="E61" s="26">
        <v>95015</v>
      </c>
      <c r="F61" s="26">
        <v>0.99529570000000001</v>
      </c>
      <c r="G61" s="26">
        <v>26.294</v>
      </c>
      <c r="H61" s="26" t="s">
        <v>22</v>
      </c>
    </row>
    <row r="62" spans="1:8" x14ac:dyDescent="0.3">
      <c r="A62" s="26">
        <v>59</v>
      </c>
      <c r="B62" s="26">
        <v>94802</v>
      </c>
      <c r="C62" s="26">
        <v>468</v>
      </c>
      <c r="D62" s="26">
        <v>4.9357600000000001</v>
      </c>
      <c r="E62" s="26">
        <v>94568</v>
      </c>
      <c r="F62" s="26">
        <v>0.99478180000000005</v>
      </c>
      <c r="G62" s="26">
        <v>25.41</v>
      </c>
      <c r="H62" s="26" t="s">
        <v>22</v>
      </c>
    </row>
    <row r="63" spans="1:8" x14ac:dyDescent="0.3">
      <c r="A63" s="26">
        <v>60</v>
      </c>
      <c r="B63" s="26">
        <v>94334</v>
      </c>
      <c r="C63" s="26">
        <v>519</v>
      </c>
      <c r="D63" s="26">
        <v>5.5020300000000004</v>
      </c>
      <c r="E63" s="26">
        <v>94075</v>
      </c>
      <c r="F63" s="26">
        <v>0.99419610000000003</v>
      </c>
      <c r="G63" s="26">
        <v>24.533000000000001</v>
      </c>
      <c r="H63" s="26" t="s">
        <v>22</v>
      </c>
    </row>
    <row r="64" spans="1:8" x14ac:dyDescent="0.3">
      <c r="A64" s="26">
        <v>61</v>
      </c>
      <c r="B64" s="26">
        <v>93815</v>
      </c>
      <c r="C64" s="26">
        <v>573</v>
      </c>
      <c r="D64" s="26">
        <v>6.1074599999999997</v>
      </c>
      <c r="E64" s="26">
        <v>93529</v>
      </c>
      <c r="F64" s="26">
        <v>0.99358619999999997</v>
      </c>
      <c r="G64" s="26">
        <v>23.666</v>
      </c>
      <c r="H64" s="26" t="s">
        <v>22</v>
      </c>
    </row>
    <row r="65" spans="1:8" x14ac:dyDescent="0.3">
      <c r="A65" s="26">
        <v>62</v>
      </c>
      <c r="B65" s="26">
        <v>93242</v>
      </c>
      <c r="C65" s="26">
        <v>627</v>
      </c>
      <c r="D65" s="26">
        <v>6.72194</v>
      </c>
      <c r="E65" s="26">
        <v>92929</v>
      </c>
      <c r="F65" s="26">
        <v>0.99291609999999997</v>
      </c>
      <c r="G65" s="26">
        <v>22.809000000000001</v>
      </c>
      <c r="H65" s="26" t="s">
        <v>22</v>
      </c>
    </row>
    <row r="66" spans="1:8" x14ac:dyDescent="0.3">
      <c r="A66" s="26">
        <v>63</v>
      </c>
      <c r="B66" s="26">
        <v>92615</v>
      </c>
      <c r="C66" s="26">
        <v>690</v>
      </c>
      <c r="D66" s="26">
        <v>7.4482999999999997</v>
      </c>
      <c r="E66" s="26">
        <v>92271</v>
      </c>
      <c r="F66" s="26">
        <v>0.99218450000000002</v>
      </c>
      <c r="G66" s="26">
        <v>21.96</v>
      </c>
      <c r="H66" s="26" t="s">
        <v>22</v>
      </c>
    </row>
    <row r="67" spans="1:8" x14ac:dyDescent="0.3">
      <c r="A67" s="26">
        <v>64</v>
      </c>
      <c r="B67" s="26">
        <v>91926</v>
      </c>
      <c r="C67" s="26">
        <v>752</v>
      </c>
      <c r="D67" s="26">
        <v>8.1853700000000007</v>
      </c>
      <c r="E67" s="26">
        <v>91549</v>
      </c>
      <c r="F67" s="26">
        <v>0.99143490000000001</v>
      </c>
      <c r="G67" s="26">
        <v>21.120999999999999</v>
      </c>
      <c r="H67" s="26" t="s">
        <v>22</v>
      </c>
    </row>
    <row r="68" spans="1:8" x14ac:dyDescent="0.3">
      <c r="A68" s="26">
        <v>65</v>
      </c>
      <c r="B68" s="26">
        <v>91173</v>
      </c>
      <c r="C68" s="26">
        <v>816</v>
      </c>
      <c r="D68" s="26">
        <v>8.9480299999999993</v>
      </c>
      <c r="E68" s="26">
        <v>90765</v>
      </c>
      <c r="F68" s="26">
        <v>0.99060539999999997</v>
      </c>
      <c r="G68" s="26">
        <v>20.291</v>
      </c>
      <c r="H68" s="26" t="s">
        <v>22</v>
      </c>
    </row>
    <row r="69" spans="1:8" x14ac:dyDescent="0.3">
      <c r="A69" s="26">
        <v>66</v>
      </c>
      <c r="B69" s="26">
        <v>90357</v>
      </c>
      <c r="C69" s="26">
        <v>890</v>
      </c>
      <c r="D69" s="26">
        <v>9.8451699999999995</v>
      </c>
      <c r="E69" s="26">
        <v>89913</v>
      </c>
      <c r="F69" s="26">
        <v>0.98963480000000004</v>
      </c>
      <c r="G69" s="26">
        <v>19.47</v>
      </c>
      <c r="H69" s="26" t="s">
        <v>22</v>
      </c>
    </row>
    <row r="70" spans="1:8" x14ac:dyDescent="0.3">
      <c r="A70" s="26">
        <v>67</v>
      </c>
      <c r="B70" s="26">
        <v>89468</v>
      </c>
      <c r="C70" s="26">
        <v>974</v>
      </c>
      <c r="D70" s="26">
        <v>10.89049</v>
      </c>
      <c r="E70" s="26">
        <v>88981</v>
      </c>
      <c r="F70" s="26">
        <v>0.98851250000000002</v>
      </c>
      <c r="G70" s="26">
        <v>18.658000000000001</v>
      </c>
      <c r="H70" s="26" t="s">
        <v>22</v>
      </c>
    </row>
    <row r="71" spans="1:8" x14ac:dyDescent="0.3">
      <c r="A71" s="26">
        <v>68</v>
      </c>
      <c r="B71" s="26">
        <v>88493</v>
      </c>
      <c r="C71" s="26">
        <v>1070</v>
      </c>
      <c r="D71" s="26">
        <v>12.09102</v>
      </c>
      <c r="E71" s="26">
        <v>87958</v>
      </c>
      <c r="F71" s="26">
        <v>0.98732750000000002</v>
      </c>
      <c r="G71" s="26">
        <v>17.858000000000001</v>
      </c>
      <c r="H71" s="26" t="s">
        <v>22</v>
      </c>
    </row>
    <row r="72" spans="1:8" x14ac:dyDescent="0.3">
      <c r="A72" s="26">
        <v>69</v>
      </c>
      <c r="B72" s="26">
        <v>87423</v>
      </c>
      <c r="C72" s="26">
        <v>1159</v>
      </c>
      <c r="D72" s="26">
        <v>13.26102</v>
      </c>
      <c r="E72" s="26">
        <v>86844</v>
      </c>
      <c r="F72" s="26">
        <v>0.98599170000000003</v>
      </c>
      <c r="G72" s="26">
        <v>17.071000000000002</v>
      </c>
      <c r="H72" s="26" t="s">
        <v>22</v>
      </c>
    </row>
    <row r="73" spans="1:8" x14ac:dyDescent="0.3">
      <c r="A73" s="26">
        <v>70</v>
      </c>
      <c r="B73" s="26">
        <v>86264</v>
      </c>
      <c r="C73" s="26">
        <v>1274</v>
      </c>
      <c r="D73" s="26">
        <v>14.76558</v>
      </c>
      <c r="E73" s="26">
        <v>85627</v>
      </c>
      <c r="F73" s="26">
        <v>0.98451319999999998</v>
      </c>
      <c r="G73" s="26">
        <v>16.292999999999999</v>
      </c>
      <c r="H73" s="26" t="s">
        <v>22</v>
      </c>
    </row>
    <row r="74" spans="1:8" x14ac:dyDescent="0.3">
      <c r="A74" s="26">
        <v>71</v>
      </c>
      <c r="B74" s="26">
        <v>84990</v>
      </c>
      <c r="C74" s="26">
        <v>1378</v>
      </c>
      <c r="D74" s="26">
        <v>16.218820000000001</v>
      </c>
      <c r="E74" s="26">
        <v>84301</v>
      </c>
      <c r="F74" s="26">
        <v>0.98289110000000002</v>
      </c>
      <c r="G74" s="26">
        <v>15.53</v>
      </c>
      <c r="H74" s="26" t="s">
        <v>22</v>
      </c>
    </row>
    <row r="75" spans="1:8" x14ac:dyDescent="0.3">
      <c r="A75" s="26">
        <v>72</v>
      </c>
      <c r="B75" s="26">
        <v>83612</v>
      </c>
      <c r="C75" s="26">
        <v>1506</v>
      </c>
      <c r="D75" s="26">
        <v>18.013559999999998</v>
      </c>
      <c r="E75" s="26">
        <v>82859</v>
      </c>
      <c r="F75" s="26">
        <v>0.98124069999999997</v>
      </c>
      <c r="G75" s="26">
        <v>14.778</v>
      </c>
      <c r="H75" s="26" t="s">
        <v>22</v>
      </c>
    </row>
    <row r="76" spans="1:8" x14ac:dyDescent="0.3">
      <c r="A76" s="26">
        <v>73</v>
      </c>
      <c r="B76" s="26">
        <v>82106</v>
      </c>
      <c r="C76" s="26">
        <v>1603</v>
      </c>
      <c r="D76" s="26">
        <v>19.518789999999999</v>
      </c>
      <c r="E76" s="26">
        <v>81305</v>
      </c>
      <c r="F76" s="26">
        <v>0.97947119999999999</v>
      </c>
      <c r="G76" s="26">
        <v>14.04</v>
      </c>
      <c r="H76" s="26" t="s">
        <v>22</v>
      </c>
    </row>
    <row r="77" spans="1:8" x14ac:dyDescent="0.3">
      <c r="A77" s="26">
        <v>74</v>
      </c>
      <c r="B77" s="26">
        <v>80503</v>
      </c>
      <c r="C77" s="26">
        <v>1736</v>
      </c>
      <c r="D77" s="26">
        <v>21.558949999999999</v>
      </c>
      <c r="E77" s="26">
        <v>79635</v>
      </c>
      <c r="F77" s="26">
        <v>0.97720459999999998</v>
      </c>
      <c r="G77" s="26">
        <v>13.308999999999999</v>
      </c>
      <c r="H77" s="26" t="s">
        <v>22</v>
      </c>
    </row>
    <row r="78" spans="1:8" x14ac:dyDescent="0.3">
      <c r="A78" s="26">
        <v>75</v>
      </c>
      <c r="B78" s="26">
        <v>78768</v>
      </c>
      <c r="C78" s="26">
        <v>1895</v>
      </c>
      <c r="D78" s="26">
        <v>24.05902</v>
      </c>
      <c r="E78" s="26">
        <v>77820</v>
      </c>
      <c r="F78" s="26">
        <v>0.97431769999999995</v>
      </c>
      <c r="G78" s="26">
        <v>12.590999999999999</v>
      </c>
      <c r="H78" s="26" t="s">
        <v>22</v>
      </c>
    </row>
    <row r="79" spans="1:8" x14ac:dyDescent="0.3">
      <c r="A79" s="26">
        <v>76</v>
      </c>
      <c r="B79" s="26">
        <v>76873</v>
      </c>
      <c r="C79" s="26">
        <v>2102</v>
      </c>
      <c r="D79" s="26">
        <v>27.345569999999999</v>
      </c>
      <c r="E79" s="26">
        <v>75822</v>
      </c>
      <c r="F79" s="26">
        <v>0.97110629999999998</v>
      </c>
      <c r="G79" s="26">
        <v>11.89</v>
      </c>
      <c r="H79" s="26" t="s">
        <v>22</v>
      </c>
    </row>
    <row r="80" spans="1:8" x14ac:dyDescent="0.3">
      <c r="A80" s="26">
        <v>77</v>
      </c>
      <c r="B80" s="26">
        <v>74770</v>
      </c>
      <c r="C80" s="26">
        <v>2279</v>
      </c>
      <c r="D80" s="26">
        <v>30.485430000000001</v>
      </c>
      <c r="E80" s="26">
        <v>73631</v>
      </c>
      <c r="F80" s="26">
        <v>0.96738550000000001</v>
      </c>
      <c r="G80" s="26">
        <v>11.21</v>
      </c>
      <c r="H80" s="26" t="s">
        <v>22</v>
      </c>
    </row>
    <row r="81" spans="1:8" x14ac:dyDescent="0.3">
      <c r="A81" s="26">
        <v>78</v>
      </c>
      <c r="B81" s="26">
        <v>72491</v>
      </c>
      <c r="C81" s="26">
        <v>2523</v>
      </c>
      <c r="D81" s="26">
        <v>34.810589999999998</v>
      </c>
      <c r="E81" s="26">
        <v>71229</v>
      </c>
      <c r="F81" s="26">
        <v>0.96327470000000004</v>
      </c>
      <c r="G81" s="26">
        <v>10.547000000000001</v>
      </c>
      <c r="H81" s="26" t="s">
        <v>22</v>
      </c>
    </row>
    <row r="82" spans="1:8" x14ac:dyDescent="0.3">
      <c r="A82" s="26">
        <v>79</v>
      </c>
      <c r="B82" s="26">
        <v>69968</v>
      </c>
      <c r="C82" s="26">
        <v>2708</v>
      </c>
      <c r="D82" s="26">
        <v>38.709139999999998</v>
      </c>
      <c r="E82" s="26">
        <v>68613</v>
      </c>
      <c r="F82" s="26">
        <v>0.95913400000000004</v>
      </c>
      <c r="G82" s="26">
        <v>9.9090000000000007</v>
      </c>
      <c r="H82" s="26" t="s">
        <v>22</v>
      </c>
    </row>
    <row r="83" spans="1:8" x14ac:dyDescent="0.3">
      <c r="A83" s="26">
        <v>80</v>
      </c>
      <c r="B83" s="26">
        <v>67259</v>
      </c>
      <c r="C83" s="26">
        <v>2900</v>
      </c>
      <c r="D83" s="26">
        <v>43.1098</v>
      </c>
      <c r="E83" s="26">
        <v>65809</v>
      </c>
      <c r="F83" s="26">
        <v>0.95445279999999999</v>
      </c>
      <c r="G83" s="26">
        <v>9.2880000000000003</v>
      </c>
      <c r="H83" s="26" t="s">
        <v>22</v>
      </c>
    </row>
    <row r="84" spans="1:8" x14ac:dyDescent="0.3">
      <c r="A84" s="26">
        <v>81</v>
      </c>
      <c r="B84" s="26">
        <v>64360</v>
      </c>
      <c r="C84" s="26">
        <v>3095</v>
      </c>
      <c r="D84" s="26">
        <v>48.094320000000003</v>
      </c>
      <c r="E84" s="26">
        <v>62812</v>
      </c>
      <c r="F84" s="26">
        <v>0.94952250000000005</v>
      </c>
      <c r="G84" s="26">
        <v>8.6839999999999993</v>
      </c>
      <c r="H84" s="26" t="s">
        <v>22</v>
      </c>
    </row>
    <row r="85" spans="1:8" x14ac:dyDescent="0.3">
      <c r="A85" s="26">
        <v>82</v>
      </c>
      <c r="B85" s="26">
        <v>61264</v>
      </c>
      <c r="C85" s="26">
        <v>3246</v>
      </c>
      <c r="D85" s="26">
        <v>52.98104</v>
      </c>
      <c r="E85" s="26">
        <v>59641</v>
      </c>
      <c r="F85" s="26">
        <v>0.94361890000000004</v>
      </c>
      <c r="G85" s="26">
        <v>8.0969999999999995</v>
      </c>
      <c r="H85" s="26" t="s">
        <v>22</v>
      </c>
    </row>
    <row r="86" spans="1:8" x14ac:dyDescent="0.3">
      <c r="A86" s="26">
        <v>83</v>
      </c>
      <c r="B86" s="26">
        <v>58018</v>
      </c>
      <c r="C86" s="26">
        <v>3479</v>
      </c>
      <c r="D86" s="26">
        <v>59.97137</v>
      </c>
      <c r="E86" s="26">
        <v>56279</v>
      </c>
      <c r="F86" s="26">
        <v>0.9357316</v>
      </c>
      <c r="G86" s="26">
        <v>7.5220000000000002</v>
      </c>
      <c r="H86" s="26" t="s">
        <v>22</v>
      </c>
    </row>
    <row r="87" spans="1:8" x14ac:dyDescent="0.3">
      <c r="A87" s="26">
        <v>84</v>
      </c>
      <c r="B87" s="26">
        <v>54539</v>
      </c>
      <c r="C87" s="26">
        <v>3754</v>
      </c>
      <c r="D87" s="26">
        <v>68.839550000000003</v>
      </c>
      <c r="E87" s="26">
        <v>52662</v>
      </c>
      <c r="F87" s="26">
        <v>0.92596860000000003</v>
      </c>
      <c r="G87" s="26">
        <v>6.97</v>
      </c>
      <c r="H87" s="26" t="s">
        <v>22</v>
      </c>
    </row>
    <row r="88" spans="1:8" x14ac:dyDescent="0.3">
      <c r="A88" s="26">
        <v>85</v>
      </c>
      <c r="B88" s="26">
        <v>50785</v>
      </c>
      <c r="C88" s="26">
        <v>4043</v>
      </c>
      <c r="D88" s="26">
        <v>79.607140000000001</v>
      </c>
      <c r="E88" s="26">
        <v>48763</v>
      </c>
      <c r="F88" s="26">
        <v>0.91483729999999996</v>
      </c>
      <c r="G88" s="26">
        <v>6.4480000000000004</v>
      </c>
      <c r="H88" s="26" t="s">
        <v>22</v>
      </c>
    </row>
    <row r="89" spans="1:8" x14ac:dyDescent="0.3">
      <c r="A89" s="26">
        <v>86</v>
      </c>
      <c r="B89" s="26">
        <v>46742</v>
      </c>
      <c r="C89" s="26">
        <v>4263</v>
      </c>
      <c r="D89" s="26">
        <v>91.198840000000004</v>
      </c>
      <c r="E89" s="26">
        <v>44610</v>
      </c>
      <c r="F89" s="26">
        <v>0.90291940000000004</v>
      </c>
      <c r="G89" s="26">
        <v>5.9630000000000001</v>
      </c>
      <c r="H89" s="26" t="s">
        <v>22</v>
      </c>
    </row>
    <row r="90" spans="1:8" x14ac:dyDescent="0.3">
      <c r="A90" s="26">
        <v>87</v>
      </c>
      <c r="B90" s="26">
        <v>42479</v>
      </c>
      <c r="C90" s="26">
        <v>4399</v>
      </c>
      <c r="D90" s="26">
        <v>103.55269</v>
      </c>
      <c r="E90" s="26">
        <v>40280</v>
      </c>
      <c r="F90" s="26">
        <v>0.88961520000000005</v>
      </c>
      <c r="G90" s="26">
        <v>5.5110000000000001</v>
      </c>
      <c r="H90" s="26" t="s">
        <v>22</v>
      </c>
    </row>
    <row r="91" spans="1:8" x14ac:dyDescent="0.3">
      <c r="A91" s="26">
        <v>88</v>
      </c>
      <c r="B91" s="26">
        <v>38080</v>
      </c>
      <c r="C91" s="26">
        <v>4494</v>
      </c>
      <c r="D91" s="26">
        <v>118.00615999999999</v>
      </c>
      <c r="E91" s="26">
        <v>35833</v>
      </c>
      <c r="F91" s="26">
        <v>0.87481509999999996</v>
      </c>
      <c r="G91" s="26">
        <v>5.09</v>
      </c>
      <c r="H91" s="26" t="s">
        <v>22</v>
      </c>
    </row>
    <row r="92" spans="1:8" x14ac:dyDescent="0.3">
      <c r="A92" s="26">
        <v>89</v>
      </c>
      <c r="B92" s="26">
        <v>33586</v>
      </c>
      <c r="C92" s="26">
        <v>4478</v>
      </c>
      <c r="D92" s="26">
        <v>133.32402999999999</v>
      </c>
      <c r="E92" s="26">
        <v>31348</v>
      </c>
      <c r="F92" s="26">
        <v>0.85980570000000001</v>
      </c>
      <c r="G92" s="26">
        <v>4.7039999999999997</v>
      </c>
      <c r="H92" s="26" t="s">
        <v>22</v>
      </c>
    </row>
    <row r="93" spans="1:8" x14ac:dyDescent="0.3">
      <c r="A93" s="26">
        <v>90</v>
      </c>
      <c r="B93" s="26">
        <v>29109</v>
      </c>
      <c r="C93" s="26">
        <v>4312</v>
      </c>
      <c r="D93" s="26">
        <v>148.12151</v>
      </c>
      <c r="E93" s="26">
        <v>26953</v>
      </c>
      <c r="F93" s="26">
        <v>0.84383549999999996</v>
      </c>
      <c r="G93" s="26">
        <v>4.351</v>
      </c>
      <c r="H93" s="26" t="s">
        <v>22</v>
      </c>
    </row>
    <row r="94" spans="1:8" x14ac:dyDescent="0.3">
      <c r="A94" s="26">
        <v>91</v>
      </c>
      <c r="B94" s="26">
        <v>24797</v>
      </c>
      <c r="C94" s="26">
        <v>4107</v>
      </c>
      <c r="D94" s="26">
        <v>165.60589999999999</v>
      </c>
      <c r="E94" s="26">
        <v>22744</v>
      </c>
      <c r="F94" s="26">
        <v>0.82668180000000002</v>
      </c>
      <c r="G94" s="26">
        <v>4.0199999999999996</v>
      </c>
      <c r="H94" s="26" t="s">
        <v>22</v>
      </c>
    </row>
    <row r="95" spans="1:8" x14ac:dyDescent="0.3">
      <c r="A95" s="26">
        <v>92</v>
      </c>
      <c r="B95" s="26">
        <v>20690</v>
      </c>
      <c r="C95" s="26">
        <v>3777</v>
      </c>
      <c r="D95" s="26">
        <v>182.56118000000001</v>
      </c>
      <c r="E95" s="26">
        <v>18802</v>
      </c>
      <c r="F95" s="26">
        <v>0.80887129999999996</v>
      </c>
      <c r="G95" s="26">
        <v>3.7189999999999999</v>
      </c>
      <c r="H95" s="26" t="s">
        <v>22</v>
      </c>
    </row>
    <row r="96" spans="1:8" x14ac:dyDescent="0.3">
      <c r="A96" s="26">
        <v>93</v>
      </c>
      <c r="B96" s="26">
        <v>16913</v>
      </c>
      <c r="C96" s="26">
        <v>3410</v>
      </c>
      <c r="D96" s="26">
        <v>201.60957999999999</v>
      </c>
      <c r="E96" s="26">
        <v>15208</v>
      </c>
      <c r="F96" s="26">
        <v>0.78916169999999997</v>
      </c>
      <c r="G96" s="26">
        <v>3.4380000000000002</v>
      </c>
      <c r="H96" s="26" t="s">
        <v>22</v>
      </c>
    </row>
    <row r="97" spans="1:8" x14ac:dyDescent="0.3">
      <c r="A97" s="26">
        <v>94</v>
      </c>
      <c r="B97" s="26">
        <v>13503</v>
      </c>
      <c r="C97" s="26">
        <v>3003</v>
      </c>
      <c r="D97" s="26">
        <v>222.39752999999999</v>
      </c>
      <c r="E97" s="26">
        <v>12002</v>
      </c>
      <c r="F97" s="26">
        <v>0.76803650000000001</v>
      </c>
      <c r="G97" s="26">
        <v>3.18</v>
      </c>
      <c r="H97" s="26" t="s">
        <v>22</v>
      </c>
    </row>
    <row r="98" spans="1:8" x14ac:dyDescent="0.3">
      <c r="A98" s="26">
        <v>95</v>
      </c>
      <c r="B98" s="26">
        <v>10500</v>
      </c>
      <c r="C98" s="26">
        <v>2565</v>
      </c>
      <c r="D98" s="26">
        <v>244.26532</v>
      </c>
      <c r="E98" s="26">
        <v>9218</v>
      </c>
      <c r="F98" s="26">
        <v>0.74779850000000003</v>
      </c>
      <c r="G98" s="26">
        <v>2.9470000000000001</v>
      </c>
      <c r="H98" s="26" t="s">
        <v>22</v>
      </c>
    </row>
    <row r="99" spans="1:8" x14ac:dyDescent="0.3">
      <c r="A99" s="26">
        <v>96</v>
      </c>
      <c r="B99" s="26">
        <v>7935</v>
      </c>
      <c r="C99" s="26">
        <v>2085</v>
      </c>
      <c r="D99" s="26">
        <v>262.70280000000002</v>
      </c>
      <c r="E99" s="26">
        <v>6893</v>
      </c>
      <c r="F99" s="26">
        <v>0.72839659999999995</v>
      </c>
      <c r="G99" s="26">
        <v>2.7370000000000001</v>
      </c>
      <c r="H99" s="26" t="s">
        <v>22</v>
      </c>
    </row>
    <row r="100" spans="1:8" x14ac:dyDescent="0.3">
      <c r="A100" s="26">
        <v>97</v>
      </c>
      <c r="B100" s="26">
        <v>5851</v>
      </c>
      <c r="C100" s="26">
        <v>1660</v>
      </c>
      <c r="D100" s="26">
        <v>283.67523999999997</v>
      </c>
      <c r="E100" s="26">
        <v>5021</v>
      </c>
      <c r="F100" s="26">
        <v>0.70684789999999997</v>
      </c>
      <c r="G100" s="26">
        <v>2.5339999999999998</v>
      </c>
      <c r="H100" s="26" t="s">
        <v>22</v>
      </c>
    </row>
    <row r="101" spans="1:8" x14ac:dyDescent="0.3">
      <c r="A101" s="26">
        <v>98</v>
      </c>
      <c r="B101" s="26">
        <v>4191</v>
      </c>
      <c r="C101" s="26">
        <v>1284</v>
      </c>
      <c r="D101" s="26">
        <v>306.38189999999997</v>
      </c>
      <c r="E101" s="26">
        <v>3549</v>
      </c>
      <c r="F101" s="26">
        <v>0.68312810000000002</v>
      </c>
      <c r="G101" s="26">
        <v>2.34</v>
      </c>
      <c r="H101" s="26" t="s">
        <v>22</v>
      </c>
    </row>
    <row r="102" spans="1:8" x14ac:dyDescent="0.3">
      <c r="A102" s="26">
        <v>99</v>
      </c>
      <c r="B102" s="26">
        <v>2907</v>
      </c>
      <c r="C102" s="26">
        <v>965</v>
      </c>
      <c r="D102" s="26">
        <v>331.99547000000001</v>
      </c>
      <c r="E102" s="26">
        <v>2424</v>
      </c>
      <c r="F102" s="26">
        <v>0.65600919999999996</v>
      </c>
      <c r="G102" s="26">
        <v>2.153</v>
      </c>
      <c r="H102" s="26" t="s">
        <v>22</v>
      </c>
    </row>
    <row r="103" spans="1:8" x14ac:dyDescent="0.3">
      <c r="A103" s="26">
        <v>100</v>
      </c>
      <c r="B103" s="26">
        <v>1942</v>
      </c>
      <c r="C103" s="26">
        <v>703</v>
      </c>
      <c r="D103" s="26">
        <v>361.94779</v>
      </c>
      <c r="E103" s="26">
        <v>1590</v>
      </c>
      <c r="F103" s="26">
        <v>0.62484640000000002</v>
      </c>
      <c r="G103" s="26">
        <v>1.974</v>
      </c>
      <c r="H103" s="26" t="s">
        <v>22</v>
      </c>
    </row>
    <row r="104" spans="1:8" x14ac:dyDescent="0.3">
      <c r="A104" s="26">
        <v>101</v>
      </c>
      <c r="B104" s="26">
        <v>1239</v>
      </c>
      <c r="C104" s="26">
        <v>490</v>
      </c>
      <c r="D104" s="26">
        <v>395.85068000000001</v>
      </c>
      <c r="E104" s="26">
        <v>994</v>
      </c>
      <c r="F104" s="26">
        <v>0.5923235</v>
      </c>
      <c r="G104" s="26">
        <v>1.8109999999999999</v>
      </c>
      <c r="H104" s="26" t="s">
        <v>22</v>
      </c>
    </row>
    <row r="105" spans="1:8" x14ac:dyDescent="0.3">
      <c r="A105" s="26">
        <v>102</v>
      </c>
      <c r="B105" s="26">
        <v>749</v>
      </c>
      <c r="C105" s="26">
        <v>320</v>
      </c>
      <c r="D105" s="26">
        <v>427.25085000000001</v>
      </c>
      <c r="E105" s="26">
        <v>589</v>
      </c>
      <c r="F105" s="26">
        <v>0.56110230000000005</v>
      </c>
      <c r="G105" s="26">
        <v>1.67</v>
      </c>
      <c r="H105" s="26" t="s">
        <v>22</v>
      </c>
    </row>
    <row r="106" spans="1:8" x14ac:dyDescent="0.3">
      <c r="A106" s="26">
        <v>103</v>
      </c>
      <c r="B106" s="26">
        <v>429</v>
      </c>
      <c r="C106" s="26">
        <v>197</v>
      </c>
      <c r="D106" s="26">
        <v>459.23259999999999</v>
      </c>
      <c r="E106" s="26">
        <v>330</v>
      </c>
      <c r="F106" s="26">
        <v>0.52942940000000005</v>
      </c>
      <c r="G106" s="26">
        <v>1.5429999999999999</v>
      </c>
      <c r="H106" s="26" t="s">
        <v>22</v>
      </c>
    </row>
    <row r="107" spans="1:8" x14ac:dyDescent="0.3">
      <c r="A107" s="26">
        <v>104</v>
      </c>
      <c r="B107" s="26">
        <v>232</v>
      </c>
      <c r="C107" s="26">
        <v>114</v>
      </c>
      <c r="D107" s="26">
        <v>491.53696000000002</v>
      </c>
      <c r="E107" s="26">
        <v>175</v>
      </c>
      <c r="F107" s="26">
        <v>0.4975562</v>
      </c>
      <c r="G107" s="26">
        <v>1.4279999999999999</v>
      </c>
      <c r="H107" s="26" t="s">
        <v>22</v>
      </c>
    </row>
    <row r="108" spans="1:8" x14ac:dyDescent="0.3">
      <c r="A108" s="26">
        <v>105</v>
      </c>
      <c r="B108" s="26">
        <v>118</v>
      </c>
      <c r="C108" s="26">
        <v>62</v>
      </c>
      <c r="D108" s="26">
        <v>523.89439000000004</v>
      </c>
      <c r="E108" s="26">
        <v>87</v>
      </c>
      <c r="F108" s="26">
        <v>0.46573809999999999</v>
      </c>
      <c r="G108" s="26">
        <v>1.325</v>
      </c>
      <c r="H108" s="26" t="s">
        <v>22</v>
      </c>
    </row>
    <row r="109" spans="1:8" x14ac:dyDescent="0.3">
      <c r="A109" s="26">
        <v>106</v>
      </c>
      <c r="B109" s="26">
        <v>56</v>
      </c>
      <c r="C109" s="26">
        <v>31</v>
      </c>
      <c r="D109" s="26">
        <v>556.03743999999995</v>
      </c>
      <c r="E109" s="26">
        <v>41</v>
      </c>
      <c r="F109" s="26">
        <v>0.43422630000000001</v>
      </c>
      <c r="G109" s="26">
        <v>1.232</v>
      </c>
      <c r="H109" s="26" t="s">
        <v>22</v>
      </c>
    </row>
    <row r="110" spans="1:8" x14ac:dyDescent="0.3">
      <c r="A110" s="26">
        <v>107</v>
      </c>
      <c r="B110" s="26">
        <v>25</v>
      </c>
      <c r="C110" s="26">
        <v>15</v>
      </c>
      <c r="D110" s="26">
        <v>587.70417999999995</v>
      </c>
      <c r="E110" s="26">
        <v>18</v>
      </c>
      <c r="F110" s="26">
        <v>0.40326060000000002</v>
      </c>
      <c r="G110" s="26">
        <v>1.1499999999999999</v>
      </c>
      <c r="H110" s="26" t="s">
        <v>22</v>
      </c>
    </row>
    <row r="111" spans="1:8" x14ac:dyDescent="0.3">
      <c r="A111" s="26">
        <v>108</v>
      </c>
      <c r="B111" s="26">
        <v>10</v>
      </c>
      <c r="C111" s="26">
        <v>6</v>
      </c>
      <c r="D111" s="26">
        <v>618.65376000000003</v>
      </c>
      <c r="E111" s="26">
        <v>7</v>
      </c>
      <c r="F111" s="26">
        <v>0.37305959999999999</v>
      </c>
      <c r="G111" s="26">
        <v>1.0760000000000001</v>
      </c>
      <c r="H111" s="26" t="s">
        <v>22</v>
      </c>
    </row>
    <row r="112" spans="1:8" x14ac:dyDescent="0.3">
      <c r="A112" s="26">
        <v>109</v>
      </c>
      <c r="B112" s="26">
        <v>4</v>
      </c>
      <c r="C112" s="26">
        <v>3</v>
      </c>
      <c r="D112" s="26">
        <v>648.67039999999997</v>
      </c>
      <c r="E112" s="26">
        <v>3</v>
      </c>
      <c r="F112" s="26">
        <v>0.34381709999999999</v>
      </c>
      <c r="G112" s="26">
        <v>1.01</v>
      </c>
      <c r="H112" s="26" t="s">
        <v>22</v>
      </c>
    </row>
    <row r="113" spans="1:8" x14ac:dyDescent="0.3">
      <c r="A113" s="26">
        <v>110</v>
      </c>
      <c r="B113" s="26">
        <v>1</v>
      </c>
      <c r="C113" s="26">
        <v>1</v>
      </c>
      <c r="D113" s="26">
        <v>677.56578999999999</v>
      </c>
      <c r="E113" s="26">
        <v>1</v>
      </c>
      <c r="F113" s="26">
        <v>0.31569970000000003</v>
      </c>
      <c r="G113" s="26">
        <v>0.95099999999999996</v>
      </c>
      <c r="H113" s="26" t="s">
        <v>22</v>
      </c>
    </row>
    <row r="114" spans="1:8" x14ac:dyDescent="0.3">
      <c r="A114" s="26">
        <v>111</v>
      </c>
      <c r="B114" s="26">
        <v>0</v>
      </c>
      <c r="C114" s="26">
        <v>0</v>
      </c>
      <c r="D114" s="26">
        <v>705.18694000000005</v>
      </c>
      <c r="E114" s="26">
        <v>0</v>
      </c>
      <c r="F114" s="26">
        <v>0.28884080000000001</v>
      </c>
      <c r="G114" s="26">
        <v>0.89900000000000002</v>
      </c>
      <c r="H114" s="26" t="s">
        <v>22</v>
      </c>
    </row>
    <row r="115" spans="1:8" x14ac:dyDescent="0.3">
      <c r="A115" s="26">
        <v>112</v>
      </c>
      <c r="B115" s="26">
        <v>0</v>
      </c>
      <c r="C115" s="26">
        <v>0</v>
      </c>
      <c r="D115" s="26">
        <v>731.41719000000001</v>
      </c>
      <c r="E115" s="26">
        <v>0</v>
      </c>
      <c r="F115" s="26">
        <v>0.26334190000000002</v>
      </c>
      <c r="G115" s="26">
        <v>0.85199999999999998</v>
      </c>
      <c r="H115" s="26" t="s">
        <v>22</v>
      </c>
    </row>
    <row r="116" spans="1:8" x14ac:dyDescent="0.3">
      <c r="A116" s="26">
        <v>113</v>
      </c>
      <c r="B116" s="26">
        <v>0</v>
      </c>
      <c r="C116" s="26">
        <v>0</v>
      </c>
      <c r="D116" s="26">
        <v>756.17133999999999</v>
      </c>
      <c r="E116" s="26">
        <v>0</v>
      </c>
      <c r="F116" s="26">
        <v>0.23927580000000001</v>
      </c>
      <c r="G116" s="26">
        <v>0.81100000000000005</v>
      </c>
      <c r="H116" s="26" t="s">
        <v>22</v>
      </c>
    </row>
    <row r="117" spans="1:8" x14ac:dyDescent="0.3">
      <c r="A117" s="26">
        <v>114</v>
      </c>
      <c r="B117" s="26">
        <v>0</v>
      </c>
      <c r="C117" s="26">
        <v>0</v>
      </c>
      <c r="D117" s="26">
        <v>779.39660000000003</v>
      </c>
      <c r="E117" s="26">
        <v>0</v>
      </c>
      <c r="F117" s="26">
        <v>0.2166864</v>
      </c>
      <c r="G117" s="26">
        <v>0.77400000000000002</v>
      </c>
      <c r="H117" s="26" t="s">
        <v>22</v>
      </c>
    </row>
    <row r="118" spans="1:8" x14ac:dyDescent="0.3">
      <c r="A118" s="26">
        <v>115</v>
      </c>
      <c r="B118" s="26">
        <v>0</v>
      </c>
      <c r="C118" s="26">
        <v>0</v>
      </c>
      <c r="D118" s="26">
        <v>801.06944999999996</v>
      </c>
      <c r="E118" s="26">
        <v>0</v>
      </c>
      <c r="F118" s="26">
        <v>0.19559180000000001</v>
      </c>
      <c r="G118" s="26">
        <v>0.74099999999999999</v>
      </c>
      <c r="H118" s="26" t="s">
        <v>22</v>
      </c>
    </row>
    <row r="119" spans="1:8" x14ac:dyDescent="0.3">
      <c r="A119" s="26">
        <v>116</v>
      </c>
      <c r="B119" s="26">
        <v>0</v>
      </c>
      <c r="C119" s="26">
        <v>0</v>
      </c>
      <c r="D119" s="26">
        <v>821.19173000000001</v>
      </c>
      <c r="E119" s="26">
        <v>0</v>
      </c>
      <c r="F119" s="26">
        <v>0.17598820000000001</v>
      </c>
      <c r="G119" s="26">
        <v>0.71199999999999997</v>
      </c>
      <c r="H119" s="26" t="s">
        <v>22</v>
      </c>
    </row>
    <row r="120" spans="1:8" x14ac:dyDescent="0.3">
      <c r="A120" s="26">
        <v>117</v>
      </c>
      <c r="B120" s="26">
        <v>0</v>
      </c>
      <c r="C120" s="26">
        <v>0</v>
      </c>
      <c r="D120" s="26">
        <v>839.78296999999998</v>
      </c>
      <c r="E120" s="26">
        <v>0</v>
      </c>
      <c r="F120" s="26">
        <v>0.15785540000000001</v>
      </c>
      <c r="G120" s="26">
        <v>0.68600000000000005</v>
      </c>
      <c r="H120" s="26" t="s">
        <v>22</v>
      </c>
    </row>
    <row r="121" spans="1:8" x14ac:dyDescent="0.3">
      <c r="A121" s="26">
        <v>118</v>
      </c>
      <c r="B121" s="26">
        <v>0</v>
      </c>
      <c r="C121" s="26">
        <v>0</v>
      </c>
      <c r="D121" s="26">
        <v>856.88511000000005</v>
      </c>
      <c r="E121" s="26">
        <v>0</v>
      </c>
      <c r="F121" s="26">
        <v>0.1411538</v>
      </c>
      <c r="G121" s="26">
        <v>0.66400000000000003</v>
      </c>
      <c r="H121" s="26" t="s">
        <v>22</v>
      </c>
    </row>
    <row r="122" spans="1:8" x14ac:dyDescent="0.3">
      <c r="A122" s="26">
        <v>119</v>
      </c>
      <c r="B122" s="26">
        <v>0</v>
      </c>
      <c r="C122" s="26">
        <v>0</v>
      </c>
      <c r="D122" s="26">
        <v>872.54908</v>
      </c>
      <c r="E122" s="26">
        <v>0</v>
      </c>
      <c r="F122" s="26">
        <v>0.12583520000000001</v>
      </c>
      <c r="G122" s="26">
        <v>0.64400000000000002</v>
      </c>
      <c r="H122" s="26" t="s">
        <v>22</v>
      </c>
    </row>
    <row r="123" spans="1:8" x14ac:dyDescent="0.3">
      <c r="A123" s="26" t="s">
        <v>13</v>
      </c>
      <c r="B123" s="26"/>
      <c r="C123" s="26"/>
      <c r="D123" s="26"/>
      <c r="E123" s="26"/>
      <c r="F123" s="26"/>
      <c r="G123" s="26"/>
      <c r="H12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54"/>
  <sheetViews>
    <sheetView tabSelected="1" topLeftCell="A26" workbookViewId="0">
      <selection activeCell="J4" sqref="J4:J54"/>
    </sheetView>
  </sheetViews>
  <sheetFormatPr defaultRowHeight="14.4" x14ac:dyDescent="0.3"/>
  <cols>
    <col min="2" max="2" width="20.44140625" customWidth="1"/>
    <col min="3" max="3" width="9.77734375" customWidth="1"/>
    <col min="4" max="4" width="15.77734375" customWidth="1"/>
    <col min="5" max="5" width="11" customWidth="1"/>
    <col min="8" max="8" width="14.21875" customWidth="1"/>
    <col min="9" max="9" width="10.44140625" customWidth="1"/>
    <col min="10" max="10" width="10.77734375" customWidth="1"/>
    <col min="13" max="15" width="10.77734375" customWidth="1"/>
  </cols>
  <sheetData>
    <row r="1" spans="2:15" ht="16.2" thickBot="1" x14ac:dyDescent="0.35">
      <c r="G1" s="38"/>
      <c r="H1" s="38"/>
      <c r="I1" s="38"/>
      <c r="J1" s="38"/>
      <c r="K1" s="38"/>
      <c r="L1" s="38"/>
      <c r="M1" s="38"/>
      <c r="N1" s="38"/>
      <c r="O1" s="38"/>
    </row>
    <row r="2" spans="2:15" ht="18" thickBot="1" x14ac:dyDescent="0.35">
      <c r="B2" s="153" t="s">
        <v>24</v>
      </c>
      <c r="C2" s="154"/>
      <c r="D2" s="154"/>
      <c r="E2" s="155"/>
      <c r="G2" s="156" t="s">
        <v>38</v>
      </c>
      <c r="H2" s="157"/>
      <c r="I2" s="157"/>
      <c r="J2" s="158"/>
      <c r="K2" s="39"/>
      <c r="L2" s="159" t="s">
        <v>39</v>
      </c>
      <c r="M2" s="160"/>
      <c r="N2" s="160"/>
      <c r="O2" s="161"/>
    </row>
    <row r="3" spans="2:15" ht="18.600000000000001" thickBot="1" x14ac:dyDescent="0.45">
      <c r="B3" s="33" t="s">
        <v>25</v>
      </c>
      <c r="C3" s="29">
        <v>50</v>
      </c>
      <c r="D3" s="35" t="s">
        <v>26</v>
      </c>
      <c r="E3" s="29">
        <v>60</v>
      </c>
      <c r="G3" s="83" t="s">
        <v>40</v>
      </c>
      <c r="H3" s="83" t="s">
        <v>41</v>
      </c>
      <c r="I3" s="116" t="s">
        <v>42</v>
      </c>
      <c r="J3" s="83" t="s">
        <v>43</v>
      </c>
      <c r="K3" s="39"/>
      <c r="L3" s="117" t="s">
        <v>44</v>
      </c>
      <c r="M3" s="117" t="s">
        <v>45</v>
      </c>
      <c r="N3" s="117" t="s">
        <v>46</v>
      </c>
      <c r="O3" s="83" t="s">
        <v>47</v>
      </c>
    </row>
    <row r="4" spans="2:15" ht="15.6" x14ac:dyDescent="0.3">
      <c r="B4" s="32" t="s">
        <v>100</v>
      </c>
      <c r="C4" s="27">
        <f>C5*1.1</f>
        <v>55.000000000000007</v>
      </c>
      <c r="D4" s="36" t="s">
        <v>27</v>
      </c>
      <c r="E4" s="27">
        <v>0.15</v>
      </c>
      <c r="G4" s="124">
        <v>0</v>
      </c>
      <c r="H4" s="118">
        <v>0</v>
      </c>
      <c r="I4" s="118">
        <v>0</v>
      </c>
      <c r="J4" s="125">
        <v>0</v>
      </c>
      <c r="K4" s="40"/>
      <c r="L4" s="126">
        <v>60</v>
      </c>
      <c r="M4" s="120">
        <v>7.10989</v>
      </c>
      <c r="N4" s="122">
        <f>M4/1000</f>
        <v>7.1098899999999998E-3</v>
      </c>
      <c r="O4" s="131">
        <f>N4*1.15</f>
        <v>8.1763734999999987E-3</v>
      </c>
    </row>
    <row r="5" spans="2:15" ht="15.6" x14ac:dyDescent="0.3">
      <c r="B5" s="32" t="s">
        <v>50</v>
      </c>
      <c r="C5" s="27">
        <v>50</v>
      </c>
      <c r="D5" s="36" t="s">
        <v>28</v>
      </c>
      <c r="E5" s="27">
        <v>0.22500000000000001</v>
      </c>
      <c r="G5" s="126">
        <v>1</v>
      </c>
      <c r="H5" s="119">
        <f>rates!G11</f>
        <v>-1.7515330388063767E-3</v>
      </c>
      <c r="I5" s="119">
        <f>rates!H11</f>
        <v>8.2161547713405642E-3</v>
      </c>
      <c r="J5" s="127">
        <f>rates!I11</f>
        <v>-1.7515330388063767E-3</v>
      </c>
      <c r="K5" s="40"/>
      <c r="L5" s="126">
        <v>61</v>
      </c>
      <c r="M5" s="121">
        <v>7.9253799999999996</v>
      </c>
      <c r="N5" s="123">
        <f t="shared" ref="N5:N54" si="0">M5/1000</f>
        <v>7.9253799999999992E-3</v>
      </c>
      <c r="O5" s="131">
        <f t="shared" ref="O5:O54" si="1">N5*1.15</f>
        <v>9.1141869999999976E-3</v>
      </c>
    </row>
    <row r="6" spans="2:15" ht="15.6" x14ac:dyDescent="0.3">
      <c r="B6" s="32" t="s">
        <v>29</v>
      </c>
      <c r="C6" s="27">
        <v>100000</v>
      </c>
      <c r="D6" s="36" t="s">
        <v>30</v>
      </c>
      <c r="E6" s="27">
        <v>7.4999999999999997E-2</v>
      </c>
      <c r="G6" s="126">
        <v>2</v>
      </c>
      <c r="H6" s="119">
        <f>rates!G12</f>
        <v>4.3505227372579993E-3</v>
      </c>
      <c r="I6" s="119">
        <f>rates!H12</f>
        <v>1.4257871746699487E-2</v>
      </c>
      <c r="J6" s="127">
        <f>rates!I12</f>
        <v>1.5288307424907528E-3</v>
      </c>
      <c r="K6" s="40"/>
      <c r="L6" s="126">
        <v>62</v>
      </c>
      <c r="M6" s="121">
        <v>8.7428100000000004</v>
      </c>
      <c r="N6" s="123">
        <f t="shared" si="0"/>
        <v>8.7428100000000002E-3</v>
      </c>
      <c r="O6" s="131">
        <f t="shared" si="1"/>
        <v>1.00542315E-2</v>
      </c>
    </row>
    <row r="7" spans="2:15" ht="15.6" x14ac:dyDescent="0.3">
      <c r="B7" s="32" t="s">
        <v>31</v>
      </c>
      <c r="C7" s="27">
        <v>100000</v>
      </c>
      <c r="D7" s="36" t="s">
        <v>32</v>
      </c>
      <c r="E7" s="27">
        <v>0.55000000000000004</v>
      </c>
      <c r="G7" s="126">
        <v>3</v>
      </c>
      <c r="H7" s="119">
        <f>rates!G13</f>
        <v>7.0054047524501376E-3</v>
      </c>
      <c r="I7" s="119">
        <f>rates!H13</f>
        <v>1.6886615156423809E-2</v>
      </c>
      <c r="J7" s="127">
        <f>rates!I13</f>
        <v>3.0852357618076798E-3</v>
      </c>
      <c r="K7" s="40"/>
      <c r="L7" s="126">
        <v>63</v>
      </c>
      <c r="M7" s="121">
        <v>9.7442299999999999</v>
      </c>
      <c r="N7" s="123">
        <f t="shared" si="0"/>
        <v>9.7442299999999996E-3</v>
      </c>
      <c r="O7" s="131">
        <f t="shared" si="1"/>
        <v>1.1205864499999999E-2</v>
      </c>
    </row>
    <row r="8" spans="2:15" ht="15.6" x14ac:dyDescent="0.3">
      <c r="B8" s="32" t="s">
        <v>54</v>
      </c>
      <c r="C8" s="27">
        <v>1.4E-2</v>
      </c>
      <c r="D8" s="36" t="s">
        <v>33</v>
      </c>
      <c r="E8" s="27">
        <v>0.85</v>
      </c>
      <c r="G8" s="126">
        <v>4</v>
      </c>
      <c r="H8" s="119">
        <f>rates!G14</f>
        <v>8.2558266846227846E-3</v>
      </c>
      <c r="I8" s="119">
        <f>rates!H14</f>
        <v>1.8124749858546774E-2</v>
      </c>
      <c r="J8" s="127">
        <f>rates!I14</f>
        <v>4.1414125005501462E-3</v>
      </c>
      <c r="K8" s="40"/>
      <c r="L8" s="126">
        <v>64</v>
      </c>
      <c r="M8" s="121">
        <v>10.743650000000001</v>
      </c>
      <c r="N8" s="123">
        <f t="shared" si="0"/>
        <v>1.074365E-2</v>
      </c>
      <c r="O8" s="131">
        <f t="shared" si="1"/>
        <v>1.23551975E-2</v>
      </c>
    </row>
    <row r="9" spans="2:15" ht="18" x14ac:dyDescent="0.4">
      <c r="B9" s="32" t="s">
        <v>53</v>
      </c>
      <c r="C9" s="46">
        <v>0.02</v>
      </c>
      <c r="D9" s="36" t="s">
        <v>34</v>
      </c>
      <c r="E9" s="30">
        <f>N4+0.0015</f>
        <v>8.6098900000000003E-3</v>
      </c>
      <c r="G9" s="126">
        <v>5</v>
      </c>
      <c r="H9" s="119">
        <f>rates!G15</f>
        <v>8.9101861297560848E-3</v>
      </c>
      <c r="I9" s="119">
        <f>rates!H15</f>
        <v>1.8772685323283599E-2</v>
      </c>
      <c r="J9" s="127">
        <f>rates!I15</f>
        <v>4.8183729739931227E-3</v>
      </c>
      <c r="K9" s="40"/>
      <c r="L9" s="126">
        <v>65</v>
      </c>
      <c r="M9" s="121">
        <v>11.741759999999999</v>
      </c>
      <c r="N9" s="123">
        <f t="shared" si="0"/>
        <v>1.1741759999999999E-2</v>
      </c>
      <c r="O9" s="131">
        <f t="shared" si="1"/>
        <v>1.3503023999999997E-2</v>
      </c>
    </row>
    <row r="10" spans="2:15" ht="15.6" x14ac:dyDescent="0.3">
      <c r="B10" s="32" t="s">
        <v>52</v>
      </c>
      <c r="C10" s="46">
        <v>0.02</v>
      </c>
      <c r="D10" s="36" t="s">
        <v>35</v>
      </c>
      <c r="E10" s="27">
        <v>20</v>
      </c>
      <c r="G10" s="126">
        <v>6</v>
      </c>
      <c r="H10" s="119">
        <f>rates!G16</f>
        <v>9.3858151084904688E-3</v>
      </c>
      <c r="I10" s="119">
        <f>rates!H16</f>
        <v>1.9243647566704603E-2</v>
      </c>
      <c r="J10" s="127">
        <f>rates!I16</f>
        <v>5.4550938829343257E-3</v>
      </c>
      <c r="K10" s="40"/>
      <c r="L10" s="126">
        <v>66</v>
      </c>
      <c r="M10" s="121">
        <v>12.944559999999999</v>
      </c>
      <c r="N10" s="123">
        <f t="shared" si="0"/>
        <v>1.2944559999999999E-2</v>
      </c>
      <c r="O10" s="131">
        <f t="shared" si="1"/>
        <v>1.4886243999999998E-2</v>
      </c>
    </row>
    <row r="11" spans="2:15" ht="18.600000000000001" thickBot="1" x14ac:dyDescent="0.45">
      <c r="B11" s="34" t="s">
        <v>36</v>
      </c>
      <c r="C11" s="31">
        <v>0.39</v>
      </c>
      <c r="D11" s="37" t="s">
        <v>37</v>
      </c>
      <c r="E11" s="28">
        <f>C7*(1-C11)</f>
        <v>61000</v>
      </c>
      <c r="G11" s="126">
        <v>7</v>
      </c>
      <c r="H11" s="119">
        <f>rates!G17</f>
        <v>9.7819998546173018E-3</v>
      </c>
      <c r="I11" s="119">
        <f>rates!H17</f>
        <v>1.963594673908077E-2</v>
      </c>
      <c r="J11" s="127">
        <f>rates!I17</f>
        <v>5.9820716775474689E-3</v>
      </c>
      <c r="K11" s="40"/>
      <c r="L11" s="126">
        <v>67</v>
      </c>
      <c r="M11" s="121">
        <v>14.286</v>
      </c>
      <c r="N11" s="123">
        <f t="shared" si="0"/>
        <v>1.4286E-2</v>
      </c>
      <c r="O11" s="131">
        <f t="shared" si="1"/>
        <v>1.64289E-2</v>
      </c>
    </row>
    <row r="12" spans="2:15" ht="15.6" x14ac:dyDescent="0.3">
      <c r="G12" s="126">
        <v>8</v>
      </c>
      <c r="H12" s="119">
        <f>rates!G18</f>
        <v>1.0197824976446097E-2</v>
      </c>
      <c r="I12" s="119">
        <f>rates!H18</f>
        <v>2.0047695303778111E-2</v>
      </c>
      <c r="J12" s="127">
        <f>rates!I18</f>
        <v>6.5385768395823567E-3</v>
      </c>
      <c r="K12" s="40"/>
      <c r="L12" s="126">
        <v>68</v>
      </c>
      <c r="M12" s="121">
        <v>15.83202</v>
      </c>
      <c r="N12" s="123">
        <f t="shared" si="0"/>
        <v>1.5832019999999999E-2</v>
      </c>
      <c r="O12" s="131">
        <f t="shared" si="1"/>
        <v>1.8206822999999997E-2</v>
      </c>
    </row>
    <row r="13" spans="2:15" ht="15.6" x14ac:dyDescent="0.3">
      <c r="G13" s="126">
        <v>9</v>
      </c>
      <c r="H13" s="119">
        <f>rates!G19</f>
        <v>1.0613477259610897E-2</v>
      </c>
      <c r="I13" s="119">
        <f>rates!H19</f>
        <v>2.0459274401370152E-2</v>
      </c>
      <c r="J13" s="127">
        <f>rates!I19</f>
        <v>7.1245599422960085E-3</v>
      </c>
      <c r="K13" s="40"/>
      <c r="L13" s="126">
        <v>69</v>
      </c>
      <c r="M13" s="121">
        <v>17.43769</v>
      </c>
      <c r="N13" s="123">
        <f t="shared" si="0"/>
        <v>1.7437689999999999E-2</v>
      </c>
      <c r="O13" s="131">
        <f t="shared" si="1"/>
        <v>2.0053343499999998E-2</v>
      </c>
    </row>
    <row r="14" spans="2:15" ht="15.6" x14ac:dyDescent="0.3">
      <c r="G14" s="126">
        <v>10</v>
      </c>
      <c r="H14" s="119">
        <f>rates!G20</f>
        <v>1.102895684773402E-2</v>
      </c>
      <c r="I14" s="119">
        <f>rates!H20</f>
        <v>2.0870684171298171E-2</v>
      </c>
      <c r="J14" s="127">
        <f>rates!I20</f>
        <v>7.6208871313610668E-3</v>
      </c>
      <c r="K14" s="40"/>
      <c r="L14" s="126">
        <v>70</v>
      </c>
      <c r="M14" s="121">
        <v>19.402930000000001</v>
      </c>
      <c r="N14" s="123">
        <f t="shared" si="0"/>
        <v>1.9402930000000002E-2</v>
      </c>
      <c r="O14" s="131">
        <f t="shared" si="1"/>
        <v>2.2313369499999999E-2</v>
      </c>
    </row>
    <row r="15" spans="2:15" ht="15.6" x14ac:dyDescent="0.3">
      <c r="G15" s="126">
        <v>11</v>
      </c>
      <c r="H15" s="119">
        <f>rates!G21</f>
        <v>1.1365171078696192E-2</v>
      </c>
      <c r="I15" s="119">
        <f>rates!H21</f>
        <v>2.1203606251023601E-2</v>
      </c>
      <c r="J15" s="127">
        <f>rates!I21</f>
        <v>7.9681696491768813E-3</v>
      </c>
      <c r="K15" s="40"/>
      <c r="L15" s="126">
        <v>71</v>
      </c>
      <c r="M15" s="121">
        <v>21.147600000000001</v>
      </c>
      <c r="N15" s="123">
        <f t="shared" si="0"/>
        <v>2.1147599999999999E-2</v>
      </c>
      <c r="O15" s="131">
        <f t="shared" si="1"/>
        <v>2.4319739999999996E-2</v>
      </c>
    </row>
    <row r="16" spans="2:15" ht="15.6" x14ac:dyDescent="0.3">
      <c r="G16" s="126">
        <v>12</v>
      </c>
      <c r="H16" s="119">
        <f>rates!G22</f>
        <v>1.1632084229707696E-2</v>
      </c>
      <c r="I16" s="119">
        <f>rates!H22</f>
        <v>2.1467906615240975E-2</v>
      </c>
      <c r="J16" s="127">
        <f>rates!I22</f>
        <v>8.2756620510819594E-3</v>
      </c>
      <c r="K16" s="40"/>
      <c r="L16" s="126">
        <v>72</v>
      </c>
      <c r="M16" s="121">
        <v>23.299589999999998</v>
      </c>
      <c r="N16" s="123">
        <f t="shared" si="0"/>
        <v>2.3299589999999998E-2</v>
      </c>
      <c r="O16" s="131">
        <f t="shared" si="1"/>
        <v>2.6794528499999998E-2</v>
      </c>
    </row>
    <row r="17" spans="7:15" ht="15.6" x14ac:dyDescent="0.3">
      <c r="G17" s="126">
        <v>13</v>
      </c>
      <c r="H17" s="119">
        <f>rates!G23</f>
        <v>1.1859398512447454E-2</v>
      </c>
      <c r="I17" s="119">
        <f>rates!H23</f>
        <v>2.1692996285064808E-2</v>
      </c>
      <c r="J17" s="127">
        <f>rates!I23</f>
        <v>8.5533158780430017E-3</v>
      </c>
      <c r="K17" s="40"/>
      <c r="L17" s="126">
        <v>73</v>
      </c>
      <c r="M17" s="121">
        <v>25.369679999999999</v>
      </c>
      <c r="N17" s="123">
        <f t="shared" si="0"/>
        <v>2.5369679999999999E-2</v>
      </c>
      <c r="O17" s="131">
        <f t="shared" si="1"/>
        <v>2.9175131999999996E-2</v>
      </c>
    </row>
    <row r="18" spans="7:15" ht="15.6" x14ac:dyDescent="0.3">
      <c r="G18" s="126">
        <v>14</v>
      </c>
      <c r="H18" s="119">
        <f>rates!G24</f>
        <v>1.200761912427715E-2</v>
      </c>
      <c r="I18" s="119">
        <f>rates!H24</f>
        <v>2.1839766604455968E-2</v>
      </c>
      <c r="J18" s="127">
        <f>rates!I24</f>
        <v>8.6623730786525872E-3</v>
      </c>
      <c r="K18" s="40"/>
      <c r="L18" s="126">
        <v>74</v>
      </c>
      <c r="M18" s="121">
        <v>28.216439999999999</v>
      </c>
      <c r="N18" s="123">
        <f t="shared" si="0"/>
        <v>2.8216439999999999E-2</v>
      </c>
      <c r="O18" s="131">
        <f t="shared" si="1"/>
        <v>3.2448906E-2</v>
      </c>
    </row>
    <row r="19" spans="7:15" ht="15.6" x14ac:dyDescent="0.3">
      <c r="G19" s="126">
        <v>15</v>
      </c>
      <c r="H19" s="119">
        <f>rates!G25</f>
        <v>1.200761912427715E-2</v>
      </c>
      <c r="I19" s="119">
        <f>rates!H25</f>
        <v>2.1839766604455968E-2</v>
      </c>
      <c r="J19" s="127">
        <f>rates!I25</f>
        <v>8.7813310073389262E-3</v>
      </c>
      <c r="K19" s="40"/>
      <c r="L19" s="126">
        <v>75</v>
      </c>
      <c r="M19" s="121">
        <v>31.495290000000001</v>
      </c>
      <c r="N19" s="123">
        <f t="shared" si="0"/>
        <v>3.1495290000000002E-2</v>
      </c>
      <c r="O19" s="131">
        <f t="shared" si="1"/>
        <v>3.6219583499999999E-2</v>
      </c>
    </row>
    <row r="20" spans="7:15" ht="15.6" x14ac:dyDescent="0.3">
      <c r="G20" s="126">
        <v>16</v>
      </c>
      <c r="H20" s="119">
        <f>rates!G26</f>
        <v>1.1859398512447454E-2</v>
      </c>
      <c r="I20" s="119">
        <f>rates!H26</f>
        <v>2.1692996285064808E-2</v>
      </c>
      <c r="J20" s="127">
        <f>rates!I26</f>
        <v>8.5533158780430017E-3</v>
      </c>
      <c r="K20" s="40"/>
      <c r="L20" s="126">
        <v>76</v>
      </c>
      <c r="M20" s="121">
        <v>35.661619999999999</v>
      </c>
      <c r="N20" s="123">
        <f t="shared" si="0"/>
        <v>3.5661619999999998E-2</v>
      </c>
      <c r="O20" s="131">
        <f t="shared" si="1"/>
        <v>4.1010862999999995E-2</v>
      </c>
    </row>
    <row r="21" spans="7:15" ht="15.6" x14ac:dyDescent="0.3">
      <c r="G21" s="126">
        <v>17</v>
      </c>
      <c r="H21" s="119">
        <f>rates!G27</f>
        <v>1.1651852740447492E-2</v>
      </c>
      <c r="I21" s="119">
        <f>rates!H27</f>
        <v>2.1487481641423108E-2</v>
      </c>
      <c r="J21" s="127">
        <f>rates!I27</f>
        <v>8.4045823438103767E-3</v>
      </c>
      <c r="K21" s="40"/>
      <c r="L21" s="126">
        <v>77</v>
      </c>
      <c r="M21" s="121">
        <v>39.426679999999998</v>
      </c>
      <c r="N21" s="123">
        <f t="shared" si="0"/>
        <v>3.9426679999999999E-2</v>
      </c>
      <c r="O21" s="131">
        <f t="shared" si="1"/>
        <v>4.5340681999999993E-2</v>
      </c>
    </row>
    <row r="22" spans="7:15" ht="15.6" x14ac:dyDescent="0.3">
      <c r="G22" s="126">
        <v>18</v>
      </c>
      <c r="H22" s="119">
        <f>rates!G28</f>
        <v>1.1464036108238488E-2</v>
      </c>
      <c r="I22" s="119">
        <f>rates!H28</f>
        <v>2.1301503419915654E-2</v>
      </c>
      <c r="J22" s="127">
        <f>rates!I28</f>
        <v>8.2657444170325927E-3</v>
      </c>
      <c r="K22" s="40"/>
      <c r="L22" s="126">
        <v>78</v>
      </c>
      <c r="M22" s="121">
        <v>44.438099999999999</v>
      </c>
      <c r="N22" s="123">
        <f t="shared" si="0"/>
        <v>4.4438100000000001E-2</v>
      </c>
      <c r="O22" s="131">
        <f t="shared" si="1"/>
        <v>5.1103814999999997E-2</v>
      </c>
    </row>
    <row r="23" spans="7:15" ht="15.6" x14ac:dyDescent="0.3">
      <c r="G23" s="126">
        <v>19</v>
      </c>
      <c r="H23" s="119">
        <f>rates!G29</f>
        <v>1.1365171078696192E-2</v>
      </c>
      <c r="I23" s="119">
        <f>rates!H29</f>
        <v>2.1203606251023601E-2</v>
      </c>
      <c r="J23" s="127">
        <f>rates!I29</f>
        <v>8.0872101826189417E-3</v>
      </c>
      <c r="K23" s="40"/>
      <c r="L23" s="126">
        <v>79</v>
      </c>
      <c r="M23" s="121">
        <v>49.260350000000003</v>
      </c>
      <c r="N23" s="123">
        <f t="shared" si="0"/>
        <v>4.9260350000000001E-2</v>
      </c>
      <c r="O23" s="131">
        <f t="shared" si="1"/>
        <v>5.6649402499999994E-2</v>
      </c>
    </row>
    <row r="24" spans="7:15" ht="15.6" x14ac:dyDescent="0.3">
      <c r="G24" s="126">
        <v>20</v>
      </c>
      <c r="H24" s="119">
        <f>rates!G30</f>
        <v>1.1375058021505097E-2</v>
      </c>
      <c r="I24" s="119">
        <f>rates!H30</f>
        <v>2.1213396399197417E-2</v>
      </c>
      <c r="J24" s="127">
        <f>rates!I30</f>
        <v>8.0872101826189417E-3</v>
      </c>
      <c r="K24" s="40"/>
      <c r="L24" s="126">
        <v>80</v>
      </c>
      <c r="M24" s="121">
        <v>54.58222</v>
      </c>
      <c r="N24" s="123">
        <f t="shared" si="0"/>
        <v>5.4582220000000001E-2</v>
      </c>
      <c r="O24" s="131">
        <f t="shared" si="1"/>
        <v>6.2769552999999992E-2</v>
      </c>
    </row>
    <row r="25" spans="7:15" ht="15.6" x14ac:dyDescent="0.3">
      <c r="G25" s="126">
        <v>21</v>
      </c>
      <c r="H25" s="119">
        <f>rates!G31</f>
        <v>1.1533235813673085E-2</v>
      </c>
      <c r="I25" s="119">
        <f>rates!H31</f>
        <v>2.1370025736192545E-2</v>
      </c>
      <c r="J25" s="127">
        <f>rates!I31</f>
        <v>8.2161547713405642E-3</v>
      </c>
      <c r="K25" s="38"/>
      <c r="L25" s="126">
        <v>81</v>
      </c>
      <c r="M25" s="121">
        <v>60.282510000000002</v>
      </c>
      <c r="N25" s="123">
        <f t="shared" si="0"/>
        <v>6.0282510000000004E-2</v>
      </c>
      <c r="O25" s="131">
        <f t="shared" si="1"/>
        <v>6.9324886500000002E-2</v>
      </c>
    </row>
    <row r="26" spans="7:15" ht="15.6" x14ac:dyDescent="0.3">
      <c r="G26" s="126">
        <v>22</v>
      </c>
      <c r="H26" s="119">
        <f>rates!G32</f>
        <v>1.1790221374475699E-2</v>
      </c>
      <c r="I26" s="119">
        <f>rates!H32</f>
        <v>2.1624496096662491E-2</v>
      </c>
      <c r="J26" s="127">
        <f>rates!I32</f>
        <v>8.4144986010184029E-3</v>
      </c>
      <c r="L26" s="126">
        <v>82</v>
      </c>
      <c r="M26" s="121">
        <v>65.676349999999999</v>
      </c>
      <c r="N26" s="123">
        <f t="shared" si="0"/>
        <v>6.5676349999999994E-2</v>
      </c>
      <c r="O26" s="131">
        <f t="shared" si="1"/>
        <v>7.5527802499999991E-2</v>
      </c>
    </row>
    <row r="27" spans="7:15" ht="15.6" x14ac:dyDescent="0.3">
      <c r="G27" s="126">
        <v>23</v>
      </c>
      <c r="H27" s="119">
        <f>rates!G33</f>
        <v>1.2126179797840555E-2</v>
      </c>
      <c r="I27" s="119">
        <f>rates!H33</f>
        <v>2.1957167352042138E-2</v>
      </c>
      <c r="J27" s="127">
        <f>rates!I33</f>
        <v>8.6722867798835201E-3</v>
      </c>
      <c r="L27" s="126">
        <v>83</v>
      </c>
      <c r="M27" s="121">
        <v>73.381680000000003</v>
      </c>
      <c r="N27" s="123">
        <f t="shared" si="0"/>
        <v>7.3381680000000005E-2</v>
      </c>
      <c r="O27" s="131">
        <f t="shared" si="1"/>
        <v>8.4388932E-2</v>
      </c>
    </row>
    <row r="28" spans="7:15" ht="15.6" x14ac:dyDescent="0.3">
      <c r="G28" s="126">
        <v>24</v>
      </c>
      <c r="H28" s="119">
        <f>rates!G34</f>
        <v>1.2511404937062954E-2</v>
      </c>
      <c r="I28" s="119">
        <f>rates!H34</f>
        <v>2.2338624621227897E-2</v>
      </c>
      <c r="J28" s="127">
        <f>rates!I34</f>
        <v>8.9597413714718015E-3</v>
      </c>
      <c r="L28" s="126">
        <v>84</v>
      </c>
      <c r="M28" s="121">
        <v>83.277150000000006</v>
      </c>
      <c r="N28" s="123">
        <f t="shared" si="0"/>
        <v>8.3277150000000008E-2</v>
      </c>
      <c r="O28" s="131">
        <f t="shared" si="1"/>
        <v>9.57687225E-2</v>
      </c>
    </row>
    <row r="29" spans="7:15" ht="15.6" x14ac:dyDescent="0.3">
      <c r="G29" s="126">
        <v>25</v>
      </c>
      <c r="H29" s="119">
        <f>rates!G35</f>
        <v>1.2935968408273144E-2</v>
      </c>
      <c r="I29" s="119">
        <f>rates!H35</f>
        <v>2.2759037120515007E-2</v>
      </c>
      <c r="J29" s="127">
        <f>rates!I35</f>
        <v>9.2867443917318843E-3</v>
      </c>
      <c r="L29" s="126">
        <v>85</v>
      </c>
      <c r="M29" s="121">
        <v>96.081320000000005</v>
      </c>
      <c r="N29" s="123">
        <f t="shared" si="0"/>
        <v>9.6081320000000012E-2</v>
      </c>
      <c r="O29" s="131">
        <f t="shared" si="1"/>
        <v>0.110493518</v>
      </c>
    </row>
    <row r="30" spans="7:15" ht="15.6" x14ac:dyDescent="0.3">
      <c r="G30" s="126">
        <v>26</v>
      </c>
      <c r="H30" s="119">
        <f>rates!G36</f>
        <v>1.338008607714551E-2</v>
      </c>
      <c r="I30" s="119">
        <f>rates!H36</f>
        <v>2.3198814502522952E-2</v>
      </c>
      <c r="J30" s="127">
        <f>rates!I36</f>
        <v>9.6235447911513835E-3</v>
      </c>
      <c r="L30" s="126">
        <v>86</v>
      </c>
      <c r="M30" s="121">
        <v>109.23842999999999</v>
      </c>
      <c r="N30" s="123">
        <f t="shared" si="0"/>
        <v>0.10923843</v>
      </c>
      <c r="O30" s="131">
        <f t="shared" si="1"/>
        <v>0.12562419449999998</v>
      </c>
    </row>
    <row r="31" spans="7:15" ht="15.6" x14ac:dyDescent="0.3">
      <c r="G31" s="126">
        <v>27</v>
      </c>
      <c r="H31" s="119">
        <f>rates!G37</f>
        <v>1.3833869255495587E-2</v>
      </c>
      <c r="I31" s="119">
        <f>rates!H37</f>
        <v>2.3648164905707487E-2</v>
      </c>
      <c r="J31" s="127">
        <f>rates!I37</f>
        <v>9.9701326373093993E-3</v>
      </c>
      <c r="L31" s="126">
        <v>87</v>
      </c>
      <c r="M31" s="121">
        <v>123.70281</v>
      </c>
      <c r="N31" s="123">
        <f t="shared" si="0"/>
        <v>0.12370281</v>
      </c>
      <c r="O31" s="131">
        <f t="shared" si="1"/>
        <v>0.1422582315</v>
      </c>
    </row>
    <row r="32" spans="7:15" ht="15.6" x14ac:dyDescent="0.3">
      <c r="G32" s="126">
        <v>28</v>
      </c>
      <c r="H32" s="119">
        <f>rates!G38</f>
        <v>1.4297304700824394E-2</v>
      </c>
      <c r="I32" s="119">
        <f>rates!H38</f>
        <v>2.4107075343233104E-2</v>
      </c>
      <c r="J32" s="127">
        <f>rates!I38</f>
        <v>1.0316600401950125E-2</v>
      </c>
      <c r="L32" s="126">
        <v>88</v>
      </c>
      <c r="M32" s="121">
        <v>139.53249</v>
      </c>
      <c r="N32" s="123">
        <f t="shared" si="0"/>
        <v>0.13953249000000001</v>
      </c>
      <c r="O32" s="131">
        <f t="shared" si="1"/>
        <v>0.16046236350000001</v>
      </c>
    </row>
    <row r="33" spans="7:15" ht="15.6" x14ac:dyDescent="0.3">
      <c r="G33" s="126">
        <v>29</v>
      </c>
      <c r="H33" s="119">
        <f>rates!G39</f>
        <v>1.4750671945908051E-2</v>
      </c>
      <c r="I33" s="119">
        <f>rates!H39</f>
        <v>2.4556017895887416E-2</v>
      </c>
      <c r="J33" s="127">
        <f>rates!I39</f>
        <v>1.0662948168253269E-2</v>
      </c>
      <c r="L33" s="126">
        <v>89</v>
      </c>
      <c r="M33" s="121">
        <v>156.63443000000001</v>
      </c>
      <c r="N33" s="123">
        <f t="shared" si="0"/>
        <v>0.15663443000000002</v>
      </c>
      <c r="O33" s="131">
        <f t="shared" si="1"/>
        <v>0.18012959450000002</v>
      </c>
    </row>
    <row r="34" spans="7:15" ht="15.6" x14ac:dyDescent="0.3">
      <c r="G34" s="126">
        <v>30</v>
      </c>
      <c r="H34" s="119">
        <f>rates!G40</f>
        <v>1.5213682805380794E-2</v>
      </c>
      <c r="I34" s="119">
        <f>rates!H40</f>
        <v>2.5014511994710904E-2</v>
      </c>
      <c r="J34" s="127">
        <f>rates!I40</f>
        <v>1.1019066482433231E-2</v>
      </c>
      <c r="L34" s="126">
        <v>90</v>
      </c>
      <c r="M34" s="121">
        <v>173.30804000000001</v>
      </c>
      <c r="N34" s="123">
        <f t="shared" si="0"/>
        <v>0.17330804</v>
      </c>
      <c r="O34" s="131">
        <f t="shared" si="1"/>
        <v>0.19930424599999999</v>
      </c>
    </row>
    <row r="35" spans="7:15" ht="15.6" x14ac:dyDescent="0.3">
      <c r="G35" s="126">
        <v>31</v>
      </c>
      <c r="H35" s="119">
        <f>rates!G41</f>
        <v>1.5656790276037478E-2</v>
      </c>
      <c r="I35" s="119">
        <f>rates!H41</f>
        <v>2.545329880499398E-2</v>
      </c>
      <c r="J35" s="127">
        <f>rates!I41</f>
        <v>1.1365171078696192E-2</v>
      </c>
      <c r="L35" s="126">
        <v>91</v>
      </c>
      <c r="M35" s="121">
        <v>192.15108000000001</v>
      </c>
      <c r="N35" s="123">
        <f t="shared" si="0"/>
        <v>0.19215108</v>
      </c>
      <c r="O35" s="131">
        <f t="shared" si="1"/>
        <v>0.22097374199999997</v>
      </c>
    </row>
    <row r="36" spans="7:15" ht="15.6" x14ac:dyDescent="0.3">
      <c r="G36" s="126">
        <v>32</v>
      </c>
      <c r="H36" s="119">
        <f>rates!G42</f>
        <v>1.609970148942368E-2</v>
      </c>
      <c r="I36" s="119">
        <f>rates!H42</f>
        <v>2.5891893165853573E-2</v>
      </c>
      <c r="J36" s="127">
        <f>rates!I42</f>
        <v>1.1701272307641087E-2</v>
      </c>
      <c r="L36" s="126">
        <v>92</v>
      </c>
      <c r="M36" s="121">
        <v>210.16615999999999</v>
      </c>
      <c r="N36" s="123">
        <f t="shared" si="0"/>
        <v>0.21016615999999999</v>
      </c>
      <c r="O36" s="131">
        <f t="shared" si="1"/>
        <v>0.24169108399999997</v>
      </c>
    </row>
    <row r="37" spans="7:15" ht="15.6" x14ac:dyDescent="0.3">
      <c r="G37" s="126">
        <v>33</v>
      </c>
      <c r="H37" s="119">
        <f>rates!G43</f>
        <v>1.6532580634360229E-2</v>
      </c>
      <c r="I37" s="119">
        <f>rates!H43</f>
        <v>2.6320555065349444E-2</v>
      </c>
      <c r="J37" s="127">
        <f>rates!I43</f>
        <v>1.2037260610503414E-2</v>
      </c>
      <c r="L37" s="126">
        <v>93</v>
      </c>
      <c r="M37" s="121">
        <v>229.46572</v>
      </c>
      <c r="N37" s="123">
        <f t="shared" si="0"/>
        <v>0.22946572000000001</v>
      </c>
      <c r="O37" s="131">
        <f t="shared" si="1"/>
        <v>0.26388557800000001</v>
      </c>
    </row>
    <row r="38" spans="7:15" ht="15.6" x14ac:dyDescent="0.3">
      <c r="G38" s="126">
        <v>34</v>
      </c>
      <c r="H38" s="119">
        <f>rates!G44</f>
        <v>1.6945608726141773E-2</v>
      </c>
      <c r="I38" s="119">
        <f>rates!H44</f>
        <v>2.6729560991898885E-2</v>
      </c>
      <c r="J38" s="127">
        <f>rates!I44</f>
        <v>1.2363258983398627E-2</v>
      </c>
      <c r="L38" s="126">
        <v>94</v>
      </c>
      <c r="M38" s="121">
        <v>250.75094999999999</v>
      </c>
      <c r="N38" s="123">
        <f t="shared" si="0"/>
        <v>0.25075094999999997</v>
      </c>
      <c r="O38" s="131">
        <f t="shared" si="1"/>
        <v>0.28836359249999993</v>
      </c>
    </row>
    <row r="39" spans="7:15" ht="15.6" x14ac:dyDescent="0.3">
      <c r="G39" s="126">
        <v>35</v>
      </c>
      <c r="H39" s="119">
        <f>rates!G45</f>
        <v>1.7348638334613073E-2</v>
      </c>
      <c r="I39" s="119">
        <f>rates!H45</f>
        <v>2.7128667388252696E-2</v>
      </c>
      <c r="J39" s="127">
        <f>rates!I45</f>
        <v>1.2679277157073555E-2</v>
      </c>
      <c r="L39" s="126">
        <v>95</v>
      </c>
      <c r="M39" s="121">
        <v>274.85300999999998</v>
      </c>
      <c r="N39" s="123">
        <f t="shared" si="0"/>
        <v>0.27485301000000001</v>
      </c>
      <c r="O39" s="131">
        <f t="shared" si="1"/>
        <v>0.31608096149999998</v>
      </c>
    </row>
    <row r="40" spans="7:15" ht="15.6" x14ac:dyDescent="0.3">
      <c r="G40" s="126">
        <v>36</v>
      </c>
      <c r="H40" s="119">
        <f>rates!G46</f>
        <v>1.7741681476157126E-2</v>
      </c>
      <c r="I40" s="119">
        <f>rates!H46</f>
        <v>2.751788603673928E-2</v>
      </c>
      <c r="J40" s="127">
        <f>rates!I46</f>
        <v>1.2995195494811309E-2</v>
      </c>
      <c r="L40" s="126">
        <v>96</v>
      </c>
      <c r="M40" s="121">
        <v>294.48656</v>
      </c>
      <c r="N40" s="123">
        <f t="shared" si="0"/>
        <v>0.29448656000000001</v>
      </c>
      <c r="O40" s="131">
        <f t="shared" si="1"/>
        <v>0.33865954399999998</v>
      </c>
    </row>
    <row r="41" spans="7:15" ht="15.6" x14ac:dyDescent="0.3">
      <c r="G41" s="126">
        <v>37</v>
      </c>
      <c r="H41" s="119">
        <f>rates!G47</f>
        <v>1.8124749858546774E-2</v>
      </c>
      <c r="I41" s="119">
        <f>rates!H47</f>
        <v>2.7897228417235888E-2</v>
      </c>
      <c r="J41" s="127">
        <f>rates!I47</f>
        <v>1.3301146239128455E-2</v>
      </c>
      <c r="L41" s="126">
        <v>97</v>
      </c>
      <c r="M41" s="121">
        <v>315.27348999999998</v>
      </c>
      <c r="N41" s="123">
        <f t="shared" si="0"/>
        <v>0.31527348999999999</v>
      </c>
      <c r="O41" s="131">
        <f t="shared" si="1"/>
        <v>0.36256451349999996</v>
      </c>
    </row>
    <row r="42" spans="7:15" ht="15.6" x14ac:dyDescent="0.3">
      <c r="G42" s="126">
        <v>38</v>
      </c>
      <c r="H42" s="119">
        <f>rates!G48</f>
        <v>1.8488038112131115E-2</v>
      </c>
      <c r="I42" s="119">
        <f>rates!H48</f>
        <v>2.8256984370458444E-2</v>
      </c>
      <c r="J42" s="127">
        <f>rates!I48</f>
        <v>1.3587273508515697E-2</v>
      </c>
      <c r="L42" s="126">
        <v>98</v>
      </c>
      <c r="M42" s="121">
        <v>336.59532999999999</v>
      </c>
      <c r="N42" s="123">
        <f t="shared" si="0"/>
        <v>0.33659532999999997</v>
      </c>
      <c r="O42" s="131">
        <f t="shared" si="1"/>
        <v>0.38708462949999994</v>
      </c>
    </row>
    <row r="43" spans="7:15" ht="15.6" x14ac:dyDescent="0.3">
      <c r="G43" s="126">
        <v>39</v>
      </c>
      <c r="H43" s="119">
        <f>rates!G49</f>
        <v>1.8841381133356899E-2</v>
      </c>
      <c r="I43" s="119">
        <f>rates!H49</f>
        <v>2.8606893008996232E-2</v>
      </c>
      <c r="J43" s="127">
        <f>rates!I49</f>
        <v>1.3873318932506512E-2</v>
      </c>
      <c r="L43" s="126">
        <v>99</v>
      </c>
      <c r="M43" s="121">
        <v>359.82628999999997</v>
      </c>
      <c r="N43" s="123">
        <f t="shared" si="0"/>
        <v>0.35982628999999999</v>
      </c>
      <c r="O43" s="131">
        <f t="shared" si="1"/>
        <v>0.41380023349999995</v>
      </c>
    </row>
    <row r="44" spans="7:15" ht="15.6" x14ac:dyDescent="0.3">
      <c r="G44" s="126">
        <v>40</v>
      </c>
      <c r="H44" s="119">
        <f>rates!G50</f>
        <v>1.9184789414833411E-2</v>
      </c>
      <c r="I44" s="119">
        <f>rates!H50</f>
        <v>2.894696462163809E-2</v>
      </c>
      <c r="J44" s="127">
        <f>rates!I50</f>
        <v>1.4149423104419658E-2</v>
      </c>
      <c r="L44" s="126">
        <v>100</v>
      </c>
      <c r="M44" s="121">
        <v>390.30531000000002</v>
      </c>
      <c r="N44" s="123">
        <f t="shared" si="0"/>
        <v>0.39030531000000002</v>
      </c>
      <c r="O44" s="131">
        <f t="shared" si="1"/>
        <v>0.44885110649999999</v>
      </c>
    </row>
    <row r="45" spans="7:15" ht="15.6" x14ac:dyDescent="0.3">
      <c r="G45" s="126">
        <v>41</v>
      </c>
      <c r="H45" s="119">
        <f>rates!G51</f>
        <v>1.9508466388043013E-2</v>
      </c>
      <c r="I45" s="119">
        <f>rates!H51</f>
        <v>2.9267497680568143E-2</v>
      </c>
      <c r="J45" s="127">
        <f>rates!I51</f>
        <v>1.4415594234310233E-2</v>
      </c>
      <c r="L45" s="126">
        <v>101</v>
      </c>
      <c r="M45" s="121">
        <v>427.55694999999997</v>
      </c>
      <c r="N45" s="123">
        <f t="shared" si="0"/>
        <v>0.42755694999999999</v>
      </c>
      <c r="O45" s="131">
        <f t="shared" si="1"/>
        <v>0.49169049249999996</v>
      </c>
    </row>
    <row r="46" spans="7:15" ht="15.6" x14ac:dyDescent="0.3">
      <c r="G46" s="126">
        <v>42</v>
      </c>
      <c r="H46" s="119">
        <f>rates!G52</f>
        <v>1.9832038628368118E-2</v>
      </c>
      <c r="I46" s="119">
        <f>rates!H52</f>
        <v>2.9587928030976714E-2</v>
      </c>
      <c r="J46" s="127">
        <f>rates!I52</f>
        <v>1.4681694535982431E-2</v>
      </c>
      <c r="L46" s="126">
        <v>102</v>
      </c>
      <c r="M46" s="121">
        <v>460.82995</v>
      </c>
      <c r="N46" s="123">
        <f t="shared" si="0"/>
        <v>0.46082994999999999</v>
      </c>
      <c r="O46" s="131">
        <f t="shared" si="1"/>
        <v>0.5299544424999999</v>
      </c>
    </row>
    <row r="47" spans="7:15" ht="15.6" x14ac:dyDescent="0.3">
      <c r="G47" s="126">
        <v>43</v>
      </c>
      <c r="H47" s="119">
        <f>rates!G53</f>
        <v>2.0135905086300109E-2</v>
      </c>
      <c r="I47" s="119">
        <f>rates!H53</f>
        <v>2.9888844858866136E-2</v>
      </c>
      <c r="J47" s="127">
        <f>rates!I53</f>
        <v>1.4928020584236673E-2</v>
      </c>
      <c r="L47" s="126">
        <v>103</v>
      </c>
      <c r="M47" s="121">
        <v>494.61828000000003</v>
      </c>
      <c r="N47" s="123">
        <f t="shared" si="0"/>
        <v>0.49461828000000002</v>
      </c>
      <c r="O47" s="131">
        <f t="shared" si="1"/>
        <v>0.568811022</v>
      </c>
    </row>
    <row r="48" spans="7:15" ht="15.6" x14ac:dyDescent="0.3">
      <c r="G48" s="126">
        <v>44</v>
      </c>
      <c r="H48" s="119">
        <f>rates!G54</f>
        <v>2.0429881511508118E-2</v>
      </c>
      <c r="I48" s="119">
        <f>rates!H54</f>
        <v>3.0179968501132234E-2</v>
      </c>
      <c r="J48" s="127">
        <f>rates!I54</f>
        <v>1.5174285970911309E-2</v>
      </c>
      <c r="L48" s="126">
        <v>104</v>
      </c>
      <c r="M48" s="121">
        <v>528.63235999999995</v>
      </c>
      <c r="N48" s="123">
        <f t="shared" si="0"/>
        <v>0.52863235999999991</v>
      </c>
      <c r="O48" s="131">
        <f t="shared" si="1"/>
        <v>0.60792721399999983</v>
      </c>
    </row>
    <row r="49" spans="7:15" ht="15.6" x14ac:dyDescent="0.3">
      <c r="G49" s="126">
        <v>45</v>
      </c>
      <c r="H49" s="119">
        <f>rates!G55</f>
        <v>2.0713976597104392E-2</v>
      </c>
      <c r="I49" s="119">
        <f>rates!H55</f>
        <v>3.0461307482503454E-2</v>
      </c>
      <c r="J49" s="127">
        <f>rates!I55</f>
        <v>1.541064369943212E-2</v>
      </c>
      <c r="L49" s="126">
        <v>105</v>
      </c>
      <c r="M49" s="121">
        <v>562.56638999999996</v>
      </c>
      <c r="N49" s="123">
        <f t="shared" si="0"/>
        <v>0.56256638999999997</v>
      </c>
      <c r="O49" s="131">
        <f t="shared" si="1"/>
        <v>0.64695134849999991</v>
      </c>
    </row>
    <row r="50" spans="7:15" ht="15.6" x14ac:dyDescent="0.3">
      <c r="G50" s="126">
        <v>46</v>
      </c>
      <c r="H50" s="119">
        <f>rates!G56</f>
        <v>2.0988198738343164E-2</v>
      </c>
      <c r="I50" s="119">
        <f>rates!H56</f>
        <v>3.0732870035696549E-2</v>
      </c>
      <c r="J50" s="127">
        <f>rates!I56</f>
        <v>1.564694557617784E-2</v>
      </c>
      <c r="L50" s="126">
        <v>106</v>
      </c>
      <c r="M50" s="121">
        <v>596.11694999999997</v>
      </c>
      <c r="N50" s="123">
        <f t="shared" si="0"/>
        <v>0.59611694999999998</v>
      </c>
      <c r="O50" s="131">
        <f t="shared" si="1"/>
        <v>0.68553449249999987</v>
      </c>
    </row>
    <row r="51" spans="7:15" ht="15.6" x14ac:dyDescent="0.3">
      <c r="G51" s="126">
        <v>47</v>
      </c>
      <c r="H51" s="119">
        <f>rates!G57</f>
        <v>2.124276626865065E-2</v>
      </c>
      <c r="I51" s="119">
        <f>rates!H57</f>
        <v>3.0984969247767401E-2</v>
      </c>
      <c r="J51" s="127">
        <f>rates!I57</f>
        <v>1.5863506588167146E-2</v>
      </c>
      <c r="L51" s="126">
        <v>107</v>
      </c>
      <c r="M51" s="121">
        <v>628.98604999999998</v>
      </c>
      <c r="N51" s="123">
        <f t="shared" si="0"/>
        <v>0.62898604999999996</v>
      </c>
      <c r="O51" s="131">
        <f t="shared" si="1"/>
        <v>0.72333395749999985</v>
      </c>
    </row>
    <row r="52" spans="7:15" ht="15.6" x14ac:dyDescent="0.3">
      <c r="G52" s="126">
        <v>48</v>
      </c>
      <c r="H52" s="119">
        <f>rates!G58</f>
        <v>2.149726901082304E-2</v>
      </c>
      <c r="I52" s="119">
        <f>rates!H58</f>
        <v>3.1237004921842851E-2</v>
      </c>
      <c r="J52" s="127">
        <f>rates!I58</f>
        <v>1.6080020711638797E-2</v>
      </c>
      <c r="L52" s="126">
        <v>108</v>
      </c>
      <c r="M52" s="121">
        <v>660.89963999999998</v>
      </c>
      <c r="N52" s="123">
        <f t="shared" si="0"/>
        <v>0.66089964000000001</v>
      </c>
      <c r="O52" s="131">
        <f t="shared" si="1"/>
        <v>0.76003458599999996</v>
      </c>
    </row>
    <row r="53" spans="7:15" ht="15.6" x14ac:dyDescent="0.3">
      <c r="G53" s="126">
        <v>49</v>
      </c>
      <c r="H53" s="119">
        <f>rates!G59</f>
        <v>2.1741922118403926E-2</v>
      </c>
      <c r="I53" s="119">
        <f>rates!H59</f>
        <v>3.1479287026618029E-2</v>
      </c>
      <c r="J53" s="127">
        <f>rates!I59</f>
        <v>1.6296487966892016E-2</v>
      </c>
      <c r="L53" s="126">
        <v>109</v>
      </c>
      <c r="M53" s="121">
        <v>691.60640999999998</v>
      </c>
      <c r="N53" s="123">
        <f t="shared" si="0"/>
        <v>0.69160641</v>
      </c>
      <c r="O53" s="131">
        <f t="shared" si="1"/>
        <v>0.7953473714999999</v>
      </c>
    </row>
    <row r="54" spans="7:15" ht="16.2" thickBot="1" x14ac:dyDescent="0.35">
      <c r="G54" s="128">
        <v>50</v>
      </c>
      <c r="H54" s="129">
        <f>rates!G60</f>
        <v>2.1976732803368721E-2</v>
      </c>
      <c r="I54" s="129">
        <f>rates!H60</f>
        <v>3.1711822634680691E-2</v>
      </c>
      <c r="J54" s="130">
        <f>rates!I60</f>
        <v>1.6493235727061552E-2</v>
      </c>
      <c r="L54" s="128">
        <v>110</v>
      </c>
      <c r="M54" s="132">
        <v>720.89205000000004</v>
      </c>
      <c r="N54" s="133">
        <f t="shared" si="0"/>
        <v>0.72089205000000001</v>
      </c>
      <c r="O54" s="134">
        <f t="shared" si="1"/>
        <v>0.82902585749999991</v>
      </c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09"/>
  <sheetViews>
    <sheetView topLeftCell="G4" zoomScale="85" zoomScaleNormal="85" workbookViewId="0">
      <selection activeCell="T16" sqref="T16"/>
    </sheetView>
  </sheetViews>
  <sheetFormatPr defaultRowHeight="14.4" x14ac:dyDescent="0.3"/>
  <cols>
    <col min="1" max="1" width="3.21875" customWidth="1"/>
    <col min="2" max="2" width="6.21875" bestFit="1" customWidth="1"/>
    <col min="3" max="3" width="3.109375" bestFit="1" customWidth="1"/>
    <col min="4" max="4" width="7.88671875" bestFit="1" customWidth="1"/>
    <col min="5" max="5" width="10" style="26" bestFit="1" customWidth="1"/>
    <col min="6" max="6" width="12.77734375" bestFit="1" customWidth="1"/>
    <col min="7" max="7" width="10.5546875" bestFit="1" customWidth="1"/>
    <col min="8" max="8" width="12.77734375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bestFit="1" customWidth="1"/>
    <col min="15" max="15" width="13.21875" bestFit="1" customWidth="1"/>
    <col min="16" max="16" width="14.77734375" bestFit="1" customWidth="1"/>
    <col min="17" max="17" width="15.21875" bestFit="1" customWidth="1"/>
    <col min="18" max="18" width="13.21875" style="26" bestFit="1" customWidth="1"/>
    <col min="19" max="19" width="14.21875" style="26" customWidth="1"/>
    <col min="20" max="20" width="12.77734375" bestFit="1" customWidth="1"/>
    <col min="21" max="21" width="13.21875" bestFit="1" customWidth="1"/>
    <col min="22" max="22" width="11.109375" bestFit="1" customWidth="1"/>
    <col min="23" max="23" width="11.6640625" bestFit="1" customWidth="1"/>
    <col min="24" max="24" width="12.77734375" bestFit="1" customWidth="1"/>
  </cols>
  <sheetData>
    <row r="1" spans="2:24" ht="15" thickBot="1" x14ac:dyDescent="0.35"/>
    <row r="2" spans="2:24" ht="18.600000000000001" thickBot="1" x14ac:dyDescent="0.4">
      <c r="B2" s="162" t="s">
        <v>116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</f>
        <v>7.1098899999999998E-3</v>
      </c>
      <c r="I4" s="42">
        <v>0.15</v>
      </c>
      <c r="J4" s="42">
        <f>(1-H4)*(1-I4)*J3</f>
        <v>0.84395659350000007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14566.963848590251</v>
      </c>
      <c r="Q4" s="43">
        <f>H4*(MAX(1.1*$F$3,F4)-N4)</f>
        <v>781.94570220000003</v>
      </c>
      <c r="R4" s="45">
        <f>J3*O4*(P4+Q4+K4+L4)</f>
        <v>16825.90488433784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35" si="2">(1-H5)*(1-I5)*J4</f>
        <v>0.71167772927405604</v>
      </c>
      <c r="K5" s="42">
        <f>K4*1.02</f>
        <v>51</v>
      </c>
      <c r="L5" s="42">
        <f t="shared" ref="L5:L54" si="3">F5/(1-$B$5)*$B$4</f>
        <v>1383.9899211711997</v>
      </c>
      <c r="M5" s="42">
        <f t="shared" ref="M5:M54" si="4">F5/(1-$B$5)*$B$5</f>
        <v>1977.1284588159997</v>
      </c>
      <c r="N5" s="144">
        <v>20</v>
      </c>
      <c r="O5" s="43">
        <f t="shared" ref="O5:O53" si="5">EXP(-D5*C5)</f>
        <v>0.99133669906999511</v>
      </c>
      <c r="P5" s="42">
        <f t="shared" ref="P5:P53" si="6">I5*(1-H5)*(F5-N5)</f>
        <v>14413.747165002353</v>
      </c>
      <c r="Q5" s="43">
        <f t="shared" ref="Q5:Q53" si="7">H5*(MAX(1.1*$F$3,F5)-N5)</f>
        <v>871.63329240000007</v>
      </c>
      <c r="R5" s="45">
        <f t="shared" ref="R5:R53" si="8">J4*O5*(P5+Q5+K5+L5)</f>
        <v>13989.016675735431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9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0.59963731618991423</v>
      </c>
      <c r="K6" s="42">
        <f t="shared" ref="K6:K53" si="10">K5*1.02</f>
        <v>52.02</v>
      </c>
      <c r="L6" s="42">
        <f>F6/(1-$B$5)*$B$4</f>
        <v>1373.1165856349503</v>
      </c>
      <c r="M6" s="42">
        <f t="shared" si="4"/>
        <v>1961.5951223356431</v>
      </c>
      <c r="N6" s="144">
        <v>20</v>
      </c>
      <c r="O6" s="43">
        <f t="shared" si="5"/>
        <v>0.97920308738988437</v>
      </c>
      <c r="P6" s="42">
        <f>I6*(1-H6)*(F6-N6)</f>
        <v>14288.698954728399</v>
      </c>
      <c r="Q6" s="43">
        <f t="shared" si="7"/>
        <v>961.53424380000013</v>
      </c>
      <c r="R6" s="45">
        <f t="shared" si="8"/>
        <v>11620.682164866796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9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0.50472516542472046</v>
      </c>
      <c r="K7" s="42">
        <f t="shared" si="10"/>
        <v>53.060400000000001</v>
      </c>
      <c r="L7" s="42">
        <f t="shared" si="3"/>
        <v>1361.9090400693949</v>
      </c>
      <c r="M7" s="42">
        <f t="shared" si="4"/>
        <v>1945.5843429562785</v>
      </c>
      <c r="N7" s="144">
        <v>20</v>
      </c>
      <c r="O7" s="43">
        <f t="shared" si="5"/>
        <v>0.96751600968362694</v>
      </c>
      <c r="P7" s="42">
        <f t="shared" si="6"/>
        <v>14157.731226700733</v>
      </c>
      <c r="Q7" s="43">
        <f t="shared" si="7"/>
        <v>1071.6704154000001</v>
      </c>
      <c r="R7" s="45">
        <f t="shared" si="8"/>
        <v>9656.3767462309715</v>
      </c>
      <c r="S7" s="45"/>
      <c r="T7" s="78" t="s">
        <v>63</v>
      </c>
      <c r="U7" s="145">
        <f>SUM(R4:R53)</f>
        <v>98297.019855621693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9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0.42440718866602439</v>
      </c>
      <c r="K8" s="42">
        <f t="shared" si="10"/>
        <v>54.121608000000002</v>
      </c>
      <c r="L8" s="42">
        <f t="shared" si="3"/>
        <v>1350.1454643283555</v>
      </c>
      <c r="M8" s="42">
        <f t="shared" si="4"/>
        <v>1928.7792347547936</v>
      </c>
      <c r="N8" s="144">
        <v>20</v>
      </c>
      <c r="O8" s="43">
        <f t="shared" si="5"/>
        <v>0.95642688741126014</v>
      </c>
      <c r="P8" s="42">
        <f t="shared" si="6"/>
        <v>14021.251958060502</v>
      </c>
      <c r="Q8" s="43">
        <f t="shared" si="7"/>
        <v>1181.5866270000001</v>
      </c>
      <c r="R8" s="45">
        <f t="shared" si="8"/>
        <v>8016.7932681353177</v>
      </c>
      <c r="S8" s="45"/>
      <c r="T8" s="78" t="s">
        <v>64</v>
      </c>
      <c r="U8" s="145">
        <f>U6-U7</f>
        <v>1702.9801443783072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9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0.35651031611726819</v>
      </c>
      <c r="K9" s="42">
        <f t="shared" si="10"/>
        <v>55.204040160000005</v>
      </c>
      <c r="L9" s="42">
        <f t="shared" si="3"/>
        <v>1338.7998665611728</v>
      </c>
      <c r="M9" s="42">
        <f t="shared" si="4"/>
        <v>1912.5712379445324</v>
      </c>
      <c r="N9" s="144">
        <v>20</v>
      </c>
      <c r="O9" s="43">
        <f t="shared" si="5"/>
        <v>0.94524144132948074</v>
      </c>
      <c r="P9" s="42">
        <f t="shared" si="6"/>
        <v>13889.375223599782</v>
      </c>
      <c r="Q9" s="43">
        <f t="shared" si="7"/>
        <v>1291.3587648</v>
      </c>
      <c r="R9" s="45">
        <f t="shared" si="8"/>
        <v>6649.2422317744058</v>
      </c>
      <c r="S9" s="45"/>
      <c r="T9" s="78" t="s">
        <v>65</v>
      </c>
      <c r="U9" s="79">
        <f>SUMPRODUCT($C4:$C53,R4:R53)/U7</f>
        <v>5.7065801202165813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9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0.29911112989871885</v>
      </c>
      <c r="K10" s="42">
        <f t="shared" si="10"/>
        <v>56.308120963200004</v>
      </c>
      <c r="L10" s="42">
        <f t="shared" si="3"/>
        <v>1328.0742912533949</v>
      </c>
      <c r="M10" s="42">
        <f t="shared" si="4"/>
        <v>1897.2489875048498</v>
      </c>
      <c r="N10" s="144">
        <v>20</v>
      </c>
      <c r="O10" s="43">
        <f t="shared" si="5"/>
        <v>0.93381773999943707</v>
      </c>
      <c r="P10" s="42">
        <f t="shared" si="6"/>
        <v>13761.309849690982</v>
      </c>
      <c r="Q10" s="43">
        <f t="shared" si="7"/>
        <v>1423.6427088</v>
      </c>
      <c r="R10" s="45">
        <f t="shared" si="8"/>
        <v>5516.1910491449044</v>
      </c>
      <c r="S10" s="45"/>
      <c r="T10" s="78" t="s">
        <v>125</v>
      </c>
      <c r="U10" s="145">
        <f>MAX(U8-U8,0)</f>
        <v>0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9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0.25061232405243788</v>
      </c>
      <c r="K11" s="42">
        <f t="shared" si="10"/>
        <v>57.434283382464002</v>
      </c>
      <c r="L11" s="42">
        <f t="shared" si="3"/>
        <v>1318.6861304856352</v>
      </c>
      <c r="M11" s="42">
        <f t="shared" si="4"/>
        <v>1883.8373292651929</v>
      </c>
      <c r="N11" s="144">
        <v>20</v>
      </c>
      <c r="O11" s="43">
        <f t="shared" si="5"/>
        <v>0.92165657805001611</v>
      </c>
      <c r="P11" s="42">
        <f t="shared" si="6"/>
        <v>13645.440352467931</v>
      </c>
      <c r="Q11" s="43">
        <f t="shared" si="7"/>
        <v>1571.1742800000002</v>
      </c>
      <c r="R11" s="45">
        <f t="shared" si="8"/>
        <v>4574.2477052790318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9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0.20964793101692425</v>
      </c>
      <c r="K12" s="42">
        <f t="shared" si="10"/>
        <v>58.582969050113284</v>
      </c>
      <c r="L12" s="42">
        <f t="shared" si="3"/>
        <v>1310.4516822790322</v>
      </c>
      <c r="M12" s="42">
        <f t="shared" si="4"/>
        <v>1872.0738318271888</v>
      </c>
      <c r="N12" s="144">
        <v>20</v>
      </c>
      <c r="O12" s="43">
        <f t="shared" si="5"/>
        <v>0.90889900613740238</v>
      </c>
      <c r="P12" s="42">
        <f t="shared" si="6"/>
        <v>13538.945638939649</v>
      </c>
      <c r="Q12" s="43">
        <f t="shared" si="7"/>
        <v>1741.2055596</v>
      </c>
      <c r="R12" s="45">
        <f t="shared" si="8"/>
        <v>3792.3730679108298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9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0.17509333207870328</v>
      </c>
      <c r="K13" s="42">
        <f t="shared" si="10"/>
        <v>59.754628431115549</v>
      </c>
      <c r="L13" s="42">
        <f t="shared" si="3"/>
        <v>1303.3494346977232</v>
      </c>
      <c r="M13" s="42">
        <f t="shared" si="4"/>
        <v>1861.9277638538902</v>
      </c>
      <c r="N13" s="144">
        <v>20</v>
      </c>
      <c r="O13" s="43">
        <f t="shared" si="5"/>
        <v>0.89557476752419884</v>
      </c>
      <c r="P13" s="42">
        <f t="shared" si="6"/>
        <v>13443.583641654785</v>
      </c>
      <c r="Q13" s="43">
        <f t="shared" si="7"/>
        <v>1917.7971462</v>
      </c>
      <c r="R13" s="45">
        <f t="shared" si="8"/>
        <v>3140.1122941952008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9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0.14594160715097643</v>
      </c>
      <c r="K14" s="42">
        <f t="shared" si="10"/>
        <v>60.949720999737863</v>
      </c>
      <c r="L14" s="42">
        <f t="shared" si="3"/>
        <v>1296.232584674276</v>
      </c>
      <c r="M14" s="42">
        <f t="shared" si="4"/>
        <v>1851.7608352489656</v>
      </c>
      <c r="N14" s="144">
        <v>20</v>
      </c>
      <c r="O14" s="43">
        <f t="shared" si="5"/>
        <v>0.88248200451619618</v>
      </c>
      <c r="P14" s="42">
        <f t="shared" si="6"/>
        <v>13343.41789177628</v>
      </c>
      <c r="Q14" s="43">
        <f t="shared" si="7"/>
        <v>2133.9342414000007</v>
      </c>
      <c r="R14" s="45">
        <f t="shared" si="8"/>
        <v>2601.2169544940593</v>
      </c>
      <c r="S14" s="45"/>
      <c r="T14" s="79" cm="1">
        <f t="array" ref="T14">SUM(P4:P53*J3:J52*O4:O53)</f>
        <v>81636.106340436512</v>
      </c>
      <c r="U14" s="79" cm="1">
        <f t="array" ref="U14">SUM(Q4:Q53*O4:O53*J3:J52)</f>
        <v>8461.6085597112615</v>
      </c>
      <c r="V14" s="145" cm="1">
        <f t="array" ref="V14">SUM(K4:K53*J3:J52*O4:O53)</f>
        <v>321.46793129813813</v>
      </c>
      <c r="W14" s="79" cm="1">
        <f t="array" ref="W14">SUM(L4:L53*J3:J52*O4:O53)</f>
        <v>7877.8370241757821</v>
      </c>
      <c r="X14">
        <f>SUM(T14:W14)</f>
        <v>98297.019855621693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9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0.12142699855665186</v>
      </c>
      <c r="K15" s="42">
        <f t="shared" si="10"/>
        <v>62.168715419732621</v>
      </c>
      <c r="L15" s="42">
        <f t="shared" si="3"/>
        <v>1288.9493986273526</v>
      </c>
      <c r="M15" s="42">
        <f t="shared" si="4"/>
        <v>1841.3562837533609</v>
      </c>
      <c r="N15" s="144">
        <v>20</v>
      </c>
      <c r="O15" s="43">
        <f t="shared" si="5"/>
        <v>0.86971908458433766</v>
      </c>
      <c r="P15" s="42">
        <f t="shared" si="6"/>
        <v>13244.821172211876</v>
      </c>
      <c r="Q15" s="43">
        <f t="shared" si="7"/>
        <v>2325.813048</v>
      </c>
      <c r="R15" s="45">
        <f t="shared" si="8"/>
        <v>2147.8475811170088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9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0.10080812938404858</v>
      </c>
      <c r="K16" s="42">
        <f t="shared" si="10"/>
        <v>63.412089728127278</v>
      </c>
      <c r="L16" s="42">
        <f t="shared" si="3"/>
        <v>1281.7315401017038</v>
      </c>
      <c r="M16" s="42">
        <f t="shared" si="4"/>
        <v>1831.0450572881484</v>
      </c>
      <c r="N16" s="144">
        <v>20</v>
      </c>
      <c r="O16" s="43">
        <f t="shared" si="5"/>
        <v>0.85712442805421374</v>
      </c>
      <c r="P16" s="42">
        <f t="shared" si="6"/>
        <v>13141.680966406286</v>
      </c>
      <c r="Q16" s="43">
        <f t="shared" si="7"/>
        <v>2562.4889082</v>
      </c>
      <c r="R16" s="45">
        <f t="shared" si="8"/>
        <v>1774.4592469166323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9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8.3513060490150184E-2</v>
      </c>
      <c r="K17" s="42">
        <f t="shared" si="10"/>
        <v>64.680331522689826</v>
      </c>
      <c r="L17" s="42">
        <f t="shared" si="3"/>
        <v>1273.7224919825801</v>
      </c>
      <c r="M17" s="42">
        <f t="shared" si="4"/>
        <v>1819.6035599751144</v>
      </c>
      <c r="N17" s="144">
        <v>20</v>
      </c>
      <c r="O17" s="43">
        <f t="shared" si="5"/>
        <v>0.84526366751076376</v>
      </c>
      <c r="P17" s="42">
        <f t="shared" si="6"/>
        <v>13031.865988537886</v>
      </c>
      <c r="Q17" s="43">
        <f t="shared" si="7"/>
        <v>2790.1574064000001</v>
      </c>
      <c r="R17" s="45">
        <f t="shared" si="8"/>
        <v>1462.2304653910801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9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6.8983126345171467E-2</v>
      </c>
      <c r="K18" s="42">
        <f t="shared" si="10"/>
        <v>65.973938153143621</v>
      </c>
      <c r="L18" s="42">
        <f t="shared" si="3"/>
        <v>1263.3268784920151</v>
      </c>
      <c r="M18" s="42">
        <f t="shared" si="4"/>
        <v>1804.7526835600218</v>
      </c>
      <c r="N18" s="144">
        <v>20</v>
      </c>
      <c r="O18" s="43">
        <f t="shared" si="5"/>
        <v>0.83517475645281369</v>
      </c>
      <c r="P18" s="42">
        <f t="shared" si="6"/>
        <v>12887.727709278908</v>
      </c>
      <c r="Q18" s="43">
        <f t="shared" si="7"/>
        <v>3103.2440712000002</v>
      </c>
      <c r="R18" s="45">
        <f t="shared" si="8"/>
        <v>1208.0543723332889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9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5.6788910359450107E-2</v>
      </c>
      <c r="K19" s="42">
        <f t="shared" si="10"/>
        <v>67.293416916206496</v>
      </c>
      <c r="L19" s="42">
        <f t="shared" si="3"/>
        <v>1250.0480656033101</v>
      </c>
      <c r="M19" s="42">
        <f t="shared" si="4"/>
        <v>1785.7829508618713</v>
      </c>
      <c r="N19" s="144">
        <v>20</v>
      </c>
      <c r="O19" s="43">
        <f t="shared" si="5"/>
        <v>0.82716558839241727</v>
      </c>
      <c r="P19" s="42">
        <f t="shared" si="6"/>
        <v>12709.207598133542</v>
      </c>
      <c r="Q19" s="43">
        <f t="shared" si="7"/>
        <v>3463.8519942000007</v>
      </c>
      <c r="R19" s="45">
        <f t="shared" si="8"/>
        <v>998.01047595392527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9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4.6549166945297732E-2</v>
      </c>
      <c r="K20" s="42">
        <f t="shared" si="10"/>
        <v>68.639285254530634</v>
      </c>
      <c r="L20" s="42">
        <f t="shared" si="3"/>
        <v>1235.2957512768055</v>
      </c>
      <c r="M20" s="42">
        <f t="shared" si="4"/>
        <v>1764.7082161097223</v>
      </c>
      <c r="N20" s="144">
        <v>20</v>
      </c>
      <c r="O20" s="43">
        <f t="shared" si="5"/>
        <v>0.82030299851847299</v>
      </c>
      <c r="P20" s="42">
        <f t="shared" si="6"/>
        <v>12505.159572735154</v>
      </c>
      <c r="Q20" s="43">
        <f t="shared" si="7"/>
        <v>3922.0649676000003</v>
      </c>
      <c r="R20" s="45">
        <f t="shared" si="8"/>
        <v>825.99034933684732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9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3.8006804660497065E-2</v>
      </c>
      <c r="K21" s="42">
        <f t="shared" si="10"/>
        <v>70.012070959621255</v>
      </c>
      <c r="L21" s="42">
        <f t="shared" si="3"/>
        <v>1220.6443342707232</v>
      </c>
      <c r="M21" s="42">
        <f t="shared" si="4"/>
        <v>1743.7776203867472</v>
      </c>
      <c r="N21" s="144">
        <v>20</v>
      </c>
      <c r="O21" s="43">
        <f t="shared" si="5"/>
        <v>0.81354612868965137</v>
      </c>
      <c r="P21" s="42">
        <f t="shared" si="6"/>
        <v>12308.56127749099</v>
      </c>
      <c r="Q21" s="43">
        <f t="shared" si="7"/>
        <v>4336.1462664000001</v>
      </c>
      <c r="R21" s="45">
        <f t="shared" si="8"/>
        <v>679.21034168567053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9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3.0870176303166415E-2</v>
      </c>
      <c r="K22" s="42">
        <f t="shared" si="10"/>
        <v>71.412312378813681</v>
      </c>
      <c r="L22" s="42">
        <f t="shared" si="3"/>
        <v>1207.7531775324853</v>
      </c>
      <c r="M22" s="42">
        <f t="shared" si="4"/>
        <v>1725.3616821892647</v>
      </c>
      <c r="N22" s="144">
        <v>20</v>
      </c>
      <c r="O22" s="43">
        <f t="shared" si="5"/>
        <v>0.80578505716551441</v>
      </c>
      <c r="P22" s="42">
        <f t="shared" si="6"/>
        <v>12115.003985366777</v>
      </c>
      <c r="Q22" s="43">
        <f t="shared" si="7"/>
        <v>4887.3022380000011</v>
      </c>
      <c r="R22" s="45">
        <f t="shared" si="8"/>
        <v>559.87583474628173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9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2.4947075521824121E-2</v>
      </c>
      <c r="K23" s="42">
        <f t="shared" si="10"/>
        <v>72.840558626389949</v>
      </c>
      <c r="L23" s="42">
        <f t="shared" si="3"/>
        <v>1197.3633822829868</v>
      </c>
      <c r="M23" s="42">
        <f t="shared" si="4"/>
        <v>1710.5191175471241</v>
      </c>
      <c r="N23" s="144">
        <v>20</v>
      </c>
      <c r="O23" s="43">
        <f t="shared" si="5"/>
        <v>0.79652149718943344</v>
      </c>
      <c r="P23" s="42">
        <f t="shared" si="6"/>
        <v>11950.146632492702</v>
      </c>
      <c r="Q23" s="43">
        <f t="shared" si="7"/>
        <v>5417.6532930000012</v>
      </c>
      <c r="R23" s="45">
        <f t="shared" si="8"/>
        <v>458.285386197332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9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2.0047597443735004E-2</v>
      </c>
      <c r="K24" s="42">
        <f t="shared" si="10"/>
        <v>74.297369798917757</v>
      </c>
      <c r="L24" s="42">
        <f t="shared" si="3"/>
        <v>1190.788916321525</v>
      </c>
      <c r="M24" s="42">
        <f t="shared" si="4"/>
        <v>1701.1270233164644</v>
      </c>
      <c r="N24" s="144">
        <v>20</v>
      </c>
      <c r="O24" s="43">
        <f t="shared" si="5"/>
        <v>0.78490078942317465</v>
      </c>
      <c r="P24" s="42">
        <f t="shared" si="6"/>
        <v>11817.99039069167</v>
      </c>
      <c r="Q24" s="43">
        <f t="shared" si="7"/>
        <v>6002.9525556000008</v>
      </c>
      <c r="R24" s="45">
        <f t="shared" si="8"/>
        <v>373.72314276325818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9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1.6013216257803511E-2</v>
      </c>
      <c r="K25" s="42">
        <f t="shared" si="10"/>
        <v>75.783317194896114</v>
      </c>
      <c r="L25" s="42">
        <f t="shared" si="3"/>
        <v>1187.2031576722095</v>
      </c>
      <c r="M25" s="42">
        <f t="shared" si="4"/>
        <v>1696.0045109602993</v>
      </c>
      <c r="N25" s="144">
        <v>20</v>
      </c>
      <c r="O25" s="43">
        <f t="shared" si="5"/>
        <v>0.77152602848862029</v>
      </c>
      <c r="P25" s="42">
        <f t="shared" si="6"/>
        <v>11711.354347731931</v>
      </c>
      <c r="Q25" s="43">
        <f t="shared" si="7"/>
        <v>6629.8704498000016</v>
      </c>
      <c r="R25" s="45">
        <f t="shared" si="8"/>
        <v>303.22310420999941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9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1.271729766289577E-2</v>
      </c>
      <c r="K26" s="42">
        <f t="shared" si="10"/>
        <v>77.298983538794033</v>
      </c>
      <c r="L26" s="42">
        <f t="shared" si="3"/>
        <v>1186.3896773499805</v>
      </c>
      <c r="M26" s="42">
        <f t="shared" si="4"/>
        <v>1694.8423962142579</v>
      </c>
      <c r="N26" s="144">
        <v>20</v>
      </c>
      <c r="O26" s="43">
        <f t="shared" si="5"/>
        <v>0.75661394535062954</v>
      </c>
      <c r="P26" s="42">
        <f t="shared" si="6"/>
        <v>11636.152332521538</v>
      </c>
      <c r="Q26" s="43">
        <f t="shared" si="7"/>
        <v>7223.084973</v>
      </c>
      <c r="R26" s="45">
        <f t="shared" si="8"/>
        <v>243.80580382940244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9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1.0016468846032543E-2</v>
      </c>
      <c r="K27" s="42">
        <f t="shared" si="10"/>
        <v>78.844963209569912</v>
      </c>
      <c r="L27" s="42">
        <f t="shared" si="3"/>
        <v>1187.7772303394895</v>
      </c>
      <c r="M27" s="42">
        <f t="shared" si="4"/>
        <v>1696.8246147706991</v>
      </c>
      <c r="N27" s="144">
        <v>20</v>
      </c>
      <c r="O27" s="43">
        <f t="shared" si="5"/>
        <v>0.74061547278654039</v>
      </c>
      <c r="P27" s="42">
        <f t="shared" si="6"/>
        <v>11553.689633010023</v>
      </c>
      <c r="Q27" s="43">
        <f t="shared" si="7"/>
        <v>8070.5171664000018</v>
      </c>
      <c r="R27" s="45">
        <f t="shared" si="8"/>
        <v>196.76293480411439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9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7.8049769873504895E-3</v>
      </c>
      <c r="K28" s="42">
        <f t="shared" si="10"/>
        <v>80.421862473761308</v>
      </c>
      <c r="L28" s="42">
        <f t="shared" si="3"/>
        <v>1191.25392543884</v>
      </c>
      <c r="M28" s="42">
        <f t="shared" si="4"/>
        <v>1701.7913220554858</v>
      </c>
      <c r="N28" s="144">
        <v>20</v>
      </c>
      <c r="O28" s="43">
        <f t="shared" si="5"/>
        <v>0.72368489429751692</v>
      </c>
      <c r="P28" s="42">
        <f t="shared" si="6"/>
        <v>11463.7716142708</v>
      </c>
      <c r="Q28" s="43">
        <f t="shared" si="7"/>
        <v>9158.8209570000017</v>
      </c>
      <c r="R28" s="45">
        <f t="shared" si="8"/>
        <v>158.70645430790947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9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5.9968048214607966E-3</v>
      </c>
      <c r="K29" s="42">
        <f t="shared" si="10"/>
        <v>82.030299723236539</v>
      </c>
      <c r="L29" s="42">
        <f t="shared" si="3"/>
        <v>1196.3638021679337</v>
      </c>
      <c r="M29" s="42">
        <f t="shared" si="4"/>
        <v>1709.091145954191</v>
      </c>
      <c r="N29" s="144">
        <v>20</v>
      </c>
      <c r="O29" s="43">
        <f t="shared" si="5"/>
        <v>0.70618203272240365</v>
      </c>
      <c r="P29" s="42">
        <f t="shared" si="6"/>
        <v>11352.151926941904</v>
      </c>
      <c r="Q29" s="43">
        <f t="shared" si="7"/>
        <v>10567.023573600003</v>
      </c>
      <c r="R29" s="45">
        <f t="shared" si="8"/>
        <v>127.85884502511398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9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4.5404647860857903E-3</v>
      </c>
      <c r="K30" s="42">
        <f t="shared" si="10"/>
        <v>83.670905717701274</v>
      </c>
      <c r="L30" s="42">
        <f t="shared" si="3"/>
        <v>1202.8771550362844</v>
      </c>
      <c r="M30" s="42">
        <f t="shared" si="4"/>
        <v>1718.3959357661206</v>
      </c>
      <c r="N30" s="144">
        <v>20</v>
      </c>
      <c r="O30" s="43">
        <f t="shared" si="5"/>
        <v>0.6883110264336767</v>
      </c>
      <c r="P30" s="42">
        <f t="shared" si="6"/>
        <v>11247.833518231168</v>
      </c>
      <c r="Q30" s="43">
        <f t="shared" si="7"/>
        <v>12014.042531400002</v>
      </c>
      <c r="R30" s="45">
        <f t="shared" si="8"/>
        <v>101.32771720528774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9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3.38197705333979E-3</v>
      </c>
      <c r="K31" s="42">
        <f t="shared" si="10"/>
        <v>85.344323832055295</v>
      </c>
      <c r="L31" s="42">
        <f t="shared" si="3"/>
        <v>1210.8513057170437</v>
      </c>
      <c r="M31" s="42">
        <f t="shared" si="4"/>
        <v>1729.7875795957766</v>
      </c>
      <c r="N31" s="144">
        <v>20</v>
      </c>
      <c r="O31" s="43">
        <f t="shared" si="5"/>
        <v>0.67010254127860913</v>
      </c>
      <c r="P31" s="42">
        <f t="shared" si="6"/>
        <v>11138.5598738606</v>
      </c>
      <c r="Q31" s="43">
        <f t="shared" si="7"/>
        <v>13604.835043800002</v>
      </c>
      <c r="R31" s="45">
        <f t="shared" si="8"/>
        <v>79.22745907332596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9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2.473569167869762E-3</v>
      </c>
      <c r="K32" s="42">
        <f t="shared" si="10"/>
        <v>87.051210308696398</v>
      </c>
      <c r="L32" s="42">
        <f t="shared" si="3"/>
        <v>1219.6524220104291</v>
      </c>
      <c r="M32" s="42">
        <f t="shared" si="4"/>
        <v>1742.3606028720415</v>
      </c>
      <c r="N32" s="144">
        <v>20</v>
      </c>
      <c r="O32" s="43">
        <f t="shared" si="5"/>
        <v>0.65196168349287587</v>
      </c>
      <c r="P32" s="42">
        <f t="shared" si="6"/>
        <v>11016.867065114222</v>
      </c>
      <c r="Q32" s="43">
        <f t="shared" si="7"/>
        <v>15345.783250200004</v>
      </c>
      <c r="R32" s="45">
        <f t="shared" si="8"/>
        <v>61.008696777434359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9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1.7732046105156715E-3</v>
      </c>
      <c r="K33" s="42">
        <f t="shared" si="10"/>
        <v>88.79223451487033</v>
      </c>
      <c r="L33" s="42">
        <f t="shared" si="3"/>
        <v>1229.9877482650209</v>
      </c>
      <c r="M33" s="42">
        <f t="shared" si="4"/>
        <v>1757.1253546643156</v>
      </c>
      <c r="N33" s="144">
        <v>20</v>
      </c>
      <c r="O33" s="43">
        <f t="shared" si="5"/>
        <v>0.63355371994776644</v>
      </c>
      <c r="P33" s="42">
        <f t="shared" si="6"/>
        <v>10889.427746579731</v>
      </c>
      <c r="Q33" s="43">
        <f t="shared" si="7"/>
        <v>17226.654611400005</v>
      </c>
      <c r="R33" s="45">
        <f t="shared" si="8"/>
        <v>46.128519198866172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9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1.2460098957060013E-3</v>
      </c>
      <c r="K34" s="42">
        <f t="shared" si="10"/>
        <v>90.568079205167734</v>
      </c>
      <c r="L34" s="42">
        <f t="shared" si="3"/>
        <v>1240.7940227986369</v>
      </c>
      <c r="M34" s="42">
        <f t="shared" si="4"/>
        <v>1772.5628897123383</v>
      </c>
      <c r="N34" s="144">
        <v>20</v>
      </c>
      <c r="O34" s="43">
        <f t="shared" si="5"/>
        <v>0.61547527881615649</v>
      </c>
      <c r="P34" s="42">
        <f t="shared" si="6"/>
        <v>10767.941572088743</v>
      </c>
      <c r="Q34" s="43">
        <f t="shared" si="7"/>
        <v>19060.418239200004</v>
      </c>
      <c r="R34" s="45">
        <f t="shared" si="8"/>
        <v>34.006586346330153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9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8.5559958627209496E-4</v>
      </c>
      <c r="K35" s="42">
        <f t="shared" si="10"/>
        <v>92.379440789271086</v>
      </c>
      <c r="L35" s="42">
        <f t="shared" si="3"/>
        <v>1252.7971325761821</v>
      </c>
      <c r="M35" s="42">
        <f t="shared" si="4"/>
        <v>1789.7101893945458</v>
      </c>
      <c r="N35" s="144">
        <v>20</v>
      </c>
      <c r="O35" s="43">
        <f t="shared" si="5"/>
        <v>0.59738681286229167</v>
      </c>
      <c r="P35" s="42">
        <f t="shared" si="6"/>
        <v>10624.319963813035</v>
      </c>
      <c r="Q35" s="43">
        <f t="shared" si="7"/>
        <v>21132.775778400002</v>
      </c>
      <c r="R35" s="45">
        <f t="shared" si="8"/>
        <v>24.639672438760719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9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ref="J36:J52" si="11">(1-H36)*(1-I36)*J35</f>
        <v>5.7441428071854496E-4</v>
      </c>
      <c r="K36" s="42">
        <f t="shared" si="10"/>
        <v>94.227029605056515</v>
      </c>
      <c r="L36" s="42">
        <f t="shared" si="3"/>
        <v>1265.6182821837438</v>
      </c>
      <c r="M36" s="42">
        <f t="shared" si="4"/>
        <v>1808.026117405348</v>
      </c>
      <c r="N36" s="144">
        <v>20</v>
      </c>
      <c r="O36" s="43">
        <f t="shared" si="5"/>
        <v>0.57950837688860768</v>
      </c>
      <c r="P36" s="42">
        <f t="shared" si="6"/>
        <v>10493.726050289593</v>
      </c>
      <c r="Q36" s="43">
        <f t="shared" si="7"/>
        <v>23114.074276800002</v>
      </c>
      <c r="R36" s="45">
        <f t="shared" si="8"/>
        <v>17.337907292811455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9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11"/>
        <v>3.7621501008290462E-4</v>
      </c>
      <c r="K37" s="42">
        <f t="shared" si="10"/>
        <v>96.111570197157647</v>
      </c>
      <c r="L37" s="42">
        <f t="shared" si="3"/>
        <v>1278.8146469838032</v>
      </c>
      <c r="M37" s="42">
        <f t="shared" si="4"/>
        <v>1826.8780671197187</v>
      </c>
      <c r="N37" s="144">
        <v>20</v>
      </c>
      <c r="O37" s="43">
        <f t="shared" si="5"/>
        <v>0.56205773857435004</v>
      </c>
      <c r="P37" s="42">
        <f t="shared" si="6"/>
        <v>10344.078891464749</v>
      </c>
      <c r="Q37" s="43">
        <f t="shared" si="7"/>
        <v>25236.639885600005</v>
      </c>
      <c r="R37" s="45">
        <f t="shared" si="8"/>
        <v>11.931277499486319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9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11"/>
        <v>2.3959692806530317E-4</v>
      </c>
      <c r="K38" s="42">
        <f t="shared" si="10"/>
        <v>98.033801601100805</v>
      </c>
      <c r="L38" s="42">
        <f t="shared" si="3"/>
        <v>1292.7639582110035</v>
      </c>
      <c r="M38" s="42">
        <f t="shared" si="4"/>
        <v>1846.805654587148</v>
      </c>
      <c r="N38" s="144">
        <v>20</v>
      </c>
      <c r="O38" s="43">
        <f t="shared" si="5"/>
        <v>0.54487310749555451</v>
      </c>
      <c r="P38" s="42">
        <f t="shared" si="6"/>
        <v>10168.075012270258</v>
      </c>
      <c r="Q38" s="43">
        <f t="shared" si="7"/>
        <v>27577.589480999999</v>
      </c>
      <c r="R38" s="45">
        <f t="shared" si="8"/>
        <v>8.0225615446463721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9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11"/>
        <v>1.4768154251983096E-4</v>
      </c>
      <c r="K39" s="42">
        <f t="shared" si="10"/>
        <v>99.994477633122827</v>
      </c>
      <c r="L39" s="42">
        <f t="shared" si="3"/>
        <v>1307.4491349151831</v>
      </c>
      <c r="M39" s="42">
        <f t="shared" si="4"/>
        <v>1867.7844784502615</v>
      </c>
      <c r="N39" s="144">
        <v>20</v>
      </c>
      <c r="O39" s="43">
        <f t="shared" si="5"/>
        <v>0.52797806846236539</v>
      </c>
      <c r="P39" s="42">
        <f t="shared" si="6"/>
        <v>9952.7990090294134</v>
      </c>
      <c r="Q39" s="43">
        <f t="shared" si="7"/>
        <v>30228.334039800004</v>
      </c>
      <c r="R39" s="45">
        <f t="shared" si="8"/>
        <v>5.2610349345343943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9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11"/>
        <v>8.8562616124521394E-5</v>
      </c>
      <c r="K40" s="42">
        <f t="shared" si="10"/>
        <v>101.99436718578528</v>
      </c>
      <c r="L40" s="42">
        <f t="shared" si="3"/>
        <v>1322.8526694300983</v>
      </c>
      <c r="M40" s="42">
        <f t="shared" si="4"/>
        <v>1889.7895277572834</v>
      </c>
      <c r="N40" s="144">
        <v>20</v>
      </c>
      <c r="O40" s="43">
        <f t="shared" si="5"/>
        <v>0.51139359289303687</v>
      </c>
      <c r="P40" s="42">
        <f t="shared" si="6"/>
        <v>9797.4320026195219</v>
      </c>
      <c r="Q40" s="43">
        <f t="shared" si="7"/>
        <v>32387.631868800006</v>
      </c>
      <c r="R40" s="45">
        <f t="shared" si="8"/>
        <v>3.2935685114263453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9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11"/>
        <v>5.1544995397101265E-5</v>
      </c>
      <c r="K41" s="42">
        <f t="shared" si="10"/>
        <v>104.03425452950098</v>
      </c>
      <c r="L41" s="42">
        <f t="shared" si="3"/>
        <v>1338.4570752017103</v>
      </c>
      <c r="M41" s="42">
        <f t="shared" si="4"/>
        <v>1912.0815360024433</v>
      </c>
      <c r="N41" s="144">
        <v>20</v>
      </c>
      <c r="O41" s="43">
        <f t="shared" si="5"/>
        <v>0.49532287899358374</v>
      </c>
      <c r="P41" s="42">
        <f t="shared" si="6"/>
        <v>9620.9547602905823</v>
      </c>
      <c r="Q41" s="43">
        <f t="shared" si="7"/>
        <v>34673.7784302</v>
      </c>
      <c r="R41" s="45">
        <f t="shared" si="8"/>
        <v>2.0063589439214735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9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11"/>
        <v>2.9065912062330663E-5</v>
      </c>
      <c r="K42" s="42">
        <f t="shared" si="10"/>
        <v>106.11493962009101</v>
      </c>
      <c r="L42" s="42">
        <f t="shared" si="3"/>
        <v>1354.7043284791107</v>
      </c>
      <c r="M42" s="42">
        <f t="shared" si="4"/>
        <v>1935.291897827301</v>
      </c>
      <c r="N42" s="144">
        <v>20</v>
      </c>
      <c r="O42" s="43">
        <f t="shared" si="5"/>
        <v>0.47959472041378093</v>
      </c>
      <c r="P42" s="42">
        <f t="shared" si="6"/>
        <v>9434.540154803688</v>
      </c>
      <c r="Q42" s="43">
        <f t="shared" si="7"/>
        <v>37018.754393399999</v>
      </c>
      <c r="R42" s="45">
        <f t="shared" si="8"/>
        <v>1.1844708002588324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9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11"/>
        <v>1.5816147845554574E-5</v>
      </c>
      <c r="K43" s="42">
        <f t="shared" si="10"/>
        <v>108.23723841249283</v>
      </c>
      <c r="L43" s="42">
        <f t="shared" si="3"/>
        <v>1371.572960852269</v>
      </c>
      <c r="M43" s="42">
        <f t="shared" si="4"/>
        <v>1959.38994407467</v>
      </c>
      <c r="N43" s="144">
        <v>20</v>
      </c>
      <c r="O43" s="43">
        <f t="shared" si="5"/>
        <v>0.46422237894762092</v>
      </c>
      <c r="P43" s="42">
        <f t="shared" si="6"/>
        <v>9217.5514631570586</v>
      </c>
      <c r="Q43" s="43">
        <f t="shared" si="7"/>
        <v>39573.695374200004</v>
      </c>
      <c r="R43" s="45">
        <f t="shared" si="8"/>
        <v>0.67830972748536988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9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11"/>
        <v>8.1965681540361292E-6</v>
      </c>
      <c r="K44" s="42">
        <f t="shared" si="10"/>
        <v>110.40198318074269</v>
      </c>
      <c r="L44" s="42">
        <f t="shared" si="3"/>
        <v>1388.4820024705612</v>
      </c>
      <c r="M44" s="42">
        <f t="shared" si="4"/>
        <v>1983.5457178150875</v>
      </c>
      <c r="N44" s="144">
        <v>20</v>
      </c>
      <c r="O44" s="43">
        <f t="shared" si="5"/>
        <v>0.44939766192220459</v>
      </c>
      <c r="P44" s="42">
        <f t="shared" si="6"/>
        <v>8886.9470086321144</v>
      </c>
      <c r="Q44" s="43">
        <f t="shared" si="7"/>
        <v>42925.777993800009</v>
      </c>
      <c r="R44" s="45">
        <f t="shared" si="8"/>
        <v>0.37892504833371665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9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11"/>
        <v>3.9882582025849146E-6</v>
      </c>
      <c r="K45" s="42">
        <f t="shared" si="10"/>
        <v>112.61002284435754</v>
      </c>
      <c r="L45" s="42">
        <f t="shared" si="3"/>
        <v>1406.5035303849754</v>
      </c>
      <c r="M45" s="42">
        <f t="shared" si="4"/>
        <v>2009.2907576928221</v>
      </c>
      <c r="N45" s="144">
        <v>20</v>
      </c>
      <c r="O45" s="43">
        <f t="shared" si="5"/>
        <v>0.43476673965640872</v>
      </c>
      <c r="P45" s="42">
        <f t="shared" si="6"/>
        <v>8452.2859639281014</v>
      </c>
      <c r="Q45" s="43">
        <f t="shared" si="7"/>
        <v>47022.713361000002</v>
      </c>
      <c r="R45" s="45">
        <f t="shared" si="8"/>
        <v>0.20310394780478991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9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11"/>
        <v>1.8277969683255261E-6</v>
      </c>
      <c r="K46" s="42">
        <f t="shared" si="10"/>
        <v>114.8622233012447</v>
      </c>
      <c r="L46" s="42">
        <f t="shared" si="3"/>
        <v>1424.4737510380005</v>
      </c>
      <c r="M46" s="42">
        <f t="shared" si="4"/>
        <v>2034.962501482858</v>
      </c>
      <c r="N46" s="144">
        <v>20</v>
      </c>
      <c r="O46" s="43">
        <f t="shared" si="5"/>
        <v>0.42069636923783765</v>
      </c>
      <c r="P46" s="42">
        <f t="shared" si="6"/>
        <v>8062.7351173438874</v>
      </c>
      <c r="Q46" s="43">
        <f t="shared" si="7"/>
        <v>50682.077901000004</v>
      </c>
      <c r="R46" s="45">
        <f t="shared" si="8"/>
        <v>0.10114750290306594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9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11"/>
        <v>7.8517489931366881E-7</v>
      </c>
      <c r="K47" s="42">
        <f t="shared" si="10"/>
        <v>117.15946776726959</v>
      </c>
      <c r="L47" s="42">
        <f t="shared" si="3"/>
        <v>1442.9225543671696</v>
      </c>
      <c r="M47" s="42">
        <f t="shared" si="4"/>
        <v>2061.3179348102421</v>
      </c>
      <c r="N47" s="144">
        <v>20</v>
      </c>
      <c r="O47" s="43">
        <f t="shared" si="5"/>
        <v>0.40701111411425234</v>
      </c>
      <c r="P47" s="42">
        <f t="shared" si="6"/>
        <v>7655.3640195451717</v>
      </c>
      <c r="Q47" s="43">
        <f t="shared" si="7"/>
        <v>54398.118434400007</v>
      </c>
      <c r="R47" s="45">
        <f t="shared" si="8"/>
        <v>4.7324273147413005E-2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11"/>
        <v>3.145901333852135E-7</v>
      </c>
      <c r="K48" s="42">
        <f t="shared" si="10"/>
        <v>119.50265712261498</v>
      </c>
      <c r="L48" s="42">
        <f t="shared" si="3"/>
        <v>1461.8197467942084</v>
      </c>
      <c r="M48" s="42">
        <f t="shared" si="4"/>
        <v>2088.3139239917264</v>
      </c>
      <c r="N48" s="144">
        <v>20</v>
      </c>
      <c r="O48" s="43">
        <f t="shared" si="5"/>
        <v>0.39371461999132262</v>
      </c>
      <c r="P48" s="42">
        <f t="shared" si="6"/>
        <v>7233.6584006737285</v>
      </c>
      <c r="Q48" s="43">
        <f t="shared" si="7"/>
        <v>58138.986952799998</v>
      </c>
      <c r="R48" s="45">
        <f t="shared" si="8"/>
        <v>2.0697803916549528E-2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9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11"/>
        <v>1.1697045305951415E-7</v>
      </c>
      <c r="K49" s="42">
        <f t="shared" si="10"/>
        <v>121.89271026506728</v>
      </c>
      <c r="L49" s="42">
        <f t="shared" si="3"/>
        <v>1481.1333167503306</v>
      </c>
      <c r="M49" s="42">
        <f t="shared" si="4"/>
        <v>2115.9047382147578</v>
      </c>
      <c r="N49" s="144">
        <v>20</v>
      </c>
      <c r="O49" s="43">
        <f t="shared" si="5"/>
        <v>0.38080907613387494</v>
      </c>
      <c r="P49" s="42">
        <f t="shared" si="6"/>
        <v>6801.6113823623909</v>
      </c>
      <c r="Q49" s="43">
        <f t="shared" si="7"/>
        <v>61871.051572200005</v>
      </c>
      <c r="R49" s="45">
        <f t="shared" si="8"/>
        <v>8.4189416669842136E-3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9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11"/>
        <v>4.0156025840324642E-8</v>
      </c>
      <c r="K50" s="42">
        <f t="shared" si="10"/>
        <v>124.33056447036863</v>
      </c>
      <c r="L50" s="42">
        <f t="shared" si="3"/>
        <v>1500.1389162327764</v>
      </c>
      <c r="M50" s="42">
        <f t="shared" si="4"/>
        <v>2143.0555946182521</v>
      </c>
      <c r="N50" s="144">
        <v>20</v>
      </c>
      <c r="O50" s="43">
        <f t="shared" si="5"/>
        <v>0.36846482935808955</v>
      </c>
      <c r="P50" s="42">
        <f t="shared" si="6"/>
        <v>6360.5355004237763</v>
      </c>
      <c r="Q50" s="43">
        <f t="shared" si="7"/>
        <v>65560.942161000014</v>
      </c>
      <c r="R50" s="45">
        <f t="shared" si="8"/>
        <v>3.1697934037100781E-3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9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11"/>
        <v>1.2663678898822778E-8</v>
      </c>
      <c r="K51" s="42">
        <f t="shared" si="10"/>
        <v>126.81717575977601</v>
      </c>
      <c r="L51" s="42">
        <f t="shared" si="3"/>
        <v>1520.1574350985247</v>
      </c>
      <c r="M51" s="42">
        <f t="shared" si="4"/>
        <v>2171.6534787121782</v>
      </c>
      <c r="N51" s="144">
        <v>20</v>
      </c>
      <c r="O51" s="43">
        <f t="shared" si="5"/>
        <v>0.35634036888578463</v>
      </c>
      <c r="P51" s="42">
        <f t="shared" si="6"/>
        <v>5920.8829116366096</v>
      </c>
      <c r="Q51" s="43">
        <f t="shared" si="7"/>
        <v>69175.885779000004</v>
      </c>
      <c r="R51" s="45">
        <f t="shared" si="8"/>
        <v>1.0981425739942862E-3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9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11"/>
        <v>3.6501193624879263E-9</v>
      </c>
      <c r="K52" s="42">
        <f t="shared" si="10"/>
        <v>129.35351927497152</v>
      </c>
      <c r="L52" s="42">
        <f t="shared" si="3"/>
        <v>1540.4837171974448</v>
      </c>
      <c r="M52" s="42">
        <f t="shared" si="4"/>
        <v>2200.6910245677782</v>
      </c>
      <c r="N52" s="144">
        <v>20</v>
      </c>
      <c r="O52" s="43">
        <f t="shared" si="5"/>
        <v>0.34460577936487619</v>
      </c>
      <c r="P52" s="42">
        <f t="shared" si="6"/>
        <v>5483.9578212158121</v>
      </c>
      <c r="Q52" s="43">
        <f t="shared" si="7"/>
        <v>72685.742407200014</v>
      </c>
      <c r="R52" s="45">
        <f t="shared" si="8"/>
        <v>3.4841790012201995E-4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9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ref="J53" si="12">(1-H53)*(1-I53)*J52</f>
        <v>9.5682240200723849E-10</v>
      </c>
      <c r="K53" s="42">
        <f t="shared" si="10"/>
        <v>131.94058966047095</v>
      </c>
      <c r="L53" s="42">
        <f t="shared" si="3"/>
        <v>1561.0773911438048</v>
      </c>
      <c r="M53" s="42">
        <f t="shared" si="4"/>
        <v>2230.1105587768639</v>
      </c>
      <c r="N53" s="144">
        <v>20</v>
      </c>
      <c r="O53" s="43">
        <f t="shared" si="5"/>
        <v>0.33325855788819653</v>
      </c>
      <c r="P53" s="42">
        <f t="shared" si="6"/>
        <v>5054.0505589180566</v>
      </c>
      <c r="Q53" s="43">
        <f t="shared" si="7"/>
        <v>76062.87297180001</v>
      </c>
      <c r="R53" s="45">
        <f t="shared" si="8"/>
        <v>1.0073278821841995E-4</v>
      </c>
      <c r="S53" s="45"/>
    </row>
    <row r="54" spans="3:19" ht="15.6" x14ac:dyDescent="0.3">
      <c r="C54" s="84">
        <v>51</v>
      </c>
      <c r="E54" s="115">
        <f t="shared" si="9"/>
        <v>-1.098836640168436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  <c r="O57" s="26"/>
      <c r="P57" s="26"/>
    </row>
    <row r="58" spans="3:19" x14ac:dyDescent="0.3">
      <c r="G58" s="26"/>
    </row>
    <row r="59" spans="3:19" x14ac:dyDescent="0.3">
      <c r="H59" s="26"/>
      <c r="M59"/>
      <c r="Q59" s="26"/>
      <c r="S59"/>
    </row>
    <row r="60" spans="3:19" x14ac:dyDescent="0.3">
      <c r="H60" s="26"/>
      <c r="M60"/>
      <c r="Q60" s="26"/>
      <c r="S60"/>
    </row>
    <row r="61" spans="3:19" x14ac:dyDescent="0.3">
      <c r="H61" s="26"/>
      <c r="M61"/>
      <c r="Q61" s="26"/>
      <c r="S61"/>
    </row>
    <row r="62" spans="3:19" x14ac:dyDescent="0.3">
      <c r="H62" s="26"/>
      <c r="M62"/>
      <c r="Q62" s="26"/>
      <c r="S62"/>
    </row>
    <row r="63" spans="3:19" x14ac:dyDescent="0.3">
      <c r="H63" s="26"/>
      <c r="M63"/>
      <c r="Q63" s="26"/>
      <c r="S63"/>
    </row>
    <row r="64" spans="3:19" x14ac:dyDescent="0.3">
      <c r="H64" s="26"/>
      <c r="M64"/>
      <c r="Q64" s="26"/>
      <c r="S64"/>
    </row>
    <row r="65" spans="8:19" x14ac:dyDescent="0.3">
      <c r="H65" s="26"/>
      <c r="M65"/>
      <c r="Q65" s="26"/>
      <c r="S65"/>
    </row>
    <row r="66" spans="8:19" x14ac:dyDescent="0.3">
      <c r="H66" s="26"/>
      <c r="M66"/>
      <c r="Q66" s="26"/>
      <c r="S66"/>
    </row>
    <row r="67" spans="8:19" x14ac:dyDescent="0.3">
      <c r="H67" s="26"/>
      <c r="M67"/>
      <c r="Q67" s="26"/>
      <c r="S67"/>
    </row>
    <row r="68" spans="8:19" x14ac:dyDescent="0.3">
      <c r="H68" s="26"/>
      <c r="M68"/>
      <c r="Q68" s="26"/>
      <c r="S68"/>
    </row>
    <row r="69" spans="8:19" x14ac:dyDescent="0.3">
      <c r="H69" s="26"/>
      <c r="M69"/>
      <c r="Q69" s="26"/>
      <c r="S69"/>
    </row>
    <row r="70" spans="8:19" x14ac:dyDescent="0.3">
      <c r="H70" s="26"/>
      <c r="M70"/>
      <c r="Q70" s="26"/>
      <c r="S70"/>
    </row>
    <row r="71" spans="8:19" x14ac:dyDescent="0.3">
      <c r="H71" s="26"/>
      <c r="M71"/>
      <c r="Q71" s="26"/>
      <c r="S71"/>
    </row>
    <row r="72" spans="8:19" x14ac:dyDescent="0.3">
      <c r="H72" s="26"/>
      <c r="M72"/>
      <c r="Q72" s="26"/>
      <c r="S72"/>
    </row>
    <row r="73" spans="8:19" x14ac:dyDescent="0.3">
      <c r="H73" s="26"/>
      <c r="M73"/>
      <c r="Q73" s="26"/>
      <c r="S73"/>
    </row>
    <row r="74" spans="8:19" x14ac:dyDescent="0.3">
      <c r="H74" s="26"/>
      <c r="M74"/>
      <c r="Q74" s="26"/>
      <c r="S74"/>
    </row>
    <row r="75" spans="8:19" x14ac:dyDescent="0.3">
      <c r="H75" s="26"/>
      <c r="M75"/>
      <c r="Q75" s="26"/>
      <c r="S75"/>
    </row>
    <row r="76" spans="8:19" x14ac:dyDescent="0.3">
      <c r="H76" s="26"/>
      <c r="M76"/>
      <c r="Q76" s="26"/>
      <c r="S76"/>
    </row>
    <row r="77" spans="8:19" x14ac:dyDescent="0.3">
      <c r="H77" s="26"/>
      <c r="M77"/>
      <c r="Q77" s="26"/>
      <c r="S77"/>
    </row>
    <row r="78" spans="8:19" x14ac:dyDescent="0.3">
      <c r="H78" s="26"/>
      <c r="M78"/>
      <c r="Q78" s="26"/>
      <c r="S78"/>
    </row>
    <row r="79" spans="8:19" x14ac:dyDescent="0.3">
      <c r="H79" s="26"/>
      <c r="M79"/>
      <c r="Q79" s="26"/>
      <c r="S79"/>
    </row>
    <row r="80" spans="8:19" x14ac:dyDescent="0.3">
      <c r="H80" s="26"/>
      <c r="M80"/>
      <c r="Q80" s="26"/>
      <c r="S80"/>
    </row>
    <row r="81" spans="8:19" x14ac:dyDescent="0.3">
      <c r="H81" s="26"/>
      <c r="M81"/>
      <c r="Q81" s="26"/>
      <c r="S81"/>
    </row>
    <row r="82" spans="8:19" x14ac:dyDescent="0.3">
      <c r="H82" s="26"/>
      <c r="M82"/>
      <c r="Q82" s="26"/>
      <c r="S82"/>
    </row>
    <row r="83" spans="8:19" x14ac:dyDescent="0.3">
      <c r="H83" s="26"/>
      <c r="M83"/>
      <c r="Q83" s="26"/>
      <c r="S83"/>
    </row>
    <row r="84" spans="8:19" x14ac:dyDescent="0.3">
      <c r="H84" s="26"/>
      <c r="M84"/>
      <c r="Q84" s="26"/>
      <c r="S84"/>
    </row>
    <row r="85" spans="8:19" x14ac:dyDescent="0.3">
      <c r="H85" s="26"/>
      <c r="M85"/>
      <c r="Q85" s="26"/>
      <c r="S85"/>
    </row>
    <row r="86" spans="8:19" x14ac:dyDescent="0.3">
      <c r="H86" s="26"/>
      <c r="M86"/>
      <c r="Q86" s="26"/>
      <c r="S86"/>
    </row>
    <row r="87" spans="8:19" x14ac:dyDescent="0.3">
      <c r="H87" s="26"/>
      <c r="M87"/>
      <c r="Q87" s="26"/>
      <c r="S87"/>
    </row>
    <row r="88" spans="8:19" x14ac:dyDescent="0.3">
      <c r="H88" s="26"/>
      <c r="M88"/>
      <c r="Q88" s="26"/>
      <c r="S88"/>
    </row>
    <row r="89" spans="8:19" x14ac:dyDescent="0.3">
      <c r="H89" s="26"/>
      <c r="M89"/>
      <c r="Q89" s="26"/>
      <c r="S89"/>
    </row>
    <row r="90" spans="8:19" x14ac:dyDescent="0.3">
      <c r="H90" s="26"/>
      <c r="M90"/>
      <c r="Q90" s="26"/>
      <c r="S90"/>
    </row>
    <row r="91" spans="8:19" x14ac:dyDescent="0.3">
      <c r="H91" s="26"/>
      <c r="M91"/>
      <c r="Q91" s="26"/>
      <c r="S91"/>
    </row>
    <row r="92" spans="8:19" x14ac:dyDescent="0.3">
      <c r="H92" s="26"/>
      <c r="M92"/>
      <c r="Q92" s="26"/>
      <c r="S92"/>
    </row>
    <row r="93" spans="8:19" x14ac:dyDescent="0.3">
      <c r="H93" s="26"/>
      <c r="M93"/>
      <c r="Q93" s="26"/>
      <c r="S93"/>
    </row>
    <row r="94" spans="8:19" x14ac:dyDescent="0.3">
      <c r="H94" s="26"/>
      <c r="M94"/>
      <c r="Q94" s="26"/>
      <c r="S94"/>
    </row>
    <row r="95" spans="8:19" x14ac:dyDescent="0.3">
      <c r="H95" s="26"/>
      <c r="M95"/>
      <c r="Q95" s="26"/>
      <c r="S95"/>
    </row>
    <row r="96" spans="8:19" x14ac:dyDescent="0.3">
      <c r="H96" s="26"/>
      <c r="M96"/>
      <c r="Q96" s="26"/>
      <c r="S96"/>
    </row>
    <row r="97" spans="8:19" x14ac:dyDescent="0.3">
      <c r="H97" s="26"/>
      <c r="M97"/>
      <c r="Q97" s="26"/>
      <c r="S97"/>
    </row>
    <row r="98" spans="8:19" x14ac:dyDescent="0.3">
      <c r="H98" s="26"/>
      <c r="M98"/>
      <c r="Q98" s="26"/>
      <c r="S98"/>
    </row>
    <row r="99" spans="8:19" x14ac:dyDescent="0.3">
      <c r="H99" s="26"/>
      <c r="M99"/>
      <c r="Q99" s="26"/>
      <c r="S99"/>
    </row>
    <row r="100" spans="8:19" x14ac:dyDescent="0.3">
      <c r="H100" s="26"/>
      <c r="M100"/>
      <c r="Q100" s="26"/>
      <c r="S100"/>
    </row>
    <row r="101" spans="8:19" x14ac:dyDescent="0.3">
      <c r="H101" s="26"/>
      <c r="M101"/>
      <c r="Q101" s="26"/>
      <c r="S101"/>
    </row>
    <row r="102" spans="8:19" x14ac:dyDescent="0.3">
      <c r="H102" s="26"/>
      <c r="M102"/>
      <c r="Q102" s="26"/>
      <c r="S102"/>
    </row>
    <row r="103" spans="8:19" x14ac:dyDescent="0.3">
      <c r="H103" s="26"/>
      <c r="M103"/>
      <c r="Q103" s="26"/>
      <c r="S103"/>
    </row>
    <row r="104" spans="8:19" x14ac:dyDescent="0.3">
      <c r="H104" s="26"/>
      <c r="M104"/>
      <c r="Q104" s="26"/>
      <c r="S104"/>
    </row>
    <row r="105" spans="8:19" x14ac:dyDescent="0.3">
      <c r="H105" s="26"/>
      <c r="M105"/>
      <c r="Q105" s="26"/>
      <c r="S105"/>
    </row>
    <row r="106" spans="8:19" x14ac:dyDescent="0.3">
      <c r="H106" s="26"/>
      <c r="M106"/>
      <c r="Q106" s="26"/>
      <c r="S106"/>
    </row>
    <row r="107" spans="8:19" x14ac:dyDescent="0.3">
      <c r="H107" s="26"/>
      <c r="M107"/>
      <c r="Q107" s="26"/>
      <c r="S107"/>
    </row>
    <row r="108" spans="8:19" x14ac:dyDescent="0.3">
      <c r="H108" s="26"/>
      <c r="M108"/>
      <c r="Q108" s="26"/>
      <c r="S108"/>
    </row>
    <row r="109" spans="8:19" x14ac:dyDescent="0.3">
      <c r="H109" s="26"/>
      <c r="M109"/>
      <c r="Q109" s="26"/>
      <c r="S109"/>
    </row>
  </sheetData>
  <mergeCells count="3">
    <mergeCell ref="B2:C2"/>
    <mergeCell ref="T12:W12"/>
    <mergeCell ref="T5:U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57"/>
  <sheetViews>
    <sheetView topLeftCell="L4" zoomScale="85" zoomScaleNormal="85" workbookViewId="0">
      <selection activeCell="T14" sqref="T14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3.109375" style="26" bestFit="1" customWidth="1"/>
    <col min="4" max="4" width="7.88671875" style="26" bestFit="1" customWidth="1"/>
    <col min="5" max="5" width="10" style="26" bestFit="1" customWidth="1"/>
    <col min="6" max="6" width="12.77734375" style="26" bestFit="1" customWidth="1"/>
    <col min="7" max="7" width="10.5546875" style="26" bestFit="1" customWidth="1"/>
    <col min="8" max="8" width="12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3.21875" style="26" bestFit="1" customWidth="1"/>
    <col min="19" max="19" width="14.21875" style="26" customWidth="1"/>
    <col min="20" max="20" width="12.77734375" style="26" bestFit="1" customWidth="1"/>
    <col min="21" max="21" width="13.21875" style="26" bestFit="1" customWidth="1"/>
    <col min="22" max="22" width="11.109375" style="26" bestFit="1" customWidth="1"/>
    <col min="23" max="23" width="11.6640625" style="26" bestFit="1" customWidth="1"/>
    <col min="24" max="24" width="12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123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8.2161547713405642E-3</v>
      </c>
      <c r="E4" s="115">
        <f>D4</f>
        <v>8.2161547713405642E-3</v>
      </c>
      <c r="F4" s="26">
        <f>(F3*(1-$B$5)*EXP(E4*1))</f>
        <v>98808.500000000015</v>
      </c>
      <c r="G4" s="120">
        <v>7.10989</v>
      </c>
      <c r="H4" s="120">
        <f>G4/1000</f>
        <v>7.1098899999999998E-3</v>
      </c>
      <c r="I4" s="42">
        <v>0.15</v>
      </c>
      <c r="J4" s="42">
        <f>(1-H4)*(1-I4)*J3</f>
        <v>0.84395659350000007</v>
      </c>
      <c r="K4" s="42">
        <v>50</v>
      </c>
      <c r="L4" s="42">
        <f>F4/(1-$B$5)*$B$4</f>
        <v>1411.5500000000002</v>
      </c>
      <c r="M4" s="42">
        <f>F4/(1-$B$5)*$B$5</f>
        <v>2016.5000000000002</v>
      </c>
      <c r="N4" s="144">
        <v>20</v>
      </c>
      <c r="O4" s="43">
        <f>EXP(-D4*C4)</f>
        <v>0.99181750557897341</v>
      </c>
      <c r="P4" s="42">
        <f>I4*(1-H4)*(F4-N4)</f>
        <v>14712.918694760252</v>
      </c>
      <c r="Q4" s="43">
        <f>H4*(MAX(1.1*$F$3,F4)-N4)</f>
        <v>781.94570220000003</v>
      </c>
      <c r="R4" s="45">
        <f>J3*O4*(P4+Q4+K4+L4)</f>
        <v>16817.668630756511</v>
      </c>
      <c r="S4" s="45"/>
    </row>
    <row r="5" spans="2:24" ht="16.2" thickBot="1" x14ac:dyDescent="0.35">
      <c r="B5" s="41">
        <v>0.02</v>
      </c>
      <c r="C5" s="84">
        <v>2</v>
      </c>
      <c r="D5" s="119">
        <v>1.4257871746699487E-2</v>
      </c>
      <c r="E5" s="115">
        <f>-LN(EXP(-D5*C5)/EXP(-D4*C4))</f>
        <v>2.0299588722058445E-2</v>
      </c>
      <c r="F5" s="26">
        <f t="shared" ref="F5:F53" si="0">(F4*(1-$B$5)*EXP(E5*1))</f>
        <v>98818.073169983996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53" si="2">(1-H5)*(1-I5)*J4</f>
        <v>0.71167772927405604</v>
      </c>
      <c r="K5" s="42">
        <f>K4*1.02</f>
        <v>51</v>
      </c>
      <c r="L5" s="42">
        <f t="shared" ref="L5:L54" si="3">F5/(1-$B$5)*$B$4</f>
        <v>1411.6867595711999</v>
      </c>
      <c r="M5" s="42">
        <f t="shared" ref="M5:M54" si="4">F5/(1-$B$5)*$B$5</f>
        <v>2016.6953708159999</v>
      </c>
      <c r="N5" s="144">
        <v>20</v>
      </c>
      <c r="O5" s="43">
        <f t="shared" ref="O5:O53" si="5">EXP(-D5*C5)</f>
        <v>0.97188699312923021</v>
      </c>
      <c r="P5" s="42">
        <f t="shared" ref="P5:P53" si="6">I5*(1-H5)*(F5-N5)</f>
        <v>14702.259134526612</v>
      </c>
      <c r="Q5" s="43">
        <f t="shared" ref="Q5:Q53" si="7">H5*(MAX(1.1*$F$3,F5)-N5)</f>
        <v>871.63329240000007</v>
      </c>
      <c r="R5" s="45">
        <f t="shared" ref="R5:R53" si="8">J4*O5*(P5+Q5+K5+L5)</f>
        <v>13973.920773890351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1.6886615156423809E-2</v>
      </c>
      <c r="E6" s="115">
        <f t="shared" ref="E6:E54" si="9">-LN(EXP(-D6*C6)/EXP(-D5*C5))</f>
        <v>2.2144101975872361E-2</v>
      </c>
      <c r="F6" s="26">
        <f t="shared" si="0"/>
        <v>99010.104393266476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0.59963731618991423</v>
      </c>
      <c r="K6" s="42">
        <f t="shared" ref="K6:K53" si="10">K5*1.02</f>
        <v>52.02</v>
      </c>
      <c r="L6" s="42">
        <f>F6/(1-$B$5)*$B$4</f>
        <v>1414.4300627609496</v>
      </c>
      <c r="M6" s="42">
        <f t="shared" si="4"/>
        <v>2020.6143753727852</v>
      </c>
      <c r="N6" s="144">
        <v>20</v>
      </c>
      <c r="O6" s="43">
        <f t="shared" si="5"/>
        <v>0.95060196710994382</v>
      </c>
      <c r="P6" s="42">
        <f>I6*(1-H6)*(F6-N6)</f>
        <v>14718.697907801397</v>
      </c>
      <c r="Q6" s="43">
        <f t="shared" si="7"/>
        <v>961.53424380000013</v>
      </c>
      <c r="R6" s="45">
        <f t="shared" si="8"/>
        <v>11600.112021343186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1.8124749858546774E-2</v>
      </c>
      <c r="E7" s="115">
        <f t="shared" si="9"/>
        <v>2.1839153964915779E-2</v>
      </c>
      <c r="F7" s="26">
        <f t="shared" si="0"/>
        <v>99172.261791436948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0.50472516542472046</v>
      </c>
      <c r="K7" s="42">
        <f t="shared" si="10"/>
        <v>53.060400000000001</v>
      </c>
      <c r="L7" s="42">
        <f t="shared" si="3"/>
        <v>1416.7465970205278</v>
      </c>
      <c r="M7" s="42">
        <f t="shared" si="4"/>
        <v>2023.9237100293255</v>
      </c>
      <c r="N7" s="144">
        <v>20</v>
      </c>
      <c r="O7" s="43">
        <f t="shared" si="5"/>
        <v>0.93006667725273384</v>
      </c>
      <c r="P7" s="42">
        <f t="shared" si="6"/>
        <v>14727.914902128145</v>
      </c>
      <c r="Q7" s="43">
        <f t="shared" si="7"/>
        <v>1071.6704154000001</v>
      </c>
      <c r="R7" s="45">
        <f t="shared" si="8"/>
        <v>9631.186483305808</v>
      </c>
      <c r="S7" s="45"/>
      <c r="T7" s="78" t="s">
        <v>63</v>
      </c>
      <c r="U7" s="145">
        <f>SUM(R4:R53)</f>
        <v>97581.666975375731</v>
      </c>
      <c r="V7" s="74"/>
    </row>
    <row r="8" spans="2:24" ht="16.2" thickBot="1" x14ac:dyDescent="0.35">
      <c r="B8" s="41"/>
      <c r="C8" s="84">
        <v>5</v>
      </c>
      <c r="D8" s="119">
        <v>1.8772685323283599E-2</v>
      </c>
      <c r="E8" s="115">
        <f t="shared" si="9"/>
        <v>2.1364427182230798E-2</v>
      </c>
      <c r="F8" s="26">
        <f t="shared" si="0"/>
        <v>99287.53912500781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0.42440718866602439</v>
      </c>
      <c r="K8" s="42">
        <f t="shared" si="10"/>
        <v>54.121608000000002</v>
      </c>
      <c r="L8" s="42">
        <f t="shared" si="3"/>
        <v>1418.3934160715403</v>
      </c>
      <c r="M8" s="42">
        <f t="shared" si="4"/>
        <v>2026.276308673629</v>
      </c>
      <c r="N8" s="144">
        <v>20</v>
      </c>
      <c r="O8" s="43">
        <f t="shared" si="5"/>
        <v>0.91040709112743767</v>
      </c>
      <c r="P8" s="42">
        <f t="shared" si="6"/>
        <v>14730.156514243112</v>
      </c>
      <c r="Q8" s="43">
        <f t="shared" si="7"/>
        <v>1181.5866270000001</v>
      </c>
      <c r="R8" s="45">
        <f t="shared" si="8"/>
        <v>7988.1599747461169</v>
      </c>
      <c r="S8" s="45"/>
      <c r="T8" s="78" t="s">
        <v>64</v>
      </c>
      <c r="U8" s="145">
        <f>U6-U7</f>
        <v>2418.3330246242695</v>
      </c>
      <c r="V8" s="74"/>
    </row>
    <row r="9" spans="2:24" ht="16.2" thickBot="1" x14ac:dyDescent="0.35">
      <c r="B9" s="41"/>
      <c r="C9" s="84">
        <v>6</v>
      </c>
      <c r="D9" s="119">
        <v>1.9243647566704603E-2</v>
      </c>
      <c r="E9" s="115">
        <f t="shared" si="9"/>
        <v>2.1598458783809567E-2</v>
      </c>
      <c r="F9" s="26">
        <f t="shared" si="0"/>
        <v>99426.216610464326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0.35651031611726819</v>
      </c>
      <c r="K9" s="42">
        <f t="shared" si="10"/>
        <v>55.204040160000005</v>
      </c>
      <c r="L9" s="42">
        <f t="shared" si="3"/>
        <v>1420.3745230066331</v>
      </c>
      <c r="M9" s="42">
        <f t="shared" si="4"/>
        <v>2029.1064614380475</v>
      </c>
      <c r="N9" s="144">
        <v>20</v>
      </c>
      <c r="O9" s="43">
        <f t="shared" si="5"/>
        <v>0.89095452996525648</v>
      </c>
      <c r="P9" s="42">
        <f t="shared" si="6"/>
        <v>14735.851900877435</v>
      </c>
      <c r="Q9" s="43">
        <f t="shared" si="7"/>
        <v>1291.3587648</v>
      </c>
      <c r="R9" s="45">
        <f t="shared" si="8"/>
        <v>6618.2860617568131</v>
      </c>
      <c r="S9" s="45"/>
      <c r="T9" s="78" t="s">
        <v>65</v>
      </c>
      <c r="U9" s="79">
        <f>SUMPRODUCT($C4:$C53,R4:R53)/U7</f>
        <v>5.64528042301475</v>
      </c>
      <c r="V9" s="74"/>
    </row>
    <row r="10" spans="2:24" ht="16.2" thickBot="1" x14ac:dyDescent="0.35">
      <c r="B10" s="41"/>
      <c r="C10" s="84">
        <v>7</v>
      </c>
      <c r="D10" s="119">
        <v>1.963594673908077E-2</v>
      </c>
      <c r="E10" s="115">
        <f t="shared" si="9"/>
        <v>2.1989741773337838E-2</v>
      </c>
      <c r="F10" s="26">
        <f t="shared" si="0"/>
        <v>99604.053538391017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0.29911112989871885</v>
      </c>
      <c r="K10" s="42">
        <f t="shared" si="10"/>
        <v>56.308120963200004</v>
      </c>
      <c r="L10" s="42">
        <f t="shared" si="3"/>
        <v>1422.9150505484433</v>
      </c>
      <c r="M10" s="42">
        <f t="shared" si="4"/>
        <v>2032.735786497776</v>
      </c>
      <c r="N10" s="144">
        <v>20</v>
      </c>
      <c r="O10" s="43">
        <f t="shared" si="5"/>
        <v>0.87157650959668331</v>
      </c>
      <c r="P10" s="42">
        <f t="shared" si="6"/>
        <v>14744.247267348015</v>
      </c>
      <c r="Q10" s="43">
        <f t="shared" si="7"/>
        <v>1423.6427088</v>
      </c>
      <c r="R10" s="45">
        <f t="shared" si="8"/>
        <v>5483.4171791564786</v>
      </c>
      <c r="S10" s="45"/>
      <c r="T10" s="78" t="s">
        <v>125</v>
      </c>
      <c r="U10" s="145">
        <f>MAX(base!U8-U8,0)</f>
        <v>0</v>
      </c>
    </row>
    <row r="11" spans="2:24" ht="16.2" thickBot="1" x14ac:dyDescent="0.35">
      <c r="B11" s="41"/>
      <c r="C11" s="84">
        <v>8</v>
      </c>
      <c r="D11" s="119">
        <v>2.0047695303778111E-2</v>
      </c>
      <c r="E11" s="115">
        <f t="shared" si="9"/>
        <v>2.2929935256659414E-2</v>
      </c>
      <c r="F11" s="26">
        <f t="shared" si="0"/>
        <v>99876.067249150437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0.25061232405243788</v>
      </c>
      <c r="K11" s="42">
        <f t="shared" si="10"/>
        <v>57.434283382464002</v>
      </c>
      <c r="L11" s="42">
        <f t="shared" si="3"/>
        <v>1426.8009607021493</v>
      </c>
      <c r="M11" s="42">
        <f t="shared" si="4"/>
        <v>2038.287086717356</v>
      </c>
      <c r="N11" s="144">
        <v>20</v>
      </c>
      <c r="O11" s="43">
        <f t="shared" si="5"/>
        <v>0.85181870493506295</v>
      </c>
      <c r="P11" s="42">
        <f t="shared" si="6"/>
        <v>14764.42852086436</v>
      </c>
      <c r="Q11" s="43">
        <f t="shared" si="7"/>
        <v>1571.1742800000002</v>
      </c>
      <c r="R11" s="45">
        <f t="shared" si="8"/>
        <v>4540.2890092041825</v>
      </c>
      <c r="S11" s="45"/>
    </row>
    <row r="12" spans="2:24" ht="16.2" thickBot="1" x14ac:dyDescent="0.35">
      <c r="B12" s="41"/>
      <c r="C12" s="84">
        <v>9</v>
      </c>
      <c r="D12" s="119">
        <v>2.0459274401370152E-2</v>
      </c>
      <c r="E12" s="115">
        <f t="shared" si="9"/>
        <v>2.3751907182106478E-2</v>
      </c>
      <c r="F12" s="26">
        <f t="shared" si="0"/>
        <v>100231.17717879247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0.20964793101692425</v>
      </c>
      <c r="K12" s="42">
        <f t="shared" si="10"/>
        <v>58.582969050113284</v>
      </c>
      <c r="L12" s="42">
        <f t="shared" si="3"/>
        <v>1431.8739596970354</v>
      </c>
      <c r="M12" s="42">
        <f t="shared" si="4"/>
        <v>2045.534228138622</v>
      </c>
      <c r="N12" s="144">
        <v>20</v>
      </c>
      <c r="O12" s="43">
        <f t="shared" si="5"/>
        <v>0.83182477308723013</v>
      </c>
      <c r="P12" s="42">
        <f t="shared" si="6"/>
        <v>14793.694772621144</v>
      </c>
      <c r="Q12" s="43">
        <f t="shared" si="7"/>
        <v>1741.2055596</v>
      </c>
      <c r="R12" s="45">
        <f t="shared" si="8"/>
        <v>3757.6658276703079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2.0870684171298171E-2</v>
      </c>
      <c r="E13" s="115">
        <f t="shared" si="9"/>
        <v>2.4573372100650366E-2</v>
      </c>
      <c r="F13" s="26">
        <f t="shared" si="0"/>
        <v>100670.21279491522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0.17509333207870328</v>
      </c>
      <c r="K13" s="42">
        <f t="shared" si="10"/>
        <v>59.754628431115549</v>
      </c>
      <c r="L13" s="42">
        <f t="shared" si="3"/>
        <v>1438.1458970702174</v>
      </c>
      <c r="M13" s="42">
        <f t="shared" si="4"/>
        <v>2054.4941386717392</v>
      </c>
      <c r="N13" s="144">
        <v>20</v>
      </c>
      <c r="O13" s="43">
        <f t="shared" si="5"/>
        <v>0.81163313775057078</v>
      </c>
      <c r="P13" s="42">
        <f t="shared" si="6"/>
        <v>14834.265837864519</v>
      </c>
      <c r="Q13" s="43">
        <f t="shared" si="7"/>
        <v>1917.7971462</v>
      </c>
      <c r="R13" s="45">
        <f t="shared" si="8"/>
        <v>3105.3628382434154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2.1203606251023601E-2</v>
      </c>
      <c r="E14" s="115">
        <f t="shared" si="9"/>
        <v>2.4532827048277951E-2</v>
      </c>
      <c r="F14" s="26">
        <f t="shared" si="0"/>
        <v>101107.07201340891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0.14594160715097643</v>
      </c>
      <c r="K14" s="42">
        <f t="shared" si="10"/>
        <v>60.949720999737863</v>
      </c>
      <c r="L14" s="42">
        <f t="shared" si="3"/>
        <v>1444.3867430486987</v>
      </c>
      <c r="M14" s="42">
        <f t="shared" si="4"/>
        <v>2063.4096329267127</v>
      </c>
      <c r="N14" s="144">
        <v>20</v>
      </c>
      <c r="O14" s="43">
        <f t="shared" si="5"/>
        <v>0.79196374180789486</v>
      </c>
      <c r="P14" s="42">
        <f t="shared" si="6"/>
        <v>14868.852994684166</v>
      </c>
      <c r="Q14" s="43">
        <f t="shared" si="7"/>
        <v>2133.9342414000007</v>
      </c>
      <c r="R14" s="45">
        <f t="shared" si="8"/>
        <v>2566.4765468756104</v>
      </c>
      <c r="S14" s="45"/>
      <c r="T14" s="79" cm="1">
        <f t="array" ref="T14">SUM(P4:P53*J3:J52*O4:O53)</f>
        <v>81637.008278224908</v>
      </c>
      <c r="U14" s="79" cm="1">
        <f t="array" ref="U14">SUM(Q4:Q53*O4:O53*J3:J52)</f>
        <v>7763.6308815481743</v>
      </c>
      <c r="V14" s="145" cm="1">
        <f t="array" ref="V14">SUM(K4:K53*J3:J52*O4:O53)</f>
        <v>303.19079142683819</v>
      </c>
      <c r="W14" s="79" cm="1">
        <f t="array" ref="W14">SUM(L4:L53*J3:J52*O4:O53)</f>
        <v>7877.8370241757848</v>
      </c>
      <c r="X14" s="26">
        <f>SUM(T14:W14)</f>
        <v>97581.666975375701</v>
      </c>
    </row>
    <row r="15" spans="2:24" ht="16.2" thickBot="1" x14ac:dyDescent="0.35">
      <c r="B15" s="41"/>
      <c r="C15" s="84">
        <v>12</v>
      </c>
      <c r="D15" s="119">
        <v>2.1467906615240975E-2</v>
      </c>
      <c r="E15" s="115">
        <f t="shared" si="9"/>
        <v>2.4375210621632042E-2</v>
      </c>
      <c r="F15" s="26">
        <f t="shared" si="0"/>
        <v>101529.82295697507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0.12142699855665186</v>
      </c>
      <c r="K15" s="42">
        <f t="shared" si="10"/>
        <v>62.168715419732621</v>
      </c>
      <c r="L15" s="42">
        <f t="shared" si="3"/>
        <v>1450.4260422425011</v>
      </c>
      <c r="M15" s="42">
        <f t="shared" si="4"/>
        <v>2072.037203203573</v>
      </c>
      <c r="N15" s="144">
        <v>20</v>
      </c>
      <c r="O15" s="43">
        <f t="shared" si="5"/>
        <v>0.7728928317616951</v>
      </c>
      <c r="P15" s="42">
        <f t="shared" si="6"/>
        <v>14904.47007375152</v>
      </c>
      <c r="Q15" s="43">
        <f t="shared" si="7"/>
        <v>2325.813048</v>
      </c>
      <c r="R15" s="45">
        <f t="shared" si="8"/>
        <v>2114.1445575099165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2.1692996285064808E-2</v>
      </c>
      <c r="E16" s="115">
        <f t="shared" si="9"/>
        <v>2.4394072322950908E-2</v>
      </c>
      <c r="F16" s="26">
        <f t="shared" si="0"/>
        <v>101956.26456584873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0.10080812938404858</v>
      </c>
      <c r="K16" s="42">
        <f t="shared" si="10"/>
        <v>63.412089728127278</v>
      </c>
      <c r="L16" s="42">
        <f t="shared" si="3"/>
        <v>1456.5180652264105</v>
      </c>
      <c r="M16" s="42">
        <f t="shared" si="4"/>
        <v>2080.7400931805864</v>
      </c>
      <c r="N16" s="144">
        <v>20</v>
      </c>
      <c r="O16" s="43">
        <f t="shared" si="5"/>
        <v>0.75426693252716126</v>
      </c>
      <c r="P16" s="42">
        <f t="shared" si="6"/>
        <v>14934.178709299937</v>
      </c>
      <c r="Q16" s="43">
        <f t="shared" si="7"/>
        <v>2562.4889082</v>
      </c>
      <c r="R16" s="45">
        <f t="shared" si="8"/>
        <v>1741.699187739021</v>
      </c>
      <c r="S16" s="45"/>
      <c r="T16" s="74"/>
      <c r="U16" s="74"/>
    </row>
    <row r="17" spans="3:21" ht="16.2" thickBot="1" x14ac:dyDescent="0.35">
      <c r="C17" s="84">
        <v>14</v>
      </c>
      <c r="D17" s="119">
        <v>2.1839766604455968E-2</v>
      </c>
      <c r="E17" s="115">
        <f t="shared" si="9"/>
        <v>2.3747780756540958E-2</v>
      </c>
      <c r="F17" s="26">
        <f t="shared" si="0"/>
        <v>102318.34843905504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8.3513060490150184E-2</v>
      </c>
      <c r="K17" s="42">
        <f t="shared" si="10"/>
        <v>64.680331522689826</v>
      </c>
      <c r="L17" s="42">
        <f t="shared" si="3"/>
        <v>1461.6906919865007</v>
      </c>
      <c r="M17" s="42">
        <f t="shared" si="4"/>
        <v>2088.1295599807154</v>
      </c>
      <c r="N17" s="144">
        <v>20</v>
      </c>
      <c r="O17" s="43">
        <f t="shared" si="5"/>
        <v>0.7365657802068627</v>
      </c>
      <c r="P17" s="42">
        <f t="shared" si="6"/>
        <v>14955.460811194158</v>
      </c>
      <c r="Q17" s="43">
        <f t="shared" si="7"/>
        <v>2790.1574064000001</v>
      </c>
      <c r="R17" s="45">
        <f t="shared" si="8"/>
        <v>1430.9802467046247</v>
      </c>
      <c r="S17" s="45"/>
      <c r="T17" s="74"/>
      <c r="U17" s="74"/>
    </row>
    <row r="18" spans="3:21" ht="16.2" thickBot="1" x14ac:dyDescent="0.35">
      <c r="C18" s="84">
        <v>15</v>
      </c>
      <c r="D18" s="119">
        <v>2.1839766604455968E-2</v>
      </c>
      <c r="E18" s="115">
        <f t="shared" si="9"/>
        <v>2.1839766604456017E-2</v>
      </c>
      <c r="F18" s="26">
        <f t="shared" si="0"/>
        <v>102485.9868211376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6.8983126345171467E-2</v>
      </c>
      <c r="K18" s="42">
        <f t="shared" si="10"/>
        <v>65.973938153143621</v>
      </c>
      <c r="L18" s="42">
        <f t="shared" si="3"/>
        <v>1464.0855260162516</v>
      </c>
      <c r="M18" s="42">
        <f t="shared" si="4"/>
        <v>2091.5507514517881</v>
      </c>
      <c r="N18" s="144">
        <v>20</v>
      </c>
      <c r="O18" s="43">
        <f t="shared" si="5"/>
        <v>0.72065374550608818</v>
      </c>
      <c r="P18" s="42">
        <f t="shared" si="6"/>
        <v>14936.214217793728</v>
      </c>
      <c r="Q18" s="43">
        <f t="shared" si="7"/>
        <v>3103.2440712000002</v>
      </c>
      <c r="R18" s="45">
        <f t="shared" si="8"/>
        <v>1177.7718533429222</v>
      </c>
      <c r="S18" s="45"/>
    </row>
    <row r="19" spans="3:21" ht="16.2" thickBot="1" x14ac:dyDescent="0.35">
      <c r="C19" s="84">
        <v>16</v>
      </c>
      <c r="D19" s="119">
        <v>2.1692996285064808E-2</v>
      </c>
      <c r="E19" s="115">
        <f t="shared" si="9"/>
        <v>1.9491441494197504E-2</v>
      </c>
      <c r="F19" s="26">
        <f t="shared" si="0"/>
        <v>102413.11795897996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5.6788910359450107E-2</v>
      </c>
      <c r="K19" s="42">
        <f t="shared" si="10"/>
        <v>67.293416916206496</v>
      </c>
      <c r="L19" s="42">
        <f t="shared" si="3"/>
        <v>1463.0445422711423</v>
      </c>
      <c r="M19" s="42">
        <f t="shared" si="4"/>
        <v>2090.0636318159177</v>
      </c>
      <c r="N19" s="144">
        <v>20</v>
      </c>
      <c r="O19" s="43">
        <f t="shared" si="5"/>
        <v>0.70674317413361287</v>
      </c>
      <c r="P19" s="42">
        <f t="shared" si="6"/>
        <v>14875.23255222865</v>
      </c>
      <c r="Q19" s="43">
        <f t="shared" si="7"/>
        <v>3463.8519942000007</v>
      </c>
      <c r="R19" s="45">
        <f t="shared" si="8"/>
        <v>968.70098273125222</v>
      </c>
      <c r="S19" s="45"/>
    </row>
    <row r="20" spans="3:21" ht="16.2" thickBot="1" x14ac:dyDescent="0.35">
      <c r="C20" s="84">
        <v>17</v>
      </c>
      <c r="D20" s="119">
        <v>2.1487481641423108E-2</v>
      </c>
      <c r="E20" s="115">
        <f t="shared" si="9"/>
        <v>1.8199247343155776E-2</v>
      </c>
      <c r="F20" s="26">
        <f t="shared" si="0"/>
        <v>102208.14277464978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4.6549166945297732E-2</v>
      </c>
      <c r="K20" s="42">
        <f t="shared" si="10"/>
        <v>68.639285254530634</v>
      </c>
      <c r="L20" s="42">
        <f t="shared" si="3"/>
        <v>1460.1163253521397</v>
      </c>
      <c r="M20" s="42">
        <f t="shared" si="4"/>
        <v>2085.880464788771</v>
      </c>
      <c r="N20" s="144">
        <v>20</v>
      </c>
      <c r="O20" s="43">
        <f t="shared" si="5"/>
        <v>0.69399731462156644</v>
      </c>
      <c r="P20" s="42">
        <f t="shared" si="6"/>
        <v>14781.592208777171</v>
      </c>
      <c r="Q20" s="43">
        <f t="shared" si="7"/>
        <v>3922.0649676000003</v>
      </c>
      <c r="R20" s="45">
        <f t="shared" si="8"/>
        <v>797.38672778691307</v>
      </c>
      <c r="S20" s="45"/>
    </row>
    <row r="21" spans="3:21" ht="16.2" thickBot="1" x14ac:dyDescent="0.35">
      <c r="C21" s="84">
        <v>18</v>
      </c>
      <c r="D21" s="119">
        <v>2.1301503419915654E-2</v>
      </c>
      <c r="E21" s="115">
        <f t="shared" si="9"/>
        <v>1.8139873654289002E-2</v>
      </c>
      <c r="F21" s="26">
        <f t="shared" si="0"/>
        <v>101997.52168989756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3.8006804660497065E-2</v>
      </c>
      <c r="K21" s="42">
        <f t="shared" si="10"/>
        <v>70.012070959621255</v>
      </c>
      <c r="L21" s="42">
        <f t="shared" si="3"/>
        <v>1457.1074527128224</v>
      </c>
      <c r="M21" s="42">
        <f t="shared" si="4"/>
        <v>2081.5820753040321</v>
      </c>
      <c r="N21" s="144">
        <v>20</v>
      </c>
      <c r="O21" s="43">
        <f t="shared" si="5"/>
        <v>0.6815217853728337</v>
      </c>
      <c r="P21" s="42">
        <f t="shared" si="6"/>
        <v>14693.532986255535</v>
      </c>
      <c r="Q21" s="43">
        <f t="shared" si="7"/>
        <v>4336.1462664000001</v>
      </c>
      <c r="R21" s="45">
        <f t="shared" si="8"/>
        <v>652.14946275901889</v>
      </c>
      <c r="S21" s="45"/>
    </row>
    <row r="22" spans="3:21" ht="16.2" thickBot="1" x14ac:dyDescent="0.35">
      <c r="C22" s="84">
        <v>19</v>
      </c>
      <c r="D22" s="119">
        <v>2.1203606251023601E-2</v>
      </c>
      <c r="E22" s="115">
        <f t="shared" si="9"/>
        <v>1.9441457210966625E-2</v>
      </c>
      <c r="F22" s="26">
        <f t="shared" si="0"/>
        <v>101919.90561201501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3.0870176303166415E-2</v>
      </c>
      <c r="K22" s="42">
        <f t="shared" si="10"/>
        <v>71.412312378813681</v>
      </c>
      <c r="L22" s="42">
        <f t="shared" si="3"/>
        <v>1455.9986516002145</v>
      </c>
      <c r="M22" s="42">
        <f t="shared" si="4"/>
        <v>2079.998073714592</v>
      </c>
      <c r="N22" s="144">
        <v>20</v>
      </c>
      <c r="O22" s="43">
        <f t="shared" si="5"/>
        <v>0.6683999755976856</v>
      </c>
      <c r="P22" s="42">
        <f t="shared" si="6"/>
        <v>14605.750112465656</v>
      </c>
      <c r="Q22" s="43">
        <f t="shared" si="7"/>
        <v>4887.3022380000011</v>
      </c>
      <c r="R22" s="45">
        <f t="shared" si="8"/>
        <v>533.99853832929614</v>
      </c>
      <c r="S22" s="45"/>
    </row>
    <row r="23" spans="3:21" ht="16.2" thickBot="1" x14ac:dyDescent="0.35">
      <c r="C23" s="84">
        <v>20</v>
      </c>
      <c r="D23" s="119">
        <v>2.1213396399197417E-2</v>
      </c>
      <c r="E23" s="115">
        <f t="shared" si="9"/>
        <v>2.1399409214499902E-2</v>
      </c>
      <c r="F23" s="26">
        <f t="shared" si="0"/>
        <v>102041.9463650368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2.4947075521824121E-2</v>
      </c>
      <c r="K23" s="42">
        <f t="shared" si="10"/>
        <v>72.840558626389949</v>
      </c>
      <c r="L23" s="42">
        <f t="shared" si="3"/>
        <v>1457.7420909290972</v>
      </c>
      <c r="M23" s="42">
        <f t="shared" si="4"/>
        <v>2082.4887013272814</v>
      </c>
      <c r="N23" s="144">
        <v>20</v>
      </c>
      <c r="O23" s="43">
        <f t="shared" si="5"/>
        <v>0.65424856692447497</v>
      </c>
      <c r="P23" s="42">
        <f t="shared" si="6"/>
        <v>14549.44643691208</v>
      </c>
      <c r="Q23" s="43">
        <f t="shared" si="7"/>
        <v>5417.6532930000012</v>
      </c>
      <c r="R23" s="45">
        <f t="shared" si="8"/>
        <v>434.1837166060165</v>
      </c>
      <c r="S23" s="45"/>
    </row>
    <row r="24" spans="3:21" ht="16.2" thickBot="1" x14ac:dyDescent="0.35">
      <c r="C24" s="84">
        <v>21</v>
      </c>
      <c r="D24" s="119">
        <v>2.1370025736192545E-2</v>
      </c>
      <c r="E24" s="115">
        <f t="shared" si="9"/>
        <v>2.4502612476095083E-2</v>
      </c>
      <c r="F24" s="26">
        <f t="shared" si="0"/>
        <v>102481.66174632304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2.0047597443735004E-2</v>
      </c>
      <c r="K24" s="42">
        <f t="shared" si="10"/>
        <v>74.297369798917757</v>
      </c>
      <c r="L24" s="42">
        <f t="shared" si="3"/>
        <v>1464.0237392331862</v>
      </c>
      <c r="M24" s="42">
        <f t="shared" si="4"/>
        <v>2091.4624846188376</v>
      </c>
      <c r="N24" s="144">
        <v>20</v>
      </c>
      <c r="O24" s="43">
        <f t="shared" si="5"/>
        <v>0.63841257174332156</v>
      </c>
      <c r="P24" s="42">
        <f t="shared" si="6"/>
        <v>14530.361517497948</v>
      </c>
      <c r="Q24" s="43">
        <f t="shared" si="7"/>
        <v>6002.9525556000008</v>
      </c>
      <c r="R24" s="45">
        <f t="shared" si="8"/>
        <v>351.52448574663043</v>
      </c>
      <c r="S24" s="45"/>
    </row>
    <row r="25" spans="3:21" ht="16.2" thickBot="1" x14ac:dyDescent="0.35">
      <c r="C25" s="84">
        <v>22</v>
      </c>
      <c r="D25" s="119">
        <v>2.1624496096662491E-2</v>
      </c>
      <c r="E25" s="115">
        <f t="shared" si="9"/>
        <v>2.6968373666531341E-2</v>
      </c>
      <c r="F25" s="26">
        <f t="shared" si="0"/>
        <v>103177.36928534535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1.6013216257803511E-2</v>
      </c>
      <c r="K25" s="42">
        <f t="shared" si="10"/>
        <v>75.783317194896114</v>
      </c>
      <c r="L25" s="42">
        <f t="shared" si="3"/>
        <v>1473.9624183620765</v>
      </c>
      <c r="M25" s="42">
        <f t="shared" si="4"/>
        <v>2105.6605976601095</v>
      </c>
      <c r="N25" s="144">
        <v>20</v>
      </c>
      <c r="O25" s="43">
        <f t="shared" si="5"/>
        <v>0.62142570654266582</v>
      </c>
      <c r="P25" s="42">
        <f t="shared" si="6"/>
        <v>14540.817620974174</v>
      </c>
      <c r="Q25" s="43">
        <f t="shared" si="7"/>
        <v>6629.8704498000016</v>
      </c>
      <c r="R25" s="45">
        <f t="shared" si="8"/>
        <v>283.05326386267927</v>
      </c>
      <c r="S25" s="45"/>
    </row>
    <row r="26" spans="3:21" ht="16.2" thickBot="1" x14ac:dyDescent="0.35">
      <c r="C26" s="84">
        <v>23</v>
      </c>
      <c r="D26" s="119">
        <v>2.1957167352042138E-2</v>
      </c>
      <c r="E26" s="115">
        <f t="shared" si="9"/>
        <v>2.9275934970394255E-2</v>
      </c>
      <c r="F26" s="26">
        <f t="shared" si="0"/>
        <v>104117.78087824507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1.271729766289577E-2</v>
      </c>
      <c r="K26" s="42">
        <f t="shared" si="10"/>
        <v>77.298983538794033</v>
      </c>
      <c r="L26" s="42">
        <f t="shared" si="3"/>
        <v>1487.3968696892152</v>
      </c>
      <c r="M26" s="42">
        <f t="shared" si="4"/>
        <v>2124.8526709845933</v>
      </c>
      <c r="N26" s="144">
        <v>20</v>
      </c>
      <c r="O26" s="43">
        <f t="shared" si="5"/>
        <v>0.60349661398076448</v>
      </c>
      <c r="P26" s="42">
        <f t="shared" si="6"/>
        <v>14589.152788059322</v>
      </c>
      <c r="Q26" s="43">
        <f t="shared" si="7"/>
        <v>7223.084973</v>
      </c>
      <c r="R26" s="45">
        <f t="shared" si="8"/>
        <v>225.91285815079448</v>
      </c>
      <c r="S26" s="45"/>
    </row>
    <row r="27" spans="3:21" ht="16.2" thickBot="1" x14ac:dyDescent="0.35">
      <c r="C27" s="84">
        <v>24</v>
      </c>
      <c r="D27" s="119">
        <v>2.2338624621227897E-2</v>
      </c>
      <c r="E27" s="115">
        <f t="shared" si="9"/>
        <v>3.1112141812500226E-2</v>
      </c>
      <c r="F27" s="26">
        <f t="shared" si="0"/>
        <v>105259.86540954083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1.0016468846032543E-2</v>
      </c>
      <c r="K27" s="42">
        <f t="shared" si="10"/>
        <v>78.844963209569912</v>
      </c>
      <c r="L27" s="42">
        <f t="shared" si="3"/>
        <v>1503.7123629934404</v>
      </c>
      <c r="M27" s="42">
        <f t="shared" si="4"/>
        <v>2148.1605185620579</v>
      </c>
      <c r="N27" s="144">
        <v>20</v>
      </c>
      <c r="O27" s="43">
        <f t="shared" si="5"/>
        <v>0.58500961797093809</v>
      </c>
      <c r="P27" s="42">
        <f t="shared" si="6"/>
        <v>14627.578092422225</v>
      </c>
      <c r="Q27" s="43">
        <f t="shared" si="7"/>
        <v>8070.5171664000018</v>
      </c>
      <c r="R27" s="45">
        <f t="shared" si="8"/>
        <v>180.64177740657092</v>
      </c>
      <c r="S27" s="45"/>
    </row>
    <row r="28" spans="3:21" ht="16.2" thickBot="1" x14ac:dyDescent="0.35">
      <c r="C28" s="84">
        <v>25</v>
      </c>
      <c r="D28" s="119">
        <v>2.2759037120515007E-2</v>
      </c>
      <c r="E28" s="115">
        <f t="shared" si="9"/>
        <v>3.2848937103405904E-2</v>
      </c>
      <c r="F28" s="26">
        <f t="shared" si="0"/>
        <v>106599.45840208561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7.8049769873504895E-3</v>
      </c>
      <c r="K28" s="42">
        <f t="shared" si="10"/>
        <v>80.421862473761308</v>
      </c>
      <c r="L28" s="42">
        <f t="shared" si="3"/>
        <v>1522.8494057440803</v>
      </c>
      <c r="M28" s="42">
        <f t="shared" si="4"/>
        <v>2175.499151062972</v>
      </c>
      <c r="N28" s="144">
        <v>20</v>
      </c>
      <c r="O28" s="43">
        <f t="shared" si="5"/>
        <v>0.56610487410045796</v>
      </c>
      <c r="P28" s="42">
        <f t="shared" si="6"/>
        <v>14655.573728672456</v>
      </c>
      <c r="Q28" s="43">
        <f t="shared" si="7"/>
        <v>9158.8209570000017</v>
      </c>
      <c r="R28" s="45">
        <f t="shared" si="8"/>
        <v>144.12761713674431</v>
      </c>
      <c r="S28" s="45"/>
    </row>
    <row r="29" spans="3:21" ht="16.2" thickBot="1" x14ac:dyDescent="0.35">
      <c r="C29" s="84">
        <v>26</v>
      </c>
      <c r="D29" s="119">
        <v>2.3198814502522952E-2</v>
      </c>
      <c r="E29" s="115">
        <f t="shared" si="9"/>
        <v>3.4193249052721357E-2</v>
      </c>
      <c r="F29" s="26">
        <f t="shared" si="0"/>
        <v>108101.32403344988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5.9968048214607966E-3</v>
      </c>
      <c r="K29" s="42">
        <f t="shared" si="10"/>
        <v>82.030299723236539</v>
      </c>
      <c r="L29" s="42">
        <f t="shared" si="3"/>
        <v>1544.3046290492841</v>
      </c>
      <c r="M29" s="42">
        <f t="shared" si="4"/>
        <v>2206.1494700704056</v>
      </c>
      <c r="N29" s="144">
        <v>20</v>
      </c>
      <c r="O29" s="43">
        <f t="shared" si="5"/>
        <v>0.54707510797954972</v>
      </c>
      <c r="P29" s="42">
        <f t="shared" si="6"/>
        <v>14654.509162945242</v>
      </c>
      <c r="Q29" s="43">
        <f t="shared" si="7"/>
        <v>10567.023573600003</v>
      </c>
      <c r="R29" s="45">
        <f t="shared" si="8"/>
        <v>114.63794179110444</v>
      </c>
      <c r="S29" s="45"/>
    </row>
    <row r="30" spans="3:21" ht="16.2" thickBot="1" x14ac:dyDescent="0.35">
      <c r="C30" s="84">
        <v>27</v>
      </c>
      <c r="D30" s="119">
        <v>2.3648164905707487E-2</v>
      </c>
      <c r="E30" s="115">
        <f t="shared" si="9"/>
        <v>3.5331275388505501E-2</v>
      </c>
      <c r="F30" s="26">
        <f t="shared" si="0"/>
        <v>109749.17566139498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4.5404647860857903E-3</v>
      </c>
      <c r="K30" s="42">
        <f t="shared" si="10"/>
        <v>83.670905717701274</v>
      </c>
      <c r="L30" s="42">
        <f t="shared" si="3"/>
        <v>1567.8453665913569</v>
      </c>
      <c r="M30" s="42">
        <f t="shared" si="4"/>
        <v>2239.7790951305101</v>
      </c>
      <c r="N30" s="144">
        <v>20</v>
      </c>
      <c r="O30" s="43">
        <f t="shared" si="5"/>
        <v>0.52808371724610526</v>
      </c>
      <c r="P30" s="42">
        <f t="shared" si="6"/>
        <v>14661.379918042496</v>
      </c>
      <c r="Q30" s="43">
        <f t="shared" si="7"/>
        <v>12014.042531400002</v>
      </c>
      <c r="R30" s="45">
        <f t="shared" si="8"/>
        <v>89.706173930204784</v>
      </c>
      <c r="S30" s="45"/>
    </row>
    <row r="31" spans="3:21" ht="16.2" thickBot="1" x14ac:dyDescent="0.35">
      <c r="C31" s="84">
        <v>28</v>
      </c>
      <c r="D31" s="119">
        <v>2.4107075343233104E-2</v>
      </c>
      <c r="E31" s="115">
        <f t="shared" si="9"/>
        <v>3.6497657156424876E-2</v>
      </c>
      <c r="F31" s="26">
        <f t="shared" si="0"/>
        <v>111552.18303584505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3.38197705333979E-3</v>
      </c>
      <c r="K31" s="42">
        <f t="shared" si="10"/>
        <v>85.344323832055295</v>
      </c>
      <c r="L31" s="42">
        <f t="shared" si="3"/>
        <v>1593.6026147977866</v>
      </c>
      <c r="M31" s="42">
        <f t="shared" si="4"/>
        <v>2276.575163996838</v>
      </c>
      <c r="N31" s="144">
        <v>20</v>
      </c>
      <c r="O31" s="43">
        <f t="shared" si="5"/>
        <v>0.50915738311239656</v>
      </c>
      <c r="P31" s="42">
        <f t="shared" si="6"/>
        <v>14660.300788331502</v>
      </c>
      <c r="Q31" s="43">
        <f t="shared" si="7"/>
        <v>13796.844446968364</v>
      </c>
      <c r="R31" s="45">
        <f t="shared" si="8"/>
        <v>69.668954465572256</v>
      </c>
      <c r="S31" s="45"/>
    </row>
    <row r="32" spans="3:21" ht="16.2" thickBot="1" x14ac:dyDescent="0.35">
      <c r="C32" s="84">
        <v>29</v>
      </c>
      <c r="D32" s="119">
        <v>2.4556017895887416E-2</v>
      </c>
      <c r="E32" s="115">
        <f t="shared" si="9"/>
        <v>3.7126409370208037E-2</v>
      </c>
      <c r="F32" s="26">
        <f t="shared" si="0"/>
        <v>113456.12437043569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2.473569167869762E-3</v>
      </c>
      <c r="K32" s="42">
        <f t="shared" si="10"/>
        <v>87.051210308696398</v>
      </c>
      <c r="L32" s="42">
        <f t="shared" si="3"/>
        <v>1620.8017767205099</v>
      </c>
      <c r="M32" s="42">
        <f t="shared" si="4"/>
        <v>2315.4311096007286</v>
      </c>
      <c r="N32" s="144">
        <v>20</v>
      </c>
      <c r="O32" s="43">
        <f t="shared" si="5"/>
        <v>0.49060079878429291</v>
      </c>
      <c r="P32" s="42">
        <f t="shared" si="6"/>
        <v>14641.214922161866</v>
      </c>
      <c r="Q32" s="43">
        <f t="shared" si="7"/>
        <v>15828.024889356575</v>
      </c>
      <c r="R32" s="45">
        <f t="shared" si="8"/>
        <v>53.388253088206248</v>
      </c>
      <c r="S32" s="45"/>
    </row>
    <row r="33" spans="3:19" ht="16.2" thickBot="1" x14ac:dyDescent="0.35">
      <c r="C33" s="84">
        <v>30</v>
      </c>
      <c r="D33" s="119">
        <v>2.5014511994710904E-2</v>
      </c>
      <c r="E33" s="115">
        <f t="shared" si="9"/>
        <v>3.8310840860592124E-2</v>
      </c>
      <c r="F33" s="26">
        <f t="shared" si="0"/>
        <v>115529.31719764086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1.7732046105156715E-3</v>
      </c>
      <c r="K33" s="42">
        <f t="shared" si="10"/>
        <v>88.79223451487033</v>
      </c>
      <c r="L33" s="42">
        <f t="shared" si="3"/>
        <v>1650.4188171091553</v>
      </c>
      <c r="M33" s="42">
        <f t="shared" si="4"/>
        <v>2357.7411672987932</v>
      </c>
      <c r="N33" s="144">
        <v>20</v>
      </c>
      <c r="O33" s="43">
        <f t="shared" si="5"/>
        <v>0.4721609480728205</v>
      </c>
      <c r="P33" s="42">
        <f t="shared" si="6"/>
        <v>14612.487170804878</v>
      </c>
      <c r="Q33" s="43">
        <f t="shared" si="7"/>
        <v>18092.736058941675</v>
      </c>
      <c r="R33" s="45">
        <f t="shared" si="8"/>
        <v>40.228438870512036</v>
      </c>
      <c r="S33" s="45"/>
    </row>
    <row r="34" spans="3:19" ht="16.2" thickBot="1" x14ac:dyDescent="0.35">
      <c r="C34" s="84">
        <v>31</v>
      </c>
      <c r="D34" s="119">
        <v>2.545329880499398E-2</v>
      </c>
      <c r="E34" s="115">
        <f t="shared" si="9"/>
        <v>3.8616903113486215E-2</v>
      </c>
      <c r="F34" s="26">
        <f t="shared" si="0"/>
        <v>117676.40443745303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1.2460098957060013E-3</v>
      </c>
      <c r="K34" s="42">
        <f t="shared" si="10"/>
        <v>90.568079205167734</v>
      </c>
      <c r="L34" s="42">
        <f t="shared" si="3"/>
        <v>1681.0914919636148</v>
      </c>
      <c r="M34" s="42">
        <f t="shared" si="4"/>
        <v>2401.5592742337353</v>
      </c>
      <c r="N34" s="144">
        <v>20</v>
      </c>
      <c r="O34" s="43">
        <f t="shared" si="5"/>
        <v>0.45427512469496267</v>
      </c>
      <c r="P34" s="42">
        <f t="shared" si="6"/>
        <v>14589.840538642613</v>
      </c>
      <c r="Q34" s="43">
        <f t="shared" si="7"/>
        <v>20390.800846502287</v>
      </c>
      <c r="R34" s="45">
        <f t="shared" si="8"/>
        <v>29.604814371671772</v>
      </c>
      <c r="S34" s="45"/>
    </row>
    <row r="35" spans="3:19" ht="16.2" thickBot="1" x14ac:dyDescent="0.35">
      <c r="C35" s="84">
        <v>32</v>
      </c>
      <c r="D35" s="119">
        <v>2.5891893165853573E-2</v>
      </c>
      <c r="E35" s="115">
        <f t="shared" si="9"/>
        <v>3.9488318352501037E-2</v>
      </c>
      <c r="F35" s="26">
        <f t="shared" si="0"/>
        <v>119967.8911388406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8.5559958627209496E-4</v>
      </c>
      <c r="K35" s="42">
        <f t="shared" si="10"/>
        <v>92.379440789271086</v>
      </c>
      <c r="L35" s="42">
        <f t="shared" si="3"/>
        <v>1713.8270162691513</v>
      </c>
      <c r="M35" s="42">
        <f t="shared" si="4"/>
        <v>2448.3243089559305</v>
      </c>
      <c r="N35" s="144">
        <v>20</v>
      </c>
      <c r="O35" s="43">
        <f t="shared" si="5"/>
        <v>0.4366861293982362</v>
      </c>
      <c r="P35" s="42">
        <f t="shared" si="6"/>
        <v>14534.966146918492</v>
      </c>
      <c r="Q35" s="43">
        <f t="shared" si="7"/>
        <v>23048.116826050649</v>
      </c>
      <c r="R35" s="45">
        <f t="shared" si="8"/>
        <v>21.432312614445959</v>
      </c>
      <c r="S35" s="45"/>
    </row>
    <row r="36" spans="3:19" ht="16.2" thickBot="1" x14ac:dyDescent="0.35">
      <c r="C36" s="84">
        <v>33</v>
      </c>
      <c r="D36" s="119">
        <v>2.6320555065349444E-2</v>
      </c>
      <c r="E36" s="115">
        <f t="shared" si="9"/>
        <v>4.0037735849217333E-2</v>
      </c>
      <c r="F36" s="26">
        <f t="shared" si="0"/>
        <v>122371.21387590443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si="2"/>
        <v>5.7441428071854496E-4</v>
      </c>
      <c r="K36" s="42">
        <f t="shared" si="10"/>
        <v>94.227029605056515</v>
      </c>
      <c r="L36" s="42">
        <f t="shared" si="3"/>
        <v>1748.1601982272061</v>
      </c>
      <c r="M36" s="42">
        <f t="shared" si="4"/>
        <v>2497.3717117531519</v>
      </c>
      <c r="N36" s="144">
        <v>20</v>
      </c>
      <c r="O36" s="43">
        <f t="shared" si="5"/>
        <v>0.41954758906684925</v>
      </c>
      <c r="P36" s="42">
        <f t="shared" si="6"/>
        <v>14495.569362640032</v>
      </c>
      <c r="Q36" s="43">
        <f t="shared" si="7"/>
        <v>25714.08479163755</v>
      </c>
      <c r="R36" s="45">
        <f t="shared" si="8"/>
        <v>15.095200253723204</v>
      </c>
      <c r="S36" s="45"/>
    </row>
    <row r="37" spans="3:19" ht="16.2" thickBot="1" x14ac:dyDescent="0.35">
      <c r="C37" s="84">
        <v>34</v>
      </c>
      <c r="D37" s="119">
        <v>2.6729560991898885E-2</v>
      </c>
      <c r="E37" s="115">
        <f t="shared" si="9"/>
        <v>4.0226756568030431E-2</v>
      </c>
      <c r="F37" s="26">
        <f t="shared" si="0"/>
        <v>124846.27880022951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2"/>
        <v>3.7621501008290462E-4</v>
      </c>
      <c r="K37" s="42">
        <f t="shared" si="10"/>
        <v>96.111570197157647</v>
      </c>
      <c r="L37" s="42">
        <f t="shared" si="3"/>
        <v>1783.5182685747075</v>
      </c>
      <c r="M37" s="42">
        <f t="shared" si="4"/>
        <v>2547.8832408210105</v>
      </c>
      <c r="N37" s="144">
        <v>20</v>
      </c>
      <c r="O37" s="43">
        <f t="shared" si="5"/>
        <v>0.40300549829179683</v>
      </c>
      <c r="P37" s="42">
        <f t="shared" si="6"/>
        <v>14427.439029062116</v>
      </c>
      <c r="Q37" s="43">
        <f t="shared" si="7"/>
        <v>28643.351939815402</v>
      </c>
      <c r="R37" s="45">
        <f t="shared" si="8"/>
        <v>10.405667912191314</v>
      </c>
      <c r="S37" s="45"/>
    </row>
    <row r="38" spans="3:19" ht="16.2" thickBot="1" x14ac:dyDescent="0.35">
      <c r="C38" s="84">
        <v>35</v>
      </c>
      <c r="D38" s="119">
        <v>2.7128667388252696E-2</v>
      </c>
      <c r="E38" s="115">
        <f t="shared" si="9"/>
        <v>4.0698284864282293E-2</v>
      </c>
      <c r="F38" s="26">
        <f t="shared" si="0"/>
        <v>127431.47746251305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2"/>
        <v>2.3959692806530317E-4</v>
      </c>
      <c r="K38" s="42">
        <f t="shared" si="10"/>
        <v>98.033801601100805</v>
      </c>
      <c r="L38" s="42">
        <f t="shared" si="3"/>
        <v>1820.4496780359007</v>
      </c>
      <c r="M38" s="42">
        <f t="shared" si="4"/>
        <v>2600.642397194144</v>
      </c>
      <c r="N38" s="144">
        <v>20</v>
      </c>
      <c r="O38" s="43">
        <f t="shared" si="5"/>
        <v>0.38693314276539537</v>
      </c>
      <c r="P38" s="42">
        <f t="shared" si="6"/>
        <v>14319.439267182646</v>
      </c>
      <c r="Q38" s="43">
        <f t="shared" si="7"/>
        <v>31948.549014628734</v>
      </c>
      <c r="R38" s="45">
        <f t="shared" si="8"/>
        <v>7.014507402725914</v>
      </c>
      <c r="S38" s="45"/>
    </row>
    <row r="39" spans="3:19" ht="16.2" thickBot="1" x14ac:dyDescent="0.35">
      <c r="C39" s="84">
        <v>36</v>
      </c>
      <c r="D39" s="119">
        <v>2.751788603673928E-2</v>
      </c>
      <c r="E39" s="115">
        <f t="shared" si="9"/>
        <v>4.1140538733769667E-2</v>
      </c>
      <c r="F39" s="26">
        <f t="shared" si="0"/>
        <v>130127.74474839879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2"/>
        <v>1.4768154251983096E-4</v>
      </c>
      <c r="K39" s="42">
        <f t="shared" si="10"/>
        <v>99.994477633122827</v>
      </c>
      <c r="L39" s="42">
        <f t="shared" si="3"/>
        <v>1858.967782119983</v>
      </c>
      <c r="M39" s="42">
        <f t="shared" si="4"/>
        <v>2655.6682601714042</v>
      </c>
      <c r="N39" s="144">
        <v>20</v>
      </c>
      <c r="O39" s="43">
        <f t="shared" si="5"/>
        <v>0.37133751079756766</v>
      </c>
      <c r="P39" s="42">
        <f t="shared" si="6"/>
        <v>14152.085921998456</v>
      </c>
      <c r="Q39" s="43">
        <f t="shared" si="7"/>
        <v>35760.505268409099</v>
      </c>
      <c r="R39" s="45">
        <f t="shared" si="8"/>
        <v>4.6150809368805872</v>
      </c>
      <c r="S39" s="45"/>
    </row>
    <row r="40" spans="3:19" ht="16.2" thickBot="1" x14ac:dyDescent="0.35">
      <c r="C40" s="84">
        <v>37</v>
      </c>
      <c r="D40" s="119">
        <v>2.7897228417235888E-2</v>
      </c>
      <c r="E40" s="115">
        <f t="shared" si="9"/>
        <v>4.155355411511389E-2</v>
      </c>
      <c r="F40" s="26">
        <f t="shared" si="0"/>
        <v>132935.95444000734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2"/>
        <v>8.8562616124521394E-5</v>
      </c>
      <c r="K40" s="42">
        <f t="shared" si="10"/>
        <v>101.99436718578528</v>
      </c>
      <c r="L40" s="42">
        <f t="shared" si="3"/>
        <v>1899.0850634286762</v>
      </c>
      <c r="M40" s="42">
        <f t="shared" si="4"/>
        <v>2712.9786620409659</v>
      </c>
      <c r="N40" s="144">
        <v>20</v>
      </c>
      <c r="O40" s="43">
        <f t="shared" si="5"/>
        <v>0.35622331643566763</v>
      </c>
      <c r="P40" s="42">
        <f t="shared" si="6"/>
        <v>14066.098837177929</v>
      </c>
      <c r="Q40" s="43">
        <f t="shared" si="7"/>
        <v>39141.962192154489</v>
      </c>
      <c r="R40" s="45">
        <f t="shared" si="8"/>
        <v>2.9044208664133784</v>
      </c>
      <c r="S40" s="45"/>
    </row>
    <row r="41" spans="3:19" ht="16.2" thickBot="1" x14ac:dyDescent="0.35">
      <c r="C41" s="84">
        <v>38</v>
      </c>
      <c r="D41" s="119">
        <v>2.8256984370458444E-2</v>
      </c>
      <c r="E41" s="115">
        <f t="shared" si="9"/>
        <v>4.1567954639692997E-2</v>
      </c>
      <c r="F41" s="26">
        <f t="shared" si="0"/>
        <v>135806.72211361624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2"/>
        <v>5.1544995397101265E-5</v>
      </c>
      <c r="K41" s="42">
        <f t="shared" si="10"/>
        <v>104.03425452950098</v>
      </c>
      <c r="L41" s="42">
        <f t="shared" si="3"/>
        <v>1940.0960301945177</v>
      </c>
      <c r="M41" s="42">
        <f t="shared" si="4"/>
        <v>2771.5657574207394</v>
      </c>
      <c r="N41" s="144">
        <v>20</v>
      </c>
      <c r="O41" s="43">
        <f t="shared" si="5"/>
        <v>0.34171937964935312</v>
      </c>
      <c r="P41" s="42">
        <f t="shared" si="6"/>
        <v>13946.515250579439</v>
      </c>
      <c r="Q41" s="43">
        <f t="shared" si="7"/>
        <v>42809.95377641997</v>
      </c>
      <c r="R41" s="45">
        <f t="shared" si="8"/>
        <v>1.7795155971487251</v>
      </c>
      <c r="S41" s="45"/>
    </row>
    <row r="42" spans="3:19" ht="16.2" thickBot="1" x14ac:dyDescent="0.35">
      <c r="C42" s="84">
        <v>39</v>
      </c>
      <c r="D42" s="119">
        <v>2.8606893008996232E-2</v>
      </c>
      <c r="E42" s="115">
        <f t="shared" si="9"/>
        <v>4.190342127343203E-2</v>
      </c>
      <c r="F42" s="26">
        <f t="shared" si="0"/>
        <v>138786.03463036817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2"/>
        <v>2.9065912062330663E-5</v>
      </c>
      <c r="K42" s="42">
        <f t="shared" si="10"/>
        <v>106.11493962009101</v>
      </c>
      <c r="L42" s="42">
        <f t="shared" si="3"/>
        <v>1982.6576375766883</v>
      </c>
      <c r="M42" s="42">
        <f t="shared" si="4"/>
        <v>2832.3680536809834</v>
      </c>
      <c r="N42" s="144">
        <v>20</v>
      </c>
      <c r="O42" s="43">
        <f t="shared" si="5"/>
        <v>0.32769603351912435</v>
      </c>
      <c r="P42" s="42">
        <f t="shared" si="6"/>
        <v>13808.705311675196</v>
      </c>
      <c r="Q42" s="43">
        <f t="shared" si="7"/>
        <v>46707.999219200196</v>
      </c>
      <c r="R42" s="45">
        <f t="shared" si="8"/>
        <v>1.0574747820942556</v>
      </c>
      <c r="S42" s="45"/>
    </row>
    <row r="43" spans="3:19" ht="16.2" thickBot="1" x14ac:dyDescent="0.35">
      <c r="C43" s="84">
        <v>40</v>
      </c>
      <c r="D43" s="119">
        <v>2.894696462163809E-2</v>
      </c>
      <c r="E43" s="115">
        <f t="shared" si="9"/>
        <v>4.2209757514670515E-2</v>
      </c>
      <c r="F43" s="26">
        <f t="shared" si="0"/>
        <v>141874.16150947619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2"/>
        <v>1.5816147845554574E-5</v>
      </c>
      <c r="K43" s="42">
        <f t="shared" si="10"/>
        <v>108.23723841249283</v>
      </c>
      <c r="L43" s="42">
        <f t="shared" si="3"/>
        <v>2026.7737358496602</v>
      </c>
      <c r="M43" s="42">
        <f t="shared" si="4"/>
        <v>2895.3910512138</v>
      </c>
      <c r="N43" s="144">
        <v>20</v>
      </c>
      <c r="O43" s="43">
        <f t="shared" si="5"/>
        <v>0.31415192111720869</v>
      </c>
      <c r="P43" s="42">
        <f t="shared" si="6"/>
        <v>13621.695727869086</v>
      </c>
      <c r="Q43" s="43">
        <f t="shared" si="7"/>
        <v>51042.856657015618</v>
      </c>
      <c r="R43" s="45">
        <f t="shared" si="8"/>
        <v>0.60995430215887259</v>
      </c>
      <c r="S43" s="45"/>
    </row>
    <row r="44" spans="3:19" ht="16.2" thickBot="1" x14ac:dyDescent="0.35">
      <c r="C44" s="84">
        <v>41</v>
      </c>
      <c r="D44" s="119">
        <v>2.9267497680568143E-2</v>
      </c>
      <c r="E44" s="115">
        <f t="shared" si="9"/>
        <v>4.2088820037770334E-2</v>
      </c>
      <c r="F44" s="26">
        <f t="shared" si="0"/>
        <v>145013.46365064426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2"/>
        <v>8.1965681540361292E-6</v>
      </c>
      <c r="K44" s="42">
        <f t="shared" si="10"/>
        <v>110.40198318074269</v>
      </c>
      <c r="L44" s="42">
        <f t="shared" si="3"/>
        <v>2071.620909294918</v>
      </c>
      <c r="M44" s="42">
        <f t="shared" si="4"/>
        <v>2959.458441849883</v>
      </c>
      <c r="N44" s="144">
        <v>20</v>
      </c>
      <c r="O44" s="43">
        <f t="shared" si="5"/>
        <v>0.30120402952666891</v>
      </c>
      <c r="P44" s="42">
        <f t="shared" si="6"/>
        <v>13260.261730875873</v>
      </c>
      <c r="Q44" s="43">
        <f t="shared" si="7"/>
        <v>56591.718778138442</v>
      </c>
      <c r="R44" s="45">
        <f t="shared" si="8"/>
        <v>0.34316188569032802</v>
      </c>
      <c r="S44" s="45"/>
    </row>
    <row r="45" spans="3:19" ht="16.2" thickBot="1" x14ac:dyDescent="0.35">
      <c r="C45" s="84">
        <v>42</v>
      </c>
      <c r="D45" s="119">
        <v>2.9587928030976714E-2</v>
      </c>
      <c r="E45" s="115">
        <f t="shared" si="9"/>
        <v>4.2725572397728215E-2</v>
      </c>
      <c r="F45" s="26">
        <f t="shared" si="0"/>
        <v>148316.64120344617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2"/>
        <v>3.9882582025849146E-6</v>
      </c>
      <c r="K45" s="42">
        <f t="shared" si="10"/>
        <v>112.61002284435754</v>
      </c>
      <c r="L45" s="42">
        <f t="shared" si="3"/>
        <v>2118.8091600492307</v>
      </c>
      <c r="M45" s="42">
        <f t="shared" si="4"/>
        <v>3026.8702286417583</v>
      </c>
      <c r="N45" s="144">
        <v>20</v>
      </c>
      <c r="O45" s="43">
        <f t="shared" si="5"/>
        <v>0.28860596119307708</v>
      </c>
      <c r="P45" s="42">
        <f t="shared" si="6"/>
        <v>12733.707239288458</v>
      </c>
      <c r="Q45" s="43">
        <f t="shared" si="7"/>
        <v>63405.259608189772</v>
      </c>
      <c r="R45" s="45">
        <f t="shared" si="8"/>
        <v>0.18539129478968849</v>
      </c>
      <c r="S45" s="45"/>
    </row>
    <row r="46" spans="3:19" ht="16.2" thickBot="1" x14ac:dyDescent="0.35">
      <c r="C46" s="84">
        <v>43</v>
      </c>
      <c r="D46" s="119">
        <v>2.9888844858866136E-2</v>
      </c>
      <c r="E46" s="115">
        <f t="shared" si="9"/>
        <v>4.2527351630222018E-2</v>
      </c>
      <c r="F46" s="26">
        <f t="shared" si="0"/>
        <v>151664.9937900049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2"/>
        <v>1.8277969683255261E-6</v>
      </c>
      <c r="K46" s="42">
        <f t="shared" si="10"/>
        <v>114.8622233012447</v>
      </c>
      <c r="L46" s="42">
        <f t="shared" si="3"/>
        <v>2166.6427684286414</v>
      </c>
      <c r="M46" s="42">
        <f t="shared" si="4"/>
        <v>3095.2039548980592</v>
      </c>
      <c r="N46" s="144">
        <v>20</v>
      </c>
      <c r="O46" s="43">
        <f t="shared" si="5"/>
        <v>0.27658963621903948</v>
      </c>
      <c r="P46" s="42">
        <f t="shared" si="6"/>
        <v>12264.365832600997</v>
      </c>
      <c r="Q46" s="43">
        <f t="shared" si="7"/>
        <v>69882.554905998259</v>
      </c>
      <c r="R46" s="45">
        <f t="shared" si="8"/>
        <v>9.3133915460358957E-2</v>
      </c>
      <c r="S46" s="45"/>
    </row>
    <row r="47" spans="3:19" ht="16.2" thickBot="1" x14ac:dyDescent="0.35">
      <c r="C47" s="84">
        <v>44</v>
      </c>
      <c r="D47" s="119">
        <v>3.0179968501132234E-2</v>
      </c>
      <c r="E47" s="115">
        <f t="shared" si="9"/>
        <v>4.2698285118574368E-2</v>
      </c>
      <c r="F47" s="26">
        <f t="shared" si="0"/>
        <v>155115.44995235107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2"/>
        <v>7.8517489931366881E-7</v>
      </c>
      <c r="K47" s="42">
        <f t="shared" si="10"/>
        <v>117.15946776726959</v>
      </c>
      <c r="L47" s="42">
        <f t="shared" si="3"/>
        <v>2215.9349993193009</v>
      </c>
      <c r="M47" s="42">
        <f t="shared" si="4"/>
        <v>3165.6214275990014</v>
      </c>
      <c r="N47" s="144">
        <v>20</v>
      </c>
      <c r="O47" s="43">
        <f t="shared" si="5"/>
        <v>0.26502831383319869</v>
      </c>
      <c r="P47" s="42">
        <f t="shared" si="6"/>
        <v>11757.360789163964</v>
      </c>
      <c r="Q47" s="43">
        <f t="shared" si="7"/>
        <v>76713.044691257979</v>
      </c>
      <c r="R47" s="45">
        <f t="shared" si="8"/>
        <v>4.3986845165255084E-2</v>
      </c>
      <c r="S47" s="45"/>
    </row>
    <row r="48" spans="3:19" ht="16.2" thickBot="1" x14ac:dyDescent="0.35">
      <c r="C48" s="84">
        <v>45</v>
      </c>
      <c r="D48" s="119">
        <v>3.0461307482503454E-2</v>
      </c>
      <c r="E48" s="115">
        <f>-LN(EXP(-D48*C48)/EXP(-D47*C47))</f>
        <v>4.2840222662837185E-2</v>
      </c>
      <c r="F48" s="26">
        <f t="shared" si="0"/>
        <v>158666.92495226124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2"/>
        <v>3.145901333852135E-7</v>
      </c>
      <c r="K48" s="42">
        <f t="shared" si="10"/>
        <v>119.50265712261498</v>
      </c>
      <c r="L48" s="42">
        <f t="shared" si="3"/>
        <v>2266.6703564608747</v>
      </c>
      <c r="M48" s="42">
        <f t="shared" si="4"/>
        <v>3238.100509229821</v>
      </c>
      <c r="N48" s="144">
        <v>20</v>
      </c>
      <c r="O48" s="43">
        <f t="shared" si="5"/>
        <v>0.25391420700605427</v>
      </c>
      <c r="P48" s="42">
        <f t="shared" si="6"/>
        <v>11217.153991200676</v>
      </c>
      <c r="Q48" s="43">
        <f t="shared" si="7"/>
        <v>83865.898344256726</v>
      </c>
      <c r="R48" s="45">
        <f t="shared" si="8"/>
        <v>1.9432153085484811E-2</v>
      </c>
      <c r="S48" s="45"/>
    </row>
    <row r="49" spans="3:19" ht="16.2" thickBot="1" x14ac:dyDescent="0.35">
      <c r="C49" s="84">
        <v>46</v>
      </c>
      <c r="D49" s="119">
        <v>3.0732870035696549E-2</v>
      </c>
      <c r="E49" s="115">
        <f t="shared" si="9"/>
        <v>4.2953184929385865E-2</v>
      </c>
      <c r="F49" s="26">
        <f t="shared" si="0"/>
        <v>162318.0481959788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2"/>
        <v>1.1697045305951415E-7</v>
      </c>
      <c r="K49" s="42">
        <f t="shared" si="10"/>
        <v>121.89271026506728</v>
      </c>
      <c r="L49" s="42">
        <f t="shared" si="3"/>
        <v>2318.829259942554</v>
      </c>
      <c r="M49" s="42">
        <f t="shared" si="4"/>
        <v>3312.6132284893633</v>
      </c>
      <c r="N49" s="144">
        <v>20</v>
      </c>
      <c r="O49" s="43">
        <f t="shared" si="5"/>
        <v>0.24323869796121539</v>
      </c>
      <c r="P49" s="42">
        <f t="shared" si="6"/>
        <v>10649.19316774815</v>
      </c>
      <c r="Q49" s="43">
        <f t="shared" si="7"/>
        <v>91303.427077657805</v>
      </c>
      <c r="R49" s="45">
        <f t="shared" si="8"/>
        <v>7.9882301621720265E-3</v>
      </c>
      <c r="S49" s="45"/>
    </row>
    <row r="50" spans="3:19" ht="16.2" thickBot="1" x14ac:dyDescent="0.35">
      <c r="C50" s="84">
        <v>47</v>
      </c>
      <c r="D50" s="119">
        <v>3.0984969247767401E-2</v>
      </c>
      <c r="E50" s="115">
        <f t="shared" si="9"/>
        <v>4.2581533003026535E-2</v>
      </c>
      <c r="F50" s="26">
        <f t="shared" si="0"/>
        <v>165991.48580498691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2"/>
        <v>4.0156025840324642E-8</v>
      </c>
      <c r="K50" s="42">
        <f t="shared" si="10"/>
        <v>124.33056447036863</v>
      </c>
      <c r="L50" s="42">
        <f t="shared" si="3"/>
        <v>2371.306940071242</v>
      </c>
      <c r="M50" s="42">
        <f t="shared" si="4"/>
        <v>3387.581342958917</v>
      </c>
      <c r="N50" s="144">
        <v>20</v>
      </c>
      <c r="O50" s="43">
        <f t="shared" si="5"/>
        <v>0.23309864296459801</v>
      </c>
      <c r="P50" s="42">
        <f t="shared" si="6"/>
        <v>10054.960484992473</v>
      </c>
      <c r="Q50" s="43">
        <f t="shared" si="7"/>
        <v>98938.41590503708</v>
      </c>
      <c r="R50" s="45">
        <f t="shared" si="8"/>
        <v>3.0398208637285977E-3</v>
      </c>
      <c r="S50" s="45"/>
    </row>
    <row r="51" spans="3:19" ht="16.2" thickBot="1" x14ac:dyDescent="0.35">
      <c r="C51" s="84">
        <v>48</v>
      </c>
      <c r="D51" s="119">
        <v>3.1237004921842851E-2</v>
      </c>
      <c r="E51" s="115">
        <f t="shared" si="9"/>
        <v>4.3082681603388934E-2</v>
      </c>
      <c r="F51" s="26">
        <f t="shared" si="0"/>
        <v>169833.14770576189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2"/>
        <v>1.2663678898822778E-8</v>
      </c>
      <c r="K51" s="42">
        <f t="shared" si="10"/>
        <v>126.81717575977601</v>
      </c>
      <c r="L51" s="42">
        <f t="shared" si="3"/>
        <v>2426.1878243680271</v>
      </c>
      <c r="M51" s="42">
        <f t="shared" si="4"/>
        <v>3465.9826062400389</v>
      </c>
      <c r="N51" s="144">
        <v>20</v>
      </c>
      <c r="O51" s="43">
        <f t="shared" si="5"/>
        <v>0.22326938407111047</v>
      </c>
      <c r="P51" s="42">
        <f t="shared" si="6"/>
        <v>9450.457003837224</v>
      </c>
      <c r="Q51" s="43">
        <f t="shared" si="7"/>
        <v>106810.10101351373</v>
      </c>
      <c r="R51" s="45">
        <f t="shared" si="8"/>
        <v>1.0652362060870281E-3</v>
      </c>
      <c r="S51" s="45"/>
    </row>
    <row r="52" spans="3:19" ht="16.2" thickBot="1" x14ac:dyDescent="0.35">
      <c r="C52" s="84">
        <v>49</v>
      </c>
      <c r="D52" s="119">
        <v>3.1479287026618029E-2</v>
      </c>
      <c r="E52" s="115">
        <f t="shared" si="9"/>
        <v>4.3108828055826443E-2</v>
      </c>
      <c r="F52" s="26">
        <f t="shared" si="0"/>
        <v>173768.26335125606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2"/>
        <v>3.6501193624879263E-9</v>
      </c>
      <c r="K52" s="42">
        <f t="shared" si="10"/>
        <v>129.35351927497152</v>
      </c>
      <c r="L52" s="42">
        <f t="shared" si="3"/>
        <v>2482.4037621608009</v>
      </c>
      <c r="M52" s="42">
        <f t="shared" si="4"/>
        <v>3546.2910888011438</v>
      </c>
      <c r="N52" s="144">
        <v>20</v>
      </c>
      <c r="O52" s="43">
        <f t="shared" si="5"/>
        <v>0.21384901201633782</v>
      </c>
      <c r="P52" s="42">
        <f t="shared" si="6"/>
        <v>8837.7147977678596</v>
      </c>
      <c r="Q52" s="43">
        <f t="shared" si="7"/>
        <v>114830.16469947032</v>
      </c>
      <c r="R52" s="45">
        <f t="shared" si="8"/>
        <v>3.419798064633597E-4</v>
      </c>
      <c r="S52" s="45"/>
    </row>
    <row r="53" spans="3:19" ht="16.2" thickBot="1" x14ac:dyDescent="0.35">
      <c r="C53" s="84">
        <v>50</v>
      </c>
      <c r="D53" s="129">
        <v>3.1711822634680691E-2</v>
      </c>
      <c r="E53" s="115">
        <f t="shared" si="9"/>
        <v>4.310606742975117E-2</v>
      </c>
      <c r="F53" s="26">
        <f t="shared" si="0"/>
        <v>177794.06669365824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si="2"/>
        <v>9.5682240200723849E-10</v>
      </c>
      <c r="K53" s="42">
        <f t="shared" si="10"/>
        <v>131.94058966047095</v>
      </c>
      <c r="L53" s="42">
        <f t="shared" si="3"/>
        <v>2539.9152384808322</v>
      </c>
      <c r="M53" s="42">
        <f t="shared" si="4"/>
        <v>3628.4503406869035</v>
      </c>
      <c r="N53" s="144">
        <v>20</v>
      </c>
      <c r="O53" s="43">
        <f t="shared" si="5"/>
        <v>0.2048266777735539</v>
      </c>
      <c r="P53" s="42">
        <f t="shared" si="6"/>
        <v>8223.6573954835039</v>
      </c>
      <c r="Q53" s="43">
        <f t="shared" si="7"/>
        <v>122949.68405710155</v>
      </c>
      <c r="R53" s="45">
        <f t="shared" si="8"/>
        <v>1.0006826722720851E-4</v>
      </c>
      <c r="S53" s="45"/>
    </row>
    <row r="54" spans="3:19" ht="15.6" x14ac:dyDescent="0.3">
      <c r="C54" s="84">
        <v>51</v>
      </c>
      <c r="E54" s="115">
        <f t="shared" si="9"/>
        <v>-1.5855911317340345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57"/>
  <sheetViews>
    <sheetView topLeftCell="R1" zoomScaleNormal="100" workbookViewId="0">
      <selection activeCell="U10" sqref="U10"/>
    </sheetView>
  </sheetViews>
  <sheetFormatPr defaultColWidth="8.77734375" defaultRowHeight="14.4" x14ac:dyDescent="0.3"/>
  <cols>
    <col min="1" max="1" width="3.21875" style="26" customWidth="1"/>
    <col min="2" max="2" width="7" style="26" bestFit="1" customWidth="1"/>
    <col min="3" max="3" width="2.77734375" style="26" bestFit="1" customWidth="1"/>
    <col min="4" max="4" width="7.33203125" style="26" bestFit="1" customWidth="1"/>
    <col min="5" max="5" width="9.21875" style="26" bestFit="1" customWidth="1"/>
    <col min="6" max="6" width="11.77734375" style="26" bestFit="1" customWidth="1"/>
    <col min="7" max="7" width="9.77734375" style="26" bestFit="1" customWidth="1"/>
    <col min="8" max="8" width="11.77734375" style="26" bestFit="1" customWidth="1"/>
    <col min="9" max="9" width="5.77734375" style="26" bestFit="1" customWidth="1"/>
    <col min="10" max="11" width="14.109375" style="26" bestFit="1" customWidth="1"/>
    <col min="12" max="12" width="19.77734375" style="26" bestFit="1" customWidth="1"/>
    <col min="13" max="13" width="14.109375" style="26" bestFit="1" customWidth="1"/>
    <col min="14" max="14" width="21.33203125" style="26" bestFit="1" customWidth="1"/>
    <col min="15" max="15" width="13.44140625" style="26" bestFit="1" customWidth="1"/>
    <col min="16" max="16" width="15.21875" style="26" bestFit="1" customWidth="1"/>
    <col min="17" max="17" width="15.6640625" style="26" bestFit="1" customWidth="1"/>
    <col min="18" max="18" width="12.21875" style="26" bestFit="1" customWidth="1"/>
    <col min="19" max="19" width="14.21875" style="26" customWidth="1"/>
    <col min="20" max="20" width="11.77734375" style="26" bestFit="1" customWidth="1"/>
    <col min="21" max="21" width="12.21875" style="26" bestFit="1" customWidth="1"/>
    <col min="22" max="22" width="10.21875" style="26" bestFit="1" customWidth="1"/>
    <col min="23" max="24" width="11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76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</f>
        <v>7.1098899999999998E-3</v>
      </c>
      <c r="I4" s="42">
        <v>0.15</v>
      </c>
      <c r="J4" s="42">
        <f>(1-H4)*(1-I4)*J3</f>
        <v>0.84395659350000007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14566.963848590251</v>
      </c>
      <c r="Q4" s="43">
        <f>H4*(MAX(1.1*$F$3,F4)-N4)</f>
        <v>781.94570220000003</v>
      </c>
      <c r="R4" s="45">
        <f>J3*O4*(P4+Q4+K4+L4)</f>
        <v>16825.90488433784</v>
      </c>
      <c r="S4" s="45"/>
    </row>
    <row r="5" spans="2:24" ht="16.2" thickBot="1" x14ac:dyDescent="0.35">
      <c r="B5" s="41">
        <v>0.02</v>
      </c>
      <c r="C5" s="84">
        <v>2</v>
      </c>
      <c r="D5" s="119">
        <v>1.5288307424907528E-3</v>
      </c>
      <c r="E5" s="115">
        <f>-LN(EXP(-D5*C5)/EXP(-D4*C4))</f>
        <v>4.8091945237877815E-3</v>
      </c>
      <c r="F5" s="26">
        <f t="shared" ref="F5:F53" si="0">(F4*(1-$B$5)*EXP(E5*1))</f>
        <v>96334.107220035992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53" si="2">(1-H5)*(1-I5)*J4</f>
        <v>0.71167772927405604</v>
      </c>
      <c r="K5" s="42">
        <f>K4*1.02</f>
        <v>51</v>
      </c>
      <c r="L5" s="42">
        <f t="shared" ref="L5:L54" si="3">F5/(1-$B$5)*$B$4</f>
        <v>1376.2015317148</v>
      </c>
      <c r="M5" s="42">
        <f t="shared" ref="M5:M54" si="4">F5/(1-$B$5)*$B$5</f>
        <v>1966.0021881639998</v>
      </c>
      <c r="N5" s="144">
        <v>20</v>
      </c>
      <c r="O5" s="43">
        <f t="shared" ref="O5:O53" si="5">EXP(-D5*C5)</f>
        <v>0.99694700840104078</v>
      </c>
      <c r="P5" s="42">
        <f t="shared" ref="P5:P53" si="6">I5*(1-H5)*(F5-N5)</f>
        <v>14332.617198143471</v>
      </c>
      <c r="Q5" s="43">
        <f t="shared" ref="Q5:Q53" si="7">H5*(MAX(1.1*$F$3,F5)-N5)</f>
        <v>871.63329240000007</v>
      </c>
      <c r="R5" s="45">
        <f t="shared" ref="R5:R53" si="8">J4*O5*(P5+Q5+K5+L5)</f>
        <v>13993.371120951209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3.0852357618076798E-3</v>
      </c>
      <c r="E6" s="115">
        <f t="shared" ref="E6:E54" si="9">-LN(EXP(-D6*C6)/EXP(-D5*C5))</f>
        <v>6.1980458004415283E-3</v>
      </c>
      <c r="F6" s="26">
        <f t="shared" si="0"/>
        <v>94994.383739458513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0.59963731618991423</v>
      </c>
      <c r="K6" s="42">
        <f t="shared" ref="K6:K53" si="10">K5*1.02</f>
        <v>52.02</v>
      </c>
      <c r="L6" s="42">
        <f>F6/(1-$B$5)*$B$4</f>
        <v>1357.0626248494075</v>
      </c>
      <c r="M6" s="42">
        <f t="shared" si="4"/>
        <v>1938.6608926420106</v>
      </c>
      <c r="N6" s="144">
        <v>20</v>
      </c>
      <c r="O6" s="43">
        <f t="shared" si="5"/>
        <v>0.99078699492531164</v>
      </c>
      <c r="P6" s="42">
        <f>I6*(1-H6)*(F6-N6)</f>
        <v>14121.606112133601</v>
      </c>
      <c r="Q6" s="43">
        <f t="shared" si="7"/>
        <v>961.53424380000013</v>
      </c>
      <c r="R6" s="45">
        <f t="shared" si="8"/>
        <v>11629.013399386133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4.1414125005501462E-3</v>
      </c>
      <c r="E7" s="115">
        <f t="shared" si="9"/>
        <v>7.3099427167775937E-3</v>
      </c>
      <c r="F7" s="26">
        <f t="shared" si="0"/>
        <v>93777.504834246312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0.50472516542472046</v>
      </c>
      <c r="K7" s="42">
        <f t="shared" si="10"/>
        <v>53.060400000000001</v>
      </c>
      <c r="L7" s="42">
        <f t="shared" si="3"/>
        <v>1339.678640489233</v>
      </c>
      <c r="M7" s="42">
        <f t="shared" si="4"/>
        <v>1913.8266292703329</v>
      </c>
      <c r="N7" s="144">
        <v>20</v>
      </c>
      <c r="O7" s="43">
        <f t="shared" si="5"/>
        <v>0.98357080584550072</v>
      </c>
      <c r="P7" s="42">
        <f t="shared" si="6"/>
        <v>13926.586521437295</v>
      </c>
      <c r="Q7" s="43">
        <f t="shared" si="7"/>
        <v>1071.6704154000001</v>
      </c>
      <c r="R7" s="45">
        <f t="shared" si="8"/>
        <v>9667.1759917789132</v>
      </c>
      <c r="S7" s="45"/>
      <c r="T7" s="78" t="s">
        <v>63</v>
      </c>
      <c r="U7" s="145">
        <f>SUM(R4:R53)</f>
        <v>98581.366452691116</v>
      </c>
      <c r="V7" s="74"/>
    </row>
    <row r="8" spans="2:24" ht="16.2" thickBot="1" x14ac:dyDescent="0.35">
      <c r="B8" s="41"/>
      <c r="C8" s="84">
        <v>5</v>
      </c>
      <c r="D8" s="119">
        <v>4.8183729739931227E-3</v>
      </c>
      <c r="E8" s="115">
        <f t="shared" si="9"/>
        <v>7.5262148677649778E-3</v>
      </c>
      <c r="F8" s="26">
        <f t="shared" si="0"/>
        <v>92596.237980877981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0.42440718866602439</v>
      </c>
      <c r="K8" s="42">
        <f t="shared" si="10"/>
        <v>54.121608000000002</v>
      </c>
      <c r="L8" s="42">
        <f t="shared" si="3"/>
        <v>1322.8033997268283</v>
      </c>
      <c r="M8" s="42">
        <f t="shared" si="4"/>
        <v>1889.7191424668977</v>
      </c>
      <c r="N8" s="144">
        <v>20</v>
      </c>
      <c r="O8" s="43">
        <f t="shared" si="5"/>
        <v>0.97619602751751988</v>
      </c>
      <c r="P8" s="42">
        <f t="shared" si="6"/>
        <v>13737.244692254208</v>
      </c>
      <c r="Q8" s="43">
        <f t="shared" si="7"/>
        <v>1181.5866270000001</v>
      </c>
      <c r="R8" s="45">
        <f t="shared" si="8"/>
        <v>8029.0935309444767</v>
      </c>
      <c r="S8" s="45"/>
      <c r="T8" s="78" t="s">
        <v>64</v>
      </c>
      <c r="U8" s="145">
        <f>U6-U7</f>
        <v>1418.6335473088839</v>
      </c>
      <c r="V8" s="74"/>
    </row>
    <row r="9" spans="2:24" ht="16.2" thickBot="1" x14ac:dyDescent="0.35">
      <c r="B9" s="41"/>
      <c r="C9" s="84">
        <v>6</v>
      </c>
      <c r="D9" s="119">
        <v>5.4550938829343257E-3</v>
      </c>
      <c r="E9" s="115">
        <f t="shared" si="9"/>
        <v>8.6386984276403435E-3</v>
      </c>
      <c r="F9" s="26">
        <f t="shared" si="0"/>
        <v>91531.621741432624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0.35651031611726819</v>
      </c>
      <c r="K9" s="42">
        <f t="shared" si="10"/>
        <v>55.204040160000005</v>
      </c>
      <c r="L9" s="42">
        <f t="shared" si="3"/>
        <v>1307.5945963061804</v>
      </c>
      <c r="M9" s="42">
        <f t="shared" si="4"/>
        <v>1867.9922804374007</v>
      </c>
      <c r="N9" s="144">
        <v>20</v>
      </c>
      <c r="O9" s="43">
        <f t="shared" si="5"/>
        <v>0.96779928511090185</v>
      </c>
      <c r="P9" s="42">
        <f t="shared" si="6"/>
        <v>13565.56713626009</v>
      </c>
      <c r="Q9" s="43">
        <f t="shared" si="7"/>
        <v>1291.3587648</v>
      </c>
      <c r="R9" s="45">
        <f t="shared" si="8"/>
        <v>6662.1054510989143</v>
      </c>
      <c r="S9" s="45"/>
      <c r="T9" s="78" t="s">
        <v>65</v>
      </c>
      <c r="U9" s="79">
        <f>SUMPRODUCT($C4:$C53,R4:R53)/U7</f>
        <v>5.7331825886920065</v>
      </c>
      <c r="V9" s="74"/>
    </row>
    <row r="10" spans="2:24" ht="16.2" thickBot="1" x14ac:dyDescent="0.35">
      <c r="B10" s="41"/>
      <c r="C10" s="84">
        <v>7</v>
      </c>
      <c r="D10" s="119">
        <v>5.9820716775474689E-3</v>
      </c>
      <c r="E10" s="115">
        <f t="shared" si="9"/>
        <v>9.1439384452262577E-3</v>
      </c>
      <c r="F10" s="26">
        <f t="shared" si="0"/>
        <v>90524.971109546721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0.29911112989871885</v>
      </c>
      <c r="K10" s="42">
        <f t="shared" si="10"/>
        <v>56.308120963200004</v>
      </c>
      <c r="L10" s="42">
        <f t="shared" si="3"/>
        <v>1293.2138729935245</v>
      </c>
      <c r="M10" s="42">
        <f t="shared" si="4"/>
        <v>1847.4483899907495</v>
      </c>
      <c r="N10" s="144">
        <v>20</v>
      </c>
      <c r="O10" s="43">
        <f t="shared" si="5"/>
        <v>0.95899012461012278</v>
      </c>
      <c r="P10" s="42">
        <f t="shared" si="6"/>
        <v>13400.013612108138</v>
      </c>
      <c r="Q10" s="43">
        <f t="shared" si="7"/>
        <v>1423.6427088</v>
      </c>
      <c r="R10" s="45">
        <f t="shared" si="8"/>
        <v>5529.4458716346116</v>
      </c>
      <c r="S10" s="45"/>
      <c r="T10" s="78" t="s">
        <v>125</v>
      </c>
      <c r="U10" s="145">
        <f>MAX(base!U8-U8,0)</f>
        <v>284.3465970694233</v>
      </c>
    </row>
    <row r="11" spans="2:24" ht="16.2" thickBot="1" x14ac:dyDescent="0.35">
      <c r="B11" s="41"/>
      <c r="C11" s="84">
        <v>8</v>
      </c>
      <c r="D11" s="119">
        <v>6.5385768395823567E-3</v>
      </c>
      <c r="E11" s="115">
        <f t="shared" si="9"/>
        <v>1.0434112973826626E-2</v>
      </c>
      <c r="F11" s="26">
        <f t="shared" si="0"/>
        <v>89644.97455133035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0.25061232405243788</v>
      </c>
      <c r="K11" s="42">
        <f t="shared" si="10"/>
        <v>57.434283382464002</v>
      </c>
      <c r="L11" s="42">
        <f t="shared" si="3"/>
        <v>1280.6424935904336</v>
      </c>
      <c r="M11" s="42">
        <f t="shared" si="4"/>
        <v>1829.4892765577624</v>
      </c>
      <c r="N11" s="144">
        <v>20</v>
      </c>
      <c r="O11" s="43">
        <f t="shared" si="5"/>
        <v>0.94903593518746765</v>
      </c>
      <c r="P11" s="42">
        <f t="shared" si="6"/>
        <v>13251.688824733506</v>
      </c>
      <c r="Q11" s="43">
        <f t="shared" si="7"/>
        <v>1571.1742800000002</v>
      </c>
      <c r="R11" s="45">
        <f t="shared" si="8"/>
        <v>4587.5609295552804</v>
      </c>
      <c r="S11" s="45"/>
    </row>
    <row r="12" spans="2:24" ht="16.2" thickBot="1" x14ac:dyDescent="0.35">
      <c r="B12" s="41"/>
      <c r="C12" s="84">
        <v>9</v>
      </c>
      <c r="D12" s="119">
        <v>7.1245599422960085E-3</v>
      </c>
      <c r="E12" s="115">
        <f t="shared" si="9"/>
        <v>1.1812424764005148E-2</v>
      </c>
      <c r="F12" s="26">
        <f t="shared" si="0"/>
        <v>88895.974440554768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0.20964793101692425</v>
      </c>
      <c r="K12" s="42">
        <f t="shared" si="10"/>
        <v>58.582969050113284</v>
      </c>
      <c r="L12" s="42">
        <f t="shared" si="3"/>
        <v>1269.9424920079255</v>
      </c>
      <c r="M12" s="42">
        <f t="shared" si="4"/>
        <v>1814.203560011322</v>
      </c>
      <c r="N12" s="144">
        <v>20</v>
      </c>
      <c r="O12" s="43">
        <f t="shared" si="5"/>
        <v>0.93789147076359614</v>
      </c>
      <c r="P12" s="42">
        <f t="shared" si="6"/>
        <v>13120.333235353864</v>
      </c>
      <c r="Q12" s="43">
        <f t="shared" si="7"/>
        <v>1741.2055596</v>
      </c>
      <c r="R12" s="45">
        <f t="shared" si="8"/>
        <v>3805.428642973005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7.6208871313610668E-3</v>
      </c>
      <c r="E13" s="115">
        <f t="shared" si="9"/>
        <v>1.2087831832946651E-2</v>
      </c>
      <c r="F13" s="26">
        <f t="shared" si="0"/>
        <v>88177.513729117753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0.17509333207870328</v>
      </c>
      <c r="K13" s="42">
        <f t="shared" si="10"/>
        <v>59.754628431115549</v>
      </c>
      <c r="L13" s="42">
        <f t="shared" si="3"/>
        <v>1259.678767558825</v>
      </c>
      <c r="M13" s="42">
        <f t="shared" si="4"/>
        <v>1799.5410965126073</v>
      </c>
      <c r="N13" s="144">
        <v>20</v>
      </c>
      <c r="O13" s="43">
        <f t="shared" si="5"/>
        <v>0.92662264145664486</v>
      </c>
      <c r="P13" s="42">
        <f t="shared" si="6"/>
        <v>12993.037550030798</v>
      </c>
      <c r="Q13" s="43">
        <f t="shared" si="7"/>
        <v>1917.7971462</v>
      </c>
      <c r="R13" s="45">
        <f t="shared" si="8"/>
        <v>3152.9652341550486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7.9681696491768813E-3</v>
      </c>
      <c r="E14" s="115">
        <f t="shared" si="9"/>
        <v>1.1440994827334927E-2</v>
      </c>
      <c r="F14" s="26">
        <f t="shared" si="0"/>
        <v>87408.30243071384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0.14594160715097643</v>
      </c>
      <c r="K14" s="42">
        <f t="shared" si="10"/>
        <v>60.949720999737863</v>
      </c>
      <c r="L14" s="42">
        <f t="shared" si="3"/>
        <v>1248.6900347244837</v>
      </c>
      <c r="M14" s="42">
        <f t="shared" si="4"/>
        <v>1783.8429067492623</v>
      </c>
      <c r="N14" s="144">
        <v>20</v>
      </c>
      <c r="O14" s="43">
        <f t="shared" si="5"/>
        <v>0.91608157175288163</v>
      </c>
      <c r="P14" s="42">
        <f t="shared" si="6"/>
        <v>12853.906997374779</v>
      </c>
      <c r="Q14" s="43">
        <f t="shared" si="7"/>
        <v>2133.9342414000007</v>
      </c>
      <c r="R14" s="45">
        <f t="shared" si="8"/>
        <v>2614.11228220674</v>
      </c>
      <c r="S14" s="45"/>
      <c r="T14" s="79" cm="1">
        <f t="array" ref="T14">SUM(P4:P53*J3:J52*O4:O53)</f>
        <v>81635.767605323737</v>
      </c>
      <c r="U14" s="79" cm="1">
        <f t="array" ref="U14">SUM(Q4:Q53*O4:O53*J3:J52)</f>
        <v>8739.3802493028998</v>
      </c>
      <c r="V14" s="145" cm="1">
        <f t="array" ref="V14">SUM(K4:K53*J3:J52*O4:O53)</f>
        <v>328.38157388869467</v>
      </c>
      <c r="W14" s="79" cm="1">
        <f t="array" ref="W14">SUM(L4:L53*J3:J52*O4:O53)</f>
        <v>7877.8370241757812</v>
      </c>
      <c r="X14" s="26">
        <f>SUM(T14:W14)</f>
        <v>98581.366452691116</v>
      </c>
    </row>
    <row r="15" spans="2:24" ht="16.2" thickBot="1" x14ac:dyDescent="0.35">
      <c r="B15" s="41"/>
      <c r="C15" s="84">
        <v>12</v>
      </c>
      <c r="D15" s="119">
        <v>8.2756620510819594E-3</v>
      </c>
      <c r="E15" s="115">
        <f t="shared" si="9"/>
        <v>1.1658078472037809E-2</v>
      </c>
      <c r="F15" s="26">
        <f t="shared" si="0"/>
        <v>86664.612729435437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0.12142699855665186</v>
      </c>
      <c r="K15" s="42">
        <f t="shared" si="10"/>
        <v>62.168715419732621</v>
      </c>
      <c r="L15" s="42">
        <f t="shared" si="3"/>
        <v>1238.065896134792</v>
      </c>
      <c r="M15" s="42">
        <f t="shared" si="4"/>
        <v>1768.6655659068458</v>
      </c>
      <c r="N15" s="144">
        <v>20</v>
      </c>
      <c r="O15" s="43">
        <f t="shared" si="5"/>
        <v>0.90546383237719386</v>
      </c>
      <c r="P15" s="42">
        <f t="shared" si="6"/>
        <v>12721.843067591763</v>
      </c>
      <c r="Q15" s="43">
        <f t="shared" si="7"/>
        <v>2325.813048</v>
      </c>
      <c r="R15" s="45">
        <f t="shared" si="8"/>
        <v>2160.2895175089793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8.5533158780430017E-3</v>
      </c>
      <c r="E16" s="115">
        <f t="shared" si="9"/>
        <v>1.1885161801575604E-2</v>
      </c>
      <c r="F16" s="26">
        <f t="shared" si="0"/>
        <v>85946.765370954323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0.10080812938404858</v>
      </c>
      <c r="K16" s="42">
        <f t="shared" si="10"/>
        <v>63.412089728127278</v>
      </c>
      <c r="L16" s="42">
        <f t="shared" si="3"/>
        <v>1227.8109338707761</v>
      </c>
      <c r="M16" s="42">
        <f t="shared" si="4"/>
        <v>1754.0156198153945</v>
      </c>
      <c r="N16" s="144">
        <v>20</v>
      </c>
      <c r="O16" s="43">
        <f t="shared" si="5"/>
        <v>0.89476594720107339</v>
      </c>
      <c r="P16" s="42">
        <f t="shared" si="6"/>
        <v>12588.706045167732</v>
      </c>
      <c r="Q16" s="43">
        <f t="shared" si="7"/>
        <v>2562.4889082</v>
      </c>
      <c r="R16" s="45">
        <f t="shared" si="8"/>
        <v>1786.4480513150638</v>
      </c>
      <c r="S16" s="45"/>
      <c r="T16" s="74"/>
      <c r="U16" s="74"/>
    </row>
    <row r="17" spans="3:21" ht="16.2" thickBot="1" x14ac:dyDescent="0.35">
      <c r="C17" s="84">
        <v>14</v>
      </c>
      <c r="D17" s="119">
        <v>8.6623730786525872E-3</v>
      </c>
      <c r="E17" s="115">
        <f t="shared" si="9"/>
        <v>1.0080116686577243E-2</v>
      </c>
      <c r="F17" s="26">
        <f t="shared" si="0"/>
        <v>85081.149975589709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8.3513060490150184E-2</v>
      </c>
      <c r="K17" s="42">
        <f t="shared" si="10"/>
        <v>64.680331522689826</v>
      </c>
      <c r="L17" s="42">
        <f t="shared" si="3"/>
        <v>1215.4449996512817</v>
      </c>
      <c r="M17" s="42">
        <f t="shared" si="4"/>
        <v>1736.349999501831</v>
      </c>
      <c r="N17" s="144">
        <v>20</v>
      </c>
      <c r="O17" s="43">
        <f t="shared" si="5"/>
        <v>0.88579190771531169</v>
      </c>
      <c r="P17" s="42">
        <f t="shared" si="6"/>
        <v>12435.476373041549</v>
      </c>
      <c r="Q17" s="43">
        <f t="shared" si="7"/>
        <v>2790.1574064000001</v>
      </c>
      <c r="R17" s="45">
        <f t="shared" si="8"/>
        <v>1473.8821763928624</v>
      </c>
      <c r="S17" s="45"/>
      <c r="T17" s="74"/>
      <c r="U17" s="74"/>
    </row>
    <row r="18" spans="3:21" ht="16.2" thickBot="1" x14ac:dyDescent="0.35">
      <c r="C18" s="84">
        <v>15</v>
      </c>
      <c r="D18" s="119">
        <v>8.7813310073389262E-3</v>
      </c>
      <c r="E18" s="115">
        <f t="shared" si="9"/>
        <v>1.0446742008947549E-2</v>
      </c>
      <c r="F18" s="26">
        <f t="shared" si="0"/>
        <v>84255.137056277294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6.8983126345171467E-2</v>
      </c>
      <c r="K18" s="42">
        <f t="shared" si="10"/>
        <v>65.973938153143621</v>
      </c>
      <c r="L18" s="42">
        <f t="shared" si="3"/>
        <v>1203.6448150896756</v>
      </c>
      <c r="M18" s="42">
        <f t="shared" si="4"/>
        <v>1719.4925929852509</v>
      </c>
      <c r="N18" s="144">
        <v>20</v>
      </c>
      <c r="O18" s="43">
        <f t="shared" si="5"/>
        <v>0.87658643549779569</v>
      </c>
      <c r="P18" s="42">
        <f t="shared" si="6"/>
        <v>12278.74820484556</v>
      </c>
      <c r="Q18" s="43">
        <f t="shared" si="7"/>
        <v>3103.2440712000002</v>
      </c>
      <c r="R18" s="45">
        <f t="shared" si="8"/>
        <v>1219.0047642896263</v>
      </c>
      <c r="S18" s="45"/>
    </row>
    <row r="19" spans="3:21" ht="16.2" thickBot="1" x14ac:dyDescent="0.35">
      <c r="C19" s="84">
        <v>16</v>
      </c>
      <c r="D19" s="119">
        <v>8.5533158780430017E-3</v>
      </c>
      <c r="E19" s="115">
        <f t="shared" si="9"/>
        <v>5.1330889386041181E-3</v>
      </c>
      <c r="F19" s="26">
        <f t="shared" si="0"/>
        <v>82994.963311096057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5.6788910359450107E-2</v>
      </c>
      <c r="K19" s="42">
        <f t="shared" si="10"/>
        <v>67.293416916206496</v>
      </c>
      <c r="L19" s="42">
        <f t="shared" si="3"/>
        <v>1185.6423330156581</v>
      </c>
      <c r="M19" s="42">
        <f t="shared" si="4"/>
        <v>1693.7747614509401</v>
      </c>
      <c r="N19" s="144">
        <v>20</v>
      </c>
      <c r="O19" s="43">
        <f t="shared" si="5"/>
        <v>0.87209836804124097</v>
      </c>
      <c r="P19" s="42">
        <f t="shared" si="6"/>
        <v>12054.246416831058</v>
      </c>
      <c r="Q19" s="43">
        <f t="shared" si="7"/>
        <v>3463.8519942000007</v>
      </c>
      <c r="R19" s="45">
        <f t="shared" si="8"/>
        <v>1008.9466210951675</v>
      </c>
      <c r="S19" s="45"/>
    </row>
    <row r="20" spans="3:21" ht="16.2" thickBot="1" x14ac:dyDescent="0.35">
      <c r="C20" s="84">
        <v>17</v>
      </c>
      <c r="D20" s="119">
        <v>8.4045823438103767E-3</v>
      </c>
      <c r="E20" s="115">
        <f t="shared" si="9"/>
        <v>6.0248457960884348E-3</v>
      </c>
      <c r="F20" s="26">
        <f t="shared" si="0"/>
        <v>81826.574413882248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4.6549166945297732E-2</v>
      </c>
      <c r="K20" s="42">
        <f t="shared" si="10"/>
        <v>68.639285254530634</v>
      </c>
      <c r="L20" s="42">
        <f t="shared" si="3"/>
        <v>1168.9510630554607</v>
      </c>
      <c r="M20" s="42">
        <f t="shared" si="4"/>
        <v>1669.9300900792296</v>
      </c>
      <c r="N20" s="144">
        <v>20</v>
      </c>
      <c r="O20" s="43">
        <f t="shared" si="5"/>
        <v>0.86685990616308373</v>
      </c>
      <c r="P20" s="42">
        <f t="shared" si="6"/>
        <v>11833.382916544897</v>
      </c>
      <c r="Q20" s="43">
        <f t="shared" si="7"/>
        <v>3922.0649676000003</v>
      </c>
      <c r="R20" s="45">
        <f t="shared" si="8"/>
        <v>836.53378749192404</v>
      </c>
      <c r="S20" s="45"/>
    </row>
    <row r="21" spans="3:21" ht="16.2" thickBot="1" x14ac:dyDescent="0.35">
      <c r="C21" s="84">
        <v>18</v>
      </c>
      <c r="D21" s="119">
        <v>8.2657444170325927E-3</v>
      </c>
      <c r="E21" s="115">
        <f t="shared" si="9"/>
        <v>5.9054996618103693E-3</v>
      </c>
      <c r="F21" s="26">
        <f t="shared" si="0"/>
        <v>80665.006264542579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3.8006804660497065E-2</v>
      </c>
      <c r="K21" s="42">
        <f t="shared" si="10"/>
        <v>70.012070959621255</v>
      </c>
      <c r="L21" s="42">
        <f t="shared" si="3"/>
        <v>1152.3572323506085</v>
      </c>
      <c r="M21" s="42">
        <f t="shared" si="4"/>
        <v>1646.2246176437263</v>
      </c>
      <c r="N21" s="144">
        <v>20</v>
      </c>
      <c r="O21" s="43">
        <f t="shared" si="5"/>
        <v>0.86175575140640515</v>
      </c>
      <c r="P21" s="42">
        <f t="shared" si="6"/>
        <v>11619.81621134287</v>
      </c>
      <c r="Q21" s="43">
        <f t="shared" si="7"/>
        <v>4336.1462664000001</v>
      </c>
      <c r="R21" s="45">
        <f t="shared" si="8"/>
        <v>689.09181301635579</v>
      </c>
      <c r="S21" s="45"/>
    </row>
    <row r="22" spans="3:21" ht="16.2" thickBot="1" x14ac:dyDescent="0.35">
      <c r="C22" s="84">
        <v>19</v>
      </c>
      <c r="D22" s="119">
        <v>8.0872101826189417E-3</v>
      </c>
      <c r="E22" s="115">
        <f t="shared" si="9"/>
        <v>4.8735939631731331E-3</v>
      </c>
      <c r="F22" s="26">
        <f t="shared" si="0"/>
        <v>79437.912398890301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3.0870176303166415E-2</v>
      </c>
      <c r="K22" s="42">
        <f t="shared" si="10"/>
        <v>71.412312378813681</v>
      </c>
      <c r="L22" s="42">
        <f t="shared" si="3"/>
        <v>1134.8273199841472</v>
      </c>
      <c r="M22" s="42">
        <f t="shared" si="4"/>
        <v>1621.1818856916389</v>
      </c>
      <c r="N22" s="144">
        <v>20</v>
      </c>
      <c r="O22" s="43">
        <f t="shared" si="5"/>
        <v>0.85756612134914123</v>
      </c>
      <c r="P22" s="42">
        <f t="shared" si="6"/>
        <v>11383.309689887574</v>
      </c>
      <c r="Q22" s="43">
        <f t="shared" si="7"/>
        <v>4887.3022380000011</v>
      </c>
      <c r="R22" s="45">
        <f t="shared" si="8"/>
        <v>569.62910585385214</v>
      </c>
      <c r="S22" s="45"/>
    </row>
    <row r="23" spans="3:21" ht="16.2" thickBot="1" x14ac:dyDescent="0.35">
      <c r="C23" s="84">
        <v>20</v>
      </c>
      <c r="D23" s="119">
        <v>8.0872101826189417E-3</v>
      </c>
      <c r="E23" s="115">
        <f t="shared" si="9"/>
        <v>8.087210182618999E-3</v>
      </c>
      <c r="F23" s="26">
        <f t="shared" si="0"/>
        <v>78481.289282617901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2.4947075521824121E-2</v>
      </c>
      <c r="K23" s="42">
        <f t="shared" si="10"/>
        <v>72.840558626389949</v>
      </c>
      <c r="L23" s="42">
        <f t="shared" si="3"/>
        <v>1121.1612754659702</v>
      </c>
      <c r="M23" s="42">
        <f t="shared" si="4"/>
        <v>1601.658964951386</v>
      </c>
      <c r="N23" s="144">
        <v>20</v>
      </c>
      <c r="O23" s="43">
        <f t="shared" si="5"/>
        <v>0.85065877211953067</v>
      </c>
      <c r="P23" s="42">
        <f t="shared" si="6"/>
        <v>11189.438806665734</v>
      </c>
      <c r="Q23" s="43">
        <f t="shared" si="7"/>
        <v>5417.6532930000012</v>
      </c>
      <c r="R23" s="45">
        <f t="shared" si="8"/>
        <v>467.45648227660354</v>
      </c>
      <c r="S23" s="45"/>
    </row>
    <row r="24" spans="3:21" ht="16.2" thickBot="1" x14ac:dyDescent="0.35">
      <c r="C24" s="84">
        <v>21</v>
      </c>
      <c r="D24" s="119">
        <v>8.2161547713405642E-3</v>
      </c>
      <c r="E24" s="115">
        <f t="shared" si="9"/>
        <v>1.0795046545773014E-2</v>
      </c>
      <c r="F24" s="26">
        <f t="shared" si="0"/>
        <v>77746.426028082307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2.0047597443735004E-2</v>
      </c>
      <c r="K24" s="42">
        <f t="shared" si="10"/>
        <v>74.297369798917757</v>
      </c>
      <c r="L24" s="42">
        <f t="shared" si="3"/>
        <v>1110.6632289726044</v>
      </c>
      <c r="M24" s="42">
        <f t="shared" si="4"/>
        <v>1586.6617556751492</v>
      </c>
      <c r="N24" s="144">
        <v>20</v>
      </c>
      <c r="O24" s="43">
        <f t="shared" si="5"/>
        <v>0.84152525813041568</v>
      </c>
      <c r="P24" s="42">
        <f t="shared" si="6"/>
        <v>11022.59177142057</v>
      </c>
      <c r="Q24" s="43">
        <f t="shared" si="7"/>
        <v>6002.9525556000008</v>
      </c>
      <c r="R24" s="45">
        <f t="shared" si="8"/>
        <v>382.30395000830202</v>
      </c>
      <c r="S24" s="45"/>
    </row>
    <row r="25" spans="3:21" ht="16.2" thickBot="1" x14ac:dyDescent="0.35">
      <c r="C25" s="84">
        <v>22</v>
      </c>
      <c r="D25" s="119">
        <v>8.4144986010184029E-3</v>
      </c>
      <c r="E25" s="115">
        <f t="shared" si="9"/>
        <v>1.2579719024253025E-2</v>
      </c>
      <c r="F25" s="26">
        <f t="shared" si="0"/>
        <v>77156.019124125727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1.6013216257803511E-2</v>
      </c>
      <c r="K25" s="42">
        <f t="shared" si="10"/>
        <v>75.783317194896114</v>
      </c>
      <c r="L25" s="42">
        <f t="shared" si="3"/>
        <v>1102.2288446303676</v>
      </c>
      <c r="M25" s="42">
        <f t="shared" si="4"/>
        <v>1574.6126351862395</v>
      </c>
      <c r="N25" s="144">
        <v>20</v>
      </c>
      <c r="O25" s="43">
        <f t="shared" si="5"/>
        <v>0.83100541390309546</v>
      </c>
      <c r="P25" s="42">
        <f t="shared" si="6"/>
        <v>10872.909941987313</v>
      </c>
      <c r="Q25" s="43">
        <f t="shared" si="7"/>
        <v>6629.8704498000016</v>
      </c>
      <c r="R25" s="45">
        <f t="shared" si="8"/>
        <v>311.21569005001282</v>
      </c>
      <c r="S25" s="45"/>
    </row>
    <row r="26" spans="3:21" ht="16.2" thickBot="1" x14ac:dyDescent="0.35">
      <c r="C26" s="84">
        <v>23</v>
      </c>
      <c r="D26" s="119">
        <v>8.6722867798835201E-3</v>
      </c>
      <c r="E26" s="115">
        <f t="shared" si="9"/>
        <v>1.4343626714915968E-2</v>
      </c>
      <c r="F26" s="26">
        <f t="shared" si="0"/>
        <v>76705.277544177079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1.271729766289577E-2</v>
      </c>
      <c r="K26" s="42">
        <f t="shared" si="10"/>
        <v>77.298983538794033</v>
      </c>
      <c r="L26" s="42">
        <f t="shared" si="3"/>
        <v>1095.7896792025297</v>
      </c>
      <c r="M26" s="42">
        <f t="shared" si="4"/>
        <v>1565.4138274321854</v>
      </c>
      <c r="N26" s="144">
        <v>20</v>
      </c>
      <c r="O26" s="43">
        <f t="shared" si="5"/>
        <v>0.81917086055810817</v>
      </c>
      <c r="P26" s="42">
        <f t="shared" si="6"/>
        <v>10747.330262450785</v>
      </c>
      <c r="Q26" s="43">
        <f t="shared" si="7"/>
        <v>7223.084973</v>
      </c>
      <c r="R26" s="45">
        <f t="shared" si="8"/>
        <v>251.1160637171281</v>
      </c>
      <c r="S26" s="45"/>
    </row>
    <row r="27" spans="3:21" ht="16.2" thickBot="1" x14ac:dyDescent="0.35">
      <c r="C27" s="84">
        <v>24</v>
      </c>
      <c r="D27" s="119">
        <v>8.9597413714718015E-3</v>
      </c>
      <c r="E27" s="115">
        <f t="shared" si="9"/>
        <v>1.557119697800223E-2</v>
      </c>
      <c r="F27" s="26">
        <f t="shared" si="0"/>
        <v>76350.837687653038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1.0016468846032543E-2</v>
      </c>
      <c r="K27" s="42">
        <f t="shared" si="10"/>
        <v>78.844963209569912</v>
      </c>
      <c r="L27" s="42">
        <f t="shared" si="3"/>
        <v>1090.7262526807579</v>
      </c>
      <c r="M27" s="42">
        <f t="shared" si="4"/>
        <v>1558.1803609725112</v>
      </c>
      <c r="N27" s="144">
        <v>20</v>
      </c>
      <c r="O27" s="43">
        <f t="shared" si="5"/>
        <v>0.80651418525124863</v>
      </c>
      <c r="P27" s="42">
        <f t="shared" si="6"/>
        <v>10609.432887348861</v>
      </c>
      <c r="Q27" s="43">
        <f t="shared" si="7"/>
        <v>8070.5171664000018</v>
      </c>
      <c r="R27" s="45">
        <f t="shared" si="8"/>
        <v>203.59020693470339</v>
      </c>
      <c r="S27" s="45"/>
    </row>
    <row r="28" spans="3:21" ht="16.2" thickBot="1" x14ac:dyDescent="0.35">
      <c r="C28" s="84">
        <v>25</v>
      </c>
      <c r="D28" s="119">
        <v>9.2867443917318843E-3</v>
      </c>
      <c r="E28" s="115">
        <f t="shared" si="9"/>
        <v>1.7134816877973923E-2</v>
      </c>
      <c r="F28" s="26">
        <f t="shared" si="0"/>
        <v>76116.960620705271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7.8049769873504895E-3</v>
      </c>
      <c r="K28" s="42">
        <f t="shared" si="10"/>
        <v>80.421862473761308</v>
      </c>
      <c r="L28" s="42">
        <f t="shared" si="3"/>
        <v>1087.3851517243611</v>
      </c>
      <c r="M28" s="42">
        <f t="shared" si="4"/>
        <v>1553.4073596062301</v>
      </c>
      <c r="N28" s="144">
        <v>20</v>
      </c>
      <c r="O28" s="43">
        <f t="shared" si="5"/>
        <v>0.79281243609554042</v>
      </c>
      <c r="P28" s="42">
        <f t="shared" si="6"/>
        <v>10463.973392482605</v>
      </c>
      <c r="Q28" s="43">
        <f t="shared" si="7"/>
        <v>9158.8209570000017</v>
      </c>
      <c r="R28" s="45">
        <f t="shared" si="8"/>
        <v>165.1019299186882</v>
      </c>
      <c r="S28" s="45"/>
    </row>
    <row r="29" spans="3:21" ht="16.2" thickBot="1" x14ac:dyDescent="0.35">
      <c r="C29" s="84">
        <v>26</v>
      </c>
      <c r="D29" s="119">
        <v>9.6235447911513835E-3</v>
      </c>
      <c r="E29" s="115">
        <f t="shared" si="9"/>
        <v>1.8043554776638784E-2</v>
      </c>
      <c r="F29" s="26">
        <f t="shared" si="0"/>
        <v>75952.7897904891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5.9968048214607966E-3</v>
      </c>
      <c r="K29" s="42">
        <f t="shared" si="10"/>
        <v>82.030299723236539</v>
      </c>
      <c r="L29" s="42">
        <f t="shared" si="3"/>
        <v>1085.0398541498444</v>
      </c>
      <c r="M29" s="42">
        <f t="shared" si="4"/>
        <v>1550.0569344997775</v>
      </c>
      <c r="N29" s="144">
        <v>20</v>
      </c>
      <c r="O29" s="43">
        <f t="shared" si="5"/>
        <v>0.77863556666535239</v>
      </c>
      <c r="P29" s="42">
        <f t="shared" si="6"/>
        <v>10295.560067420456</v>
      </c>
      <c r="Q29" s="43">
        <f t="shared" si="7"/>
        <v>10567.023573600003</v>
      </c>
      <c r="R29" s="45">
        <f t="shared" si="8"/>
        <v>133.87933195721894</v>
      </c>
      <c r="S29" s="45"/>
    </row>
    <row r="30" spans="3:21" ht="16.2" thickBot="1" x14ac:dyDescent="0.35">
      <c r="C30" s="84">
        <v>27</v>
      </c>
      <c r="D30" s="119">
        <v>9.9701326373093993E-3</v>
      </c>
      <c r="E30" s="115">
        <f t="shared" si="9"/>
        <v>1.8981416637417859E-2</v>
      </c>
      <c r="F30" s="26">
        <f t="shared" si="0"/>
        <v>75860.085976864764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4.5404647860857903E-3</v>
      </c>
      <c r="K30" s="42">
        <f t="shared" si="10"/>
        <v>83.670905717701274</v>
      </c>
      <c r="L30" s="42">
        <f t="shared" si="3"/>
        <v>1083.715513955211</v>
      </c>
      <c r="M30" s="42">
        <f t="shared" si="4"/>
        <v>1548.1650199360156</v>
      </c>
      <c r="N30" s="144">
        <v>20</v>
      </c>
      <c r="O30" s="43">
        <f t="shared" si="5"/>
        <v>0.76399534619088683</v>
      </c>
      <c r="P30" s="42">
        <f t="shared" si="6"/>
        <v>10133.315108053055</v>
      </c>
      <c r="Q30" s="43">
        <f t="shared" si="7"/>
        <v>12014.042531400002</v>
      </c>
      <c r="R30" s="45">
        <f t="shared" si="8"/>
        <v>106.81722209533099</v>
      </c>
      <c r="S30" s="45"/>
    </row>
    <row r="31" spans="3:21" ht="16.2" thickBot="1" x14ac:dyDescent="0.35">
      <c r="C31" s="84">
        <v>28</v>
      </c>
      <c r="D31" s="119">
        <v>1.0316600401950125E-2</v>
      </c>
      <c r="E31" s="115">
        <f t="shared" si="9"/>
        <v>1.9671230047249702E-2</v>
      </c>
      <c r="F31" s="26">
        <f t="shared" si="0"/>
        <v>75819.778777576284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3.38197705333979E-3</v>
      </c>
      <c r="K31" s="42">
        <f t="shared" si="10"/>
        <v>85.344323832055295</v>
      </c>
      <c r="L31" s="42">
        <f t="shared" si="3"/>
        <v>1083.1396968225185</v>
      </c>
      <c r="M31" s="42">
        <f t="shared" si="4"/>
        <v>1547.3424240321692</v>
      </c>
      <c r="N31" s="144">
        <v>20</v>
      </c>
      <c r="O31" s="43">
        <f t="shared" si="5"/>
        <v>0.74911347026778519</v>
      </c>
      <c r="P31" s="42">
        <f t="shared" si="6"/>
        <v>9963.469971811759</v>
      </c>
      <c r="Q31" s="43">
        <f t="shared" si="7"/>
        <v>13604.835043800002</v>
      </c>
      <c r="R31" s="45">
        <f t="shared" si="8"/>
        <v>84.137817721009171</v>
      </c>
      <c r="S31" s="45"/>
    </row>
    <row r="32" spans="3:21" ht="16.2" thickBot="1" x14ac:dyDescent="0.35">
      <c r="C32" s="84">
        <v>29</v>
      </c>
      <c r="D32" s="119">
        <v>1.0662948168253269E-2</v>
      </c>
      <c r="E32" s="115">
        <f t="shared" si="9"/>
        <v>2.0360685624741318E-2</v>
      </c>
      <c r="F32" s="26">
        <f t="shared" si="0"/>
        <v>75831.757604053957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2.473569167869762E-3</v>
      </c>
      <c r="K32" s="42">
        <f t="shared" si="10"/>
        <v>87.051210308696398</v>
      </c>
      <c r="L32" s="42">
        <f t="shared" si="3"/>
        <v>1083.3108229150566</v>
      </c>
      <c r="M32" s="42">
        <f t="shared" si="4"/>
        <v>1547.5868898786523</v>
      </c>
      <c r="N32" s="144">
        <v>20</v>
      </c>
      <c r="O32" s="43">
        <f t="shared" si="5"/>
        <v>0.73401523321846573</v>
      </c>
      <c r="P32" s="42">
        <f t="shared" si="6"/>
        <v>9785.0331441425806</v>
      </c>
      <c r="Q32" s="43">
        <f t="shared" si="7"/>
        <v>15345.783250200004</v>
      </c>
      <c r="R32" s="45">
        <f t="shared" si="8"/>
        <v>65.290641722190514</v>
      </c>
      <c r="S32" s="45"/>
    </row>
    <row r="33" spans="3:19" ht="16.2" thickBot="1" x14ac:dyDescent="0.35">
      <c r="C33" s="84">
        <v>30</v>
      </c>
      <c r="D33" s="119">
        <v>1.1019066482433231E-2</v>
      </c>
      <c r="E33" s="115">
        <f t="shared" si="9"/>
        <v>2.1346497593652182E-2</v>
      </c>
      <c r="F33" s="26">
        <f t="shared" si="0"/>
        <v>75918.542853624356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1.7732046105156715E-3</v>
      </c>
      <c r="K33" s="42">
        <f t="shared" si="10"/>
        <v>88.79223451487033</v>
      </c>
      <c r="L33" s="42">
        <f t="shared" si="3"/>
        <v>1084.5506121946337</v>
      </c>
      <c r="M33" s="42">
        <f t="shared" si="4"/>
        <v>1549.3580174209053</v>
      </c>
      <c r="N33" s="144">
        <v>20</v>
      </c>
      <c r="O33" s="43">
        <f t="shared" si="5"/>
        <v>0.71851263061537485</v>
      </c>
      <c r="P33" s="42">
        <f t="shared" si="6"/>
        <v>9601.5326783874498</v>
      </c>
      <c r="Q33" s="43">
        <f t="shared" si="7"/>
        <v>17226.654611400005</v>
      </c>
      <c r="R33" s="45">
        <f t="shared" si="8"/>
        <v>49.766858812175414</v>
      </c>
      <c r="S33" s="45"/>
    </row>
    <row r="34" spans="3:19" ht="16.2" thickBot="1" x14ac:dyDescent="0.35">
      <c r="C34" s="84">
        <v>31</v>
      </c>
      <c r="D34" s="119">
        <v>1.1365171078696192E-2</v>
      </c>
      <c r="E34" s="115">
        <f t="shared" si="9"/>
        <v>2.1748308966585018E-2</v>
      </c>
      <c r="F34" s="26">
        <f t="shared" si="0"/>
        <v>76035.973405703713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1.2460098957060013E-3</v>
      </c>
      <c r="K34" s="42">
        <f t="shared" si="10"/>
        <v>90.568079205167734</v>
      </c>
      <c r="L34" s="42">
        <f t="shared" si="3"/>
        <v>1086.2281915100532</v>
      </c>
      <c r="M34" s="42">
        <f t="shared" si="4"/>
        <v>1551.7545593000759</v>
      </c>
      <c r="N34" s="144">
        <v>20</v>
      </c>
      <c r="O34" s="43">
        <f t="shared" si="5"/>
        <v>0.70305489500669438</v>
      </c>
      <c r="P34" s="42">
        <f t="shared" si="6"/>
        <v>9426.2691069103621</v>
      </c>
      <c r="Q34" s="43">
        <f t="shared" si="7"/>
        <v>19060.418239200004</v>
      </c>
      <c r="R34" s="45">
        <f t="shared" si="8"/>
        <v>36.980283862895426</v>
      </c>
      <c r="S34" s="45"/>
    </row>
    <row r="35" spans="3:19" ht="16.2" thickBot="1" x14ac:dyDescent="0.35">
      <c r="C35" s="84">
        <v>32</v>
      </c>
      <c r="D35" s="119">
        <v>1.1701272307641087E-2</v>
      </c>
      <c r="E35" s="115">
        <f t="shared" si="9"/>
        <v>2.2120410404932799E-2</v>
      </c>
      <c r="F35" s="26">
        <f t="shared" si="0"/>
        <v>76181.927730457945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8.5559958627209496E-4</v>
      </c>
      <c r="K35" s="42">
        <f t="shared" si="10"/>
        <v>92.379440789271086</v>
      </c>
      <c r="L35" s="42">
        <f t="shared" si="3"/>
        <v>1088.3132532922564</v>
      </c>
      <c r="M35" s="42">
        <f t="shared" si="4"/>
        <v>1554.7332189889378</v>
      </c>
      <c r="N35" s="144">
        <v>20</v>
      </c>
      <c r="O35" s="43">
        <f t="shared" si="5"/>
        <v>0.68767377768184401</v>
      </c>
      <c r="P35" s="42">
        <f t="shared" si="6"/>
        <v>9229.0996593252748</v>
      </c>
      <c r="Q35" s="43">
        <f t="shared" si="7"/>
        <v>21132.775778400002</v>
      </c>
      <c r="R35" s="45">
        <f t="shared" si="8"/>
        <v>27.027196891022257</v>
      </c>
      <c r="S35" s="45"/>
    </row>
    <row r="36" spans="3:19" ht="16.2" thickBot="1" x14ac:dyDescent="0.35">
      <c r="C36" s="84">
        <v>33</v>
      </c>
      <c r="D36" s="119">
        <v>1.2037260610503414E-2</v>
      </c>
      <c r="E36" s="115">
        <f t="shared" si="9"/>
        <v>2.2788886302097803E-2</v>
      </c>
      <c r="F36" s="26">
        <f t="shared" si="0"/>
        <v>76379.202815345227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si="2"/>
        <v>5.7441428071854496E-4</v>
      </c>
      <c r="K36" s="42">
        <f t="shared" si="10"/>
        <v>94.227029605056515</v>
      </c>
      <c r="L36" s="42">
        <f t="shared" si="3"/>
        <v>1091.1314687906461</v>
      </c>
      <c r="M36" s="42">
        <f t="shared" si="4"/>
        <v>1558.7592411294943</v>
      </c>
      <c r="N36" s="144">
        <v>20</v>
      </c>
      <c r="O36" s="43">
        <f t="shared" si="5"/>
        <v>0.67217967536189982</v>
      </c>
      <c r="P36" s="42">
        <f t="shared" si="6"/>
        <v>9046.6623568474388</v>
      </c>
      <c r="Q36" s="43">
        <f t="shared" si="7"/>
        <v>23114.074276800002</v>
      </c>
      <c r="R36" s="45">
        <f t="shared" si="8"/>
        <v>19.177894594287693</v>
      </c>
      <c r="S36" s="45"/>
    </row>
    <row r="37" spans="3:19" ht="16.2" thickBot="1" x14ac:dyDescent="0.35">
      <c r="C37" s="84">
        <v>34</v>
      </c>
      <c r="D37" s="119">
        <v>1.2363258983398627E-2</v>
      </c>
      <c r="E37" s="115">
        <f t="shared" si="9"/>
        <v>2.3121205288940679E-2</v>
      </c>
      <c r="F37" s="26">
        <f t="shared" si="0"/>
        <v>76602.440965409653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2"/>
        <v>3.7621501008290462E-4</v>
      </c>
      <c r="K37" s="42">
        <f t="shared" si="10"/>
        <v>96.111570197157647</v>
      </c>
      <c r="L37" s="42">
        <f t="shared" si="3"/>
        <v>1094.3205852201379</v>
      </c>
      <c r="M37" s="42">
        <f t="shared" si="4"/>
        <v>1563.3151217430543</v>
      </c>
      <c r="N37" s="144">
        <v>20</v>
      </c>
      <c r="O37" s="43">
        <f t="shared" si="5"/>
        <v>0.65681636464407933</v>
      </c>
      <c r="P37" s="42">
        <f t="shared" si="6"/>
        <v>8851.409401488665</v>
      </c>
      <c r="Q37" s="43">
        <f t="shared" si="7"/>
        <v>25236.639885600005</v>
      </c>
      <c r="R37" s="45">
        <f t="shared" si="8"/>
        <v>13.310031275539021</v>
      </c>
      <c r="S37" s="45"/>
    </row>
    <row r="38" spans="3:19" ht="16.2" thickBot="1" x14ac:dyDescent="0.35">
      <c r="C38" s="84">
        <v>35</v>
      </c>
      <c r="D38" s="119">
        <v>1.2679277157073555E-2</v>
      </c>
      <c r="E38" s="115">
        <f t="shared" si="9"/>
        <v>2.3423895062021121E-2</v>
      </c>
      <c r="F38" s="26">
        <f t="shared" si="0"/>
        <v>76849.589651904113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2"/>
        <v>2.3959692806530317E-4</v>
      </c>
      <c r="K38" s="42">
        <f t="shared" si="10"/>
        <v>98.033801601100805</v>
      </c>
      <c r="L38" s="42">
        <f t="shared" si="3"/>
        <v>1097.8512807414875</v>
      </c>
      <c r="M38" s="42">
        <f t="shared" si="4"/>
        <v>1568.3589724878391</v>
      </c>
      <c r="N38" s="144">
        <v>20</v>
      </c>
      <c r="O38" s="43">
        <f t="shared" si="5"/>
        <v>0.6416099589490275</v>
      </c>
      <c r="P38" s="42">
        <f t="shared" si="6"/>
        <v>8634.6745587868481</v>
      </c>
      <c r="Q38" s="43">
        <f t="shared" si="7"/>
        <v>27577.589480999999</v>
      </c>
      <c r="R38" s="45">
        <f t="shared" si="8"/>
        <v>9.0297023763249218</v>
      </c>
      <c r="S38" s="45"/>
    </row>
    <row r="39" spans="3:19" ht="16.2" thickBot="1" x14ac:dyDescent="0.35">
      <c r="C39" s="84">
        <v>36</v>
      </c>
      <c r="D39" s="119">
        <v>1.2995195494811309E-2</v>
      </c>
      <c r="E39" s="115">
        <f t="shared" si="9"/>
        <v>2.4052337315632701E-2</v>
      </c>
      <c r="F39" s="26">
        <f t="shared" si="0"/>
        <v>77146.002311042059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2"/>
        <v>1.4768154251983096E-4</v>
      </c>
      <c r="K39" s="42">
        <f t="shared" si="10"/>
        <v>99.994477633122827</v>
      </c>
      <c r="L39" s="42">
        <f t="shared" si="3"/>
        <v>1102.085747300601</v>
      </c>
      <c r="M39" s="42">
        <f t="shared" si="4"/>
        <v>1574.40821042943</v>
      </c>
      <c r="N39" s="144">
        <v>20</v>
      </c>
      <c r="O39" s="43">
        <f t="shared" si="5"/>
        <v>0.62636185120450916</v>
      </c>
      <c r="P39" s="42">
        <f t="shared" si="6"/>
        <v>8389.1532639877805</v>
      </c>
      <c r="Q39" s="43">
        <f t="shared" si="7"/>
        <v>30228.334039800004</v>
      </c>
      <c r="R39" s="45">
        <f t="shared" si="8"/>
        <v>5.9758967258058151</v>
      </c>
      <c r="S39" s="45"/>
    </row>
    <row r="40" spans="3:19" ht="16.2" thickBot="1" x14ac:dyDescent="0.35">
      <c r="C40" s="84">
        <v>37</v>
      </c>
      <c r="D40" s="119">
        <v>1.3301146239128455E-2</v>
      </c>
      <c r="E40" s="115">
        <f t="shared" si="9"/>
        <v>2.4315373034545652E-2</v>
      </c>
      <c r="F40" s="26">
        <f t="shared" si="0"/>
        <v>77463.931349759936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2"/>
        <v>8.8562616124521394E-5</v>
      </c>
      <c r="K40" s="42">
        <f t="shared" si="10"/>
        <v>101.99436718578528</v>
      </c>
      <c r="L40" s="42">
        <f t="shared" si="3"/>
        <v>1106.6275907108561</v>
      </c>
      <c r="M40" s="42">
        <f t="shared" si="4"/>
        <v>1580.8965581583659</v>
      </c>
      <c r="N40" s="144">
        <v>20</v>
      </c>
      <c r="O40" s="43">
        <f t="shared" si="5"/>
        <v>0.61131530170275783</v>
      </c>
      <c r="P40" s="42">
        <f t="shared" si="6"/>
        <v>8195.6601620539477</v>
      </c>
      <c r="Q40" s="43">
        <f t="shared" si="7"/>
        <v>32387.631868800006</v>
      </c>
      <c r="R40" s="45">
        <f t="shared" si="8"/>
        <v>3.77297343996793</v>
      </c>
      <c r="S40" s="45"/>
    </row>
    <row r="41" spans="3:19" ht="16.2" thickBot="1" x14ac:dyDescent="0.35">
      <c r="C41" s="84">
        <v>38</v>
      </c>
      <c r="D41" s="119">
        <v>1.3587273508515697E-2</v>
      </c>
      <c r="E41" s="115">
        <f t="shared" si="9"/>
        <v>2.4173982475843667E-2</v>
      </c>
      <c r="F41" s="26">
        <f t="shared" si="0"/>
        <v>77772.173588259669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2"/>
        <v>5.1544995397101265E-5</v>
      </c>
      <c r="K41" s="42">
        <f t="shared" si="10"/>
        <v>104.03425452950098</v>
      </c>
      <c r="L41" s="42">
        <f t="shared" si="3"/>
        <v>1111.0310512608526</v>
      </c>
      <c r="M41" s="42">
        <f t="shared" si="4"/>
        <v>1587.1872160869323</v>
      </c>
      <c r="N41" s="144">
        <v>20</v>
      </c>
      <c r="O41" s="43">
        <f t="shared" si="5"/>
        <v>0.59671456629936115</v>
      </c>
      <c r="P41" s="42">
        <f t="shared" si="6"/>
        <v>7985.8461699004829</v>
      </c>
      <c r="Q41" s="43">
        <f t="shared" si="7"/>
        <v>34673.7784302</v>
      </c>
      <c r="R41" s="45">
        <f t="shared" si="8"/>
        <v>2.3186283223233595</v>
      </c>
      <c r="S41" s="45"/>
    </row>
    <row r="42" spans="3:19" ht="16.2" thickBot="1" x14ac:dyDescent="0.35">
      <c r="C42" s="84">
        <v>39</v>
      </c>
      <c r="D42" s="119">
        <v>1.3873318932506512E-2</v>
      </c>
      <c r="E42" s="115">
        <f t="shared" si="9"/>
        <v>2.4743045044157402E-2</v>
      </c>
      <c r="F42" s="26">
        <f t="shared" si="0"/>
        <v>78126.088360395021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2"/>
        <v>2.9065912062330663E-5</v>
      </c>
      <c r="K42" s="42">
        <f t="shared" si="10"/>
        <v>106.11493962009101</v>
      </c>
      <c r="L42" s="42">
        <f t="shared" si="3"/>
        <v>1116.0869765770717</v>
      </c>
      <c r="M42" s="42">
        <f t="shared" si="4"/>
        <v>1594.4099665386739</v>
      </c>
      <c r="N42" s="144">
        <v>20</v>
      </c>
      <c r="O42" s="43">
        <f t="shared" si="5"/>
        <v>0.58213119344235287</v>
      </c>
      <c r="P42" s="42">
        <f t="shared" si="6"/>
        <v>7772.3915660578059</v>
      </c>
      <c r="Q42" s="43">
        <f t="shared" si="7"/>
        <v>37018.754393399999</v>
      </c>
      <c r="R42" s="45">
        <f t="shared" si="8"/>
        <v>1.3806742012641013</v>
      </c>
      <c r="S42" s="45"/>
    </row>
    <row r="43" spans="3:19" ht="16.2" thickBot="1" x14ac:dyDescent="0.35">
      <c r="C43" s="84">
        <v>40</v>
      </c>
      <c r="D43" s="119">
        <v>1.4149423104419658E-2</v>
      </c>
      <c r="E43" s="115">
        <f t="shared" si="9"/>
        <v>2.4917485809032389E-2</v>
      </c>
      <c r="F43" s="26">
        <f t="shared" si="0"/>
        <v>78495.305265436458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2"/>
        <v>1.5816147845554574E-5</v>
      </c>
      <c r="K43" s="42">
        <f t="shared" si="10"/>
        <v>108.23723841249283</v>
      </c>
      <c r="L43" s="42">
        <f t="shared" si="3"/>
        <v>1121.3615037919494</v>
      </c>
      <c r="M43" s="42">
        <f t="shared" si="4"/>
        <v>1601.9450054170707</v>
      </c>
      <c r="N43" s="144">
        <v>20</v>
      </c>
      <c r="O43" s="43">
        <f t="shared" si="5"/>
        <v>0.56780517311677281</v>
      </c>
      <c r="P43" s="42">
        <f t="shared" si="6"/>
        <v>7535.6740972735488</v>
      </c>
      <c r="Q43" s="43">
        <f t="shared" si="7"/>
        <v>39573.695374200004</v>
      </c>
      <c r="R43" s="45">
        <f t="shared" si="8"/>
        <v>0.79777546626550522</v>
      </c>
      <c r="S43" s="45"/>
    </row>
    <row r="44" spans="3:19" ht="16.2" thickBot="1" x14ac:dyDescent="0.35">
      <c r="C44" s="84">
        <v>41</v>
      </c>
      <c r="D44" s="119">
        <v>1.4415594234310233E-2</v>
      </c>
      <c r="E44" s="115">
        <f t="shared" si="9"/>
        <v>2.5062439429933379E-2</v>
      </c>
      <c r="F44" s="26">
        <f t="shared" si="0"/>
        <v>78877.699836112035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2"/>
        <v>8.1965681540361292E-6</v>
      </c>
      <c r="K44" s="42">
        <f t="shared" si="10"/>
        <v>110.40198318074269</v>
      </c>
      <c r="L44" s="42">
        <f t="shared" si="3"/>
        <v>1126.8242833730289</v>
      </c>
      <c r="M44" s="42">
        <f t="shared" si="4"/>
        <v>1609.7489762471844</v>
      </c>
      <c r="N44" s="144">
        <v>20</v>
      </c>
      <c r="O44" s="43">
        <f t="shared" si="5"/>
        <v>0.55375143643826297</v>
      </c>
      <c r="P44" s="42">
        <f t="shared" si="6"/>
        <v>7211.8681283537062</v>
      </c>
      <c r="Q44" s="43">
        <f t="shared" si="7"/>
        <v>42925.777993800009</v>
      </c>
      <c r="R44" s="45">
        <f t="shared" si="8"/>
        <v>0.44995215683174966</v>
      </c>
      <c r="S44" s="45"/>
    </row>
    <row r="45" spans="3:19" ht="16.2" thickBot="1" x14ac:dyDescent="0.35">
      <c r="C45" s="84">
        <v>42</v>
      </c>
      <c r="D45" s="119">
        <v>1.4681694535982431E-2</v>
      </c>
      <c r="E45" s="115">
        <f t="shared" si="9"/>
        <v>2.5591806904542529E-2</v>
      </c>
      <c r="F45" s="26">
        <f t="shared" si="0"/>
        <v>79303.927074687381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2"/>
        <v>3.9882582025849146E-6</v>
      </c>
      <c r="K45" s="42">
        <f t="shared" si="10"/>
        <v>112.61002284435754</v>
      </c>
      <c r="L45" s="42">
        <f t="shared" si="3"/>
        <v>1132.9132439241055</v>
      </c>
      <c r="M45" s="42">
        <f t="shared" si="4"/>
        <v>1618.4474913201507</v>
      </c>
      <c r="N45" s="144">
        <v>20</v>
      </c>
      <c r="O45" s="43">
        <f t="shared" si="5"/>
        <v>0.53975973667906851</v>
      </c>
      <c r="P45" s="42">
        <f t="shared" si="6"/>
        <v>6807.8299545917425</v>
      </c>
      <c r="Q45" s="43">
        <f t="shared" si="7"/>
        <v>47022.713361000002</v>
      </c>
      <c r="R45" s="45">
        <f t="shared" si="8"/>
        <v>0.24366629282698532</v>
      </c>
      <c r="S45" s="45"/>
    </row>
    <row r="46" spans="3:19" ht="16.2" thickBot="1" x14ac:dyDescent="0.35">
      <c r="C46" s="84">
        <v>43</v>
      </c>
      <c r="D46" s="119">
        <v>1.4928020584236673E-2</v>
      </c>
      <c r="E46" s="115">
        <f t="shared" si="9"/>
        <v>2.527371461091478E-2</v>
      </c>
      <c r="F46" s="26">
        <f t="shared" si="0"/>
        <v>79707.09924782539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2"/>
        <v>1.8277969683255261E-6</v>
      </c>
      <c r="K46" s="42">
        <f t="shared" si="10"/>
        <v>114.8622233012447</v>
      </c>
      <c r="L46" s="42">
        <f t="shared" si="3"/>
        <v>1138.6728463975057</v>
      </c>
      <c r="M46" s="42">
        <f t="shared" si="4"/>
        <v>1626.6754948535795</v>
      </c>
      <c r="N46" s="144">
        <v>20</v>
      </c>
      <c r="O46" s="43">
        <f t="shared" si="5"/>
        <v>0.52628894860560116</v>
      </c>
      <c r="P46" s="42">
        <f t="shared" si="6"/>
        <v>6444.7345928707473</v>
      </c>
      <c r="Q46" s="43">
        <f t="shared" si="7"/>
        <v>50682.077901000004</v>
      </c>
      <c r="R46" s="45">
        <f t="shared" si="8"/>
        <v>0.12253896102977692</v>
      </c>
      <c r="S46" s="45"/>
    </row>
    <row r="47" spans="3:19" ht="16.2" thickBot="1" x14ac:dyDescent="0.35">
      <c r="C47" s="84">
        <v>44</v>
      </c>
      <c r="D47" s="119">
        <v>1.5174285970911309E-2</v>
      </c>
      <c r="E47" s="115">
        <f t="shared" si="9"/>
        <v>2.576369759792059E-2</v>
      </c>
      <c r="F47" s="26">
        <f t="shared" si="0"/>
        <v>80151.58439535377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2"/>
        <v>7.8517489931366881E-7</v>
      </c>
      <c r="K47" s="42">
        <f t="shared" si="10"/>
        <v>117.15946776726959</v>
      </c>
      <c r="L47" s="42">
        <f t="shared" si="3"/>
        <v>1145.0226342193396</v>
      </c>
      <c r="M47" s="42">
        <f t="shared" si="4"/>
        <v>1635.7466203133422</v>
      </c>
      <c r="N47" s="144">
        <v>20</v>
      </c>
      <c r="O47" s="43">
        <f t="shared" si="5"/>
        <v>0.51290297578612287</v>
      </c>
      <c r="P47" s="42">
        <f t="shared" si="6"/>
        <v>6074.5556922073565</v>
      </c>
      <c r="Q47" s="43">
        <f t="shared" si="7"/>
        <v>54398.118434400007</v>
      </c>
      <c r="R47" s="45">
        <f t="shared" si="8"/>
        <v>5.7875347612807687E-2</v>
      </c>
      <c r="S47" s="45"/>
    </row>
    <row r="48" spans="3:19" ht="16.2" thickBot="1" x14ac:dyDescent="0.35">
      <c r="C48" s="84">
        <v>45</v>
      </c>
      <c r="D48" s="119">
        <v>1.541064369943212E-2</v>
      </c>
      <c r="E48" s="115">
        <f>-LN(EXP(-D48*C48)/EXP(-D47*C47))</f>
        <v>2.5810383754347847E-2</v>
      </c>
      <c r="F48" s="26">
        <f t="shared" si="0"/>
        <v>80602.311130257352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2"/>
        <v>3.145901333852135E-7</v>
      </c>
      <c r="K48" s="42">
        <f t="shared" si="10"/>
        <v>119.50265712261498</v>
      </c>
      <c r="L48" s="42">
        <f t="shared" si="3"/>
        <v>1151.4615875751051</v>
      </c>
      <c r="M48" s="42">
        <f t="shared" si="4"/>
        <v>1644.9451251072928</v>
      </c>
      <c r="N48" s="144">
        <v>20</v>
      </c>
      <c r="O48" s="43">
        <f t="shared" si="5"/>
        <v>0.49983413456017983</v>
      </c>
      <c r="P48" s="42">
        <f t="shared" si="6"/>
        <v>5697.5840734822723</v>
      </c>
      <c r="Q48" s="43">
        <f t="shared" si="7"/>
        <v>58138.986952799998</v>
      </c>
      <c r="R48" s="45">
        <f t="shared" si="8"/>
        <v>2.5551922051093939E-2</v>
      </c>
      <c r="S48" s="45"/>
    </row>
    <row r="49" spans="3:19" ht="16.2" thickBot="1" x14ac:dyDescent="0.35">
      <c r="C49" s="84">
        <v>46</v>
      </c>
      <c r="D49" s="119">
        <v>1.564694557617784E-2</v>
      </c>
      <c r="E49" s="115">
        <f t="shared" si="9"/>
        <v>2.6280530029735287E-2</v>
      </c>
      <c r="F49" s="26">
        <f t="shared" si="0"/>
        <v>81093.689429974707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2"/>
        <v>1.1697045305951415E-7</v>
      </c>
      <c r="K49" s="42">
        <f t="shared" si="10"/>
        <v>121.89271026506728</v>
      </c>
      <c r="L49" s="42">
        <f t="shared" si="3"/>
        <v>1158.4812775710673</v>
      </c>
      <c r="M49" s="42">
        <f t="shared" si="4"/>
        <v>1654.9732536729534</v>
      </c>
      <c r="N49" s="144">
        <v>20</v>
      </c>
      <c r="O49" s="43">
        <f t="shared" si="5"/>
        <v>0.48686933565760188</v>
      </c>
      <c r="P49" s="42">
        <f t="shared" si="6"/>
        <v>5319.6534965059018</v>
      </c>
      <c r="Q49" s="43">
        <f t="shared" si="7"/>
        <v>61871.051572200005</v>
      </c>
      <c r="R49" s="45">
        <f t="shared" si="8"/>
        <v>1.0487324157581074E-2</v>
      </c>
      <c r="S49" s="45"/>
    </row>
    <row r="50" spans="3:19" ht="16.2" thickBot="1" x14ac:dyDescent="0.35">
      <c r="C50" s="84">
        <v>47</v>
      </c>
      <c r="D50" s="119">
        <v>1.5863506588167146E-2</v>
      </c>
      <c r="E50" s="115">
        <f t="shared" si="9"/>
        <v>2.5825313139675156E-2</v>
      </c>
      <c r="F50" s="26">
        <f t="shared" si="0"/>
        <v>81550.931521735314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2"/>
        <v>4.0156025840324642E-8</v>
      </c>
      <c r="K50" s="42">
        <f t="shared" si="10"/>
        <v>124.33056447036863</v>
      </c>
      <c r="L50" s="42">
        <f t="shared" si="3"/>
        <v>1165.0133074533617</v>
      </c>
      <c r="M50" s="42">
        <f t="shared" si="4"/>
        <v>1664.3047249333738</v>
      </c>
      <c r="N50" s="144">
        <v>20</v>
      </c>
      <c r="O50" s="43">
        <f t="shared" si="5"/>
        <v>0.47445675190733161</v>
      </c>
      <c r="P50" s="42">
        <f t="shared" si="6"/>
        <v>4939.3441938509395</v>
      </c>
      <c r="Q50" s="43">
        <f t="shared" si="7"/>
        <v>65560.942161000014</v>
      </c>
      <c r="R50" s="45">
        <f t="shared" si="8"/>
        <v>3.9841393484794469E-3</v>
      </c>
      <c r="S50" s="45"/>
    </row>
    <row r="51" spans="3:19" ht="16.2" thickBot="1" x14ac:dyDescent="0.35">
      <c r="C51" s="84">
        <v>48</v>
      </c>
      <c r="D51" s="119">
        <v>1.6080020711638797E-2</v>
      </c>
      <c r="E51" s="115">
        <f t="shared" si="9"/>
        <v>2.6256184514806387E-2</v>
      </c>
      <c r="F51" s="26">
        <f t="shared" si="0"/>
        <v>82046.095445792409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2"/>
        <v>1.2663678898822778E-8</v>
      </c>
      <c r="K51" s="42">
        <f t="shared" si="10"/>
        <v>126.81717575977601</v>
      </c>
      <c r="L51" s="42">
        <f t="shared" si="3"/>
        <v>1172.0870777970345</v>
      </c>
      <c r="M51" s="42">
        <f t="shared" si="4"/>
        <v>1674.4101111386208</v>
      </c>
      <c r="N51" s="144">
        <v>20</v>
      </c>
      <c r="O51" s="43">
        <f t="shared" si="5"/>
        <v>0.46216144811151949</v>
      </c>
      <c r="P51" s="42">
        <f t="shared" si="6"/>
        <v>4564.9238511630683</v>
      </c>
      <c r="Q51" s="43">
        <f t="shared" si="7"/>
        <v>69175.885779000004</v>
      </c>
      <c r="R51" s="45">
        <f t="shared" si="8"/>
        <v>1.3926295617315439E-3</v>
      </c>
      <c r="S51" s="45"/>
    </row>
    <row r="52" spans="3:19" ht="16.2" thickBot="1" x14ac:dyDescent="0.35">
      <c r="C52" s="84">
        <v>49</v>
      </c>
      <c r="D52" s="119">
        <v>1.6296487966892016E-2</v>
      </c>
      <c r="E52" s="115">
        <f t="shared" si="9"/>
        <v>2.6686916219046532E-2</v>
      </c>
      <c r="F52" s="26">
        <f t="shared" si="0"/>
        <v>82579.82801489273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2"/>
        <v>3.6501193624879263E-9</v>
      </c>
      <c r="K52" s="42">
        <f t="shared" si="10"/>
        <v>129.35351927497152</v>
      </c>
      <c r="L52" s="42">
        <f t="shared" si="3"/>
        <v>1179.711828784182</v>
      </c>
      <c r="M52" s="42">
        <f t="shared" si="4"/>
        <v>1685.3026125488313</v>
      </c>
      <c r="N52" s="144">
        <v>20</v>
      </c>
      <c r="O52" s="43">
        <f t="shared" si="5"/>
        <v>0.44999090371996542</v>
      </c>
      <c r="P52" s="42">
        <f t="shared" si="6"/>
        <v>4199.4101102082313</v>
      </c>
      <c r="Q52" s="43">
        <f t="shared" si="7"/>
        <v>72685.742407200014</v>
      </c>
      <c r="R52" s="45">
        <f t="shared" si="8"/>
        <v>4.4559290267955223E-4</v>
      </c>
      <c r="S52" s="45"/>
    </row>
    <row r="53" spans="3:19" ht="16.2" thickBot="1" x14ac:dyDescent="0.35">
      <c r="C53" s="84">
        <v>50</v>
      </c>
      <c r="D53" s="129">
        <v>1.6493235727061552E-2</v>
      </c>
      <c r="E53" s="115">
        <f t="shared" si="9"/>
        <v>2.613387597536888E-2</v>
      </c>
      <c r="F53" s="26">
        <f t="shared" si="0"/>
        <v>83071.078306621421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si="2"/>
        <v>9.5682240200723849E-10</v>
      </c>
      <c r="K53" s="42">
        <f t="shared" si="10"/>
        <v>131.94058966047095</v>
      </c>
      <c r="L53" s="42">
        <f t="shared" si="3"/>
        <v>1186.7296900945919</v>
      </c>
      <c r="M53" s="42">
        <f t="shared" si="4"/>
        <v>1695.3281287065597</v>
      </c>
      <c r="N53" s="144">
        <v>20</v>
      </c>
      <c r="O53" s="43">
        <f t="shared" si="5"/>
        <v>0.43838323458730111</v>
      </c>
      <c r="P53" s="42">
        <f t="shared" si="6"/>
        <v>3841.8630288525146</v>
      </c>
      <c r="Q53" s="43">
        <f t="shared" si="7"/>
        <v>76062.87297180001</v>
      </c>
      <c r="R53" s="45">
        <f t="shared" si="8"/>
        <v>1.2996972556599204E-4</v>
      </c>
      <c r="S53" s="45"/>
    </row>
    <row r="54" spans="3:19" ht="15.6" x14ac:dyDescent="0.3">
      <c r="C54" s="84">
        <v>51</v>
      </c>
      <c r="E54" s="115">
        <f t="shared" si="9"/>
        <v>-0.82466178635307774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57"/>
  <sheetViews>
    <sheetView topLeftCell="L1" zoomScale="115" zoomScaleNormal="115" workbookViewId="0">
      <selection activeCell="U6" sqref="U6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3.109375" style="26" bestFit="1" customWidth="1"/>
    <col min="4" max="4" width="7.88671875" style="26" bestFit="1" customWidth="1"/>
    <col min="5" max="5" width="10" style="26" bestFit="1" customWidth="1"/>
    <col min="6" max="6" width="12.77734375" style="26" bestFit="1" customWidth="1"/>
    <col min="7" max="7" width="10.5546875" style="26" bestFit="1" customWidth="1"/>
    <col min="8" max="8" width="12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3.21875" style="26" bestFit="1" customWidth="1"/>
    <col min="19" max="19" width="14.21875" style="26" customWidth="1"/>
    <col min="20" max="20" width="12.77734375" style="26" bestFit="1" customWidth="1"/>
    <col min="21" max="21" width="13.21875" style="26" bestFit="1" customWidth="1"/>
    <col min="22" max="22" width="11.109375" style="26" bestFit="1" customWidth="1"/>
    <col min="23" max="23" width="11.6640625" style="26" bestFit="1" customWidth="1"/>
    <col min="24" max="24" width="12.77734375" style="26" bestFit="1" customWidth="1"/>
    <col min="25" max="16384" width="8.77734375" style="26"/>
  </cols>
  <sheetData>
    <row r="1" spans="2:24" ht="15" thickBot="1" x14ac:dyDescent="0.35">
      <c r="F1" s="26">
        <v>100000</v>
      </c>
    </row>
    <row r="2" spans="2:24" ht="18.600000000000001" thickBot="1" x14ac:dyDescent="0.4">
      <c r="B2" s="162" t="s">
        <v>117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f>0.61*F1</f>
        <v>61000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59675.384999999995</v>
      </c>
      <c r="G4" s="120">
        <v>7.10989</v>
      </c>
      <c r="H4" s="120">
        <f>G4/1000</f>
        <v>7.1098899999999998E-3</v>
      </c>
      <c r="I4" s="42">
        <v>0.15</v>
      </c>
      <c r="J4" s="42">
        <f>(1-H4)*(1-I4)*J3</f>
        <v>0.84395659350000007</v>
      </c>
      <c r="K4" s="42">
        <v>50</v>
      </c>
      <c r="L4" s="42">
        <f>F4/(1-$B$5)*$B$4</f>
        <v>852.50549999999987</v>
      </c>
      <c r="M4" s="42">
        <f>F4/(1-$B$5)*$B$5</f>
        <v>1217.8649999999998</v>
      </c>
      <c r="N4" s="144">
        <v>20</v>
      </c>
      <c r="O4" s="43">
        <f>EXP(-D4*C4)</f>
        <v>1.0017530678687703</v>
      </c>
      <c r="P4" s="42">
        <f>I4*(1-H4)*(F4-N4)</f>
        <v>8884.6862662113526</v>
      </c>
      <c r="Q4" s="43">
        <f>H4*(MAX(1.1*$F$1,F4)-N4)</f>
        <v>781.94570220000003</v>
      </c>
      <c r="R4" s="45">
        <f>J3*O4*(P4+Q4+K4+L4)</f>
        <v>10587.665883707841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59096.369634010225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53" si="2">(1-H5)*(1-I5)*J4</f>
        <v>0.71167772927405604</v>
      </c>
      <c r="K5" s="42">
        <f>K4*1.02</f>
        <v>51</v>
      </c>
      <c r="L5" s="42">
        <f t="shared" ref="L5:L54" si="3">F5/(1-$B$5)*$B$4</f>
        <v>844.23385191443174</v>
      </c>
      <c r="M5" s="42">
        <f t="shared" ref="M5:M54" si="4">F5/(1-$B$5)*$B$5</f>
        <v>1206.0483598777596</v>
      </c>
      <c r="N5" s="144">
        <v>20</v>
      </c>
      <c r="O5" s="43">
        <f t="shared" ref="O5:O53" si="5">EXP(-D5*C5)</f>
        <v>0.99133669906999511</v>
      </c>
      <c r="P5" s="42">
        <f t="shared" ref="P5:P53" si="6">I5*(1-H5)*(F5-N5)</f>
        <v>8791.2250433460358</v>
      </c>
      <c r="Q5" s="43">
        <f>H5*(MAX(1.1*$F$1,F5)-N5)</f>
        <v>871.63329240000007</v>
      </c>
      <c r="R5" s="45">
        <f t="shared" ref="R5:R53" si="7">J4*O5*(P5+Q5+K5+L5)</f>
        <v>8833.3765540506283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8">-LN(EXP(-D6*C6)/EXP(-D5*C5))</f>
        <v>1.2315168782834346E-2</v>
      </c>
      <c r="F6" s="26">
        <f t="shared" si="0"/>
        <v>58632.078206612372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0.59963731618991423</v>
      </c>
      <c r="K6" s="42">
        <f t="shared" ref="K6:K53" si="9">K5*1.02</f>
        <v>52.02</v>
      </c>
      <c r="L6" s="42">
        <f>F6/(1-$B$5)*$B$4</f>
        <v>837.60111723731961</v>
      </c>
      <c r="M6" s="42">
        <f t="shared" si="4"/>
        <v>1196.5730246247422</v>
      </c>
      <c r="N6" s="144">
        <v>20</v>
      </c>
      <c r="O6" s="43">
        <f t="shared" si="5"/>
        <v>0.97920308738988437</v>
      </c>
      <c r="P6" s="42">
        <f>I6*(1-H6)*(F6-N6)</f>
        <v>8714.9465914720222</v>
      </c>
      <c r="Q6" s="43">
        <f t="shared" ref="Q6:Q53" si="10">H6*(MAX(1.1*$F$1,F6)-N6)</f>
        <v>961.53424380000013</v>
      </c>
      <c r="R6" s="45">
        <f t="shared" si="7"/>
        <v>7363.273744507851</v>
      </c>
      <c r="S6" s="45"/>
      <c r="T6" s="78" t="s">
        <v>62</v>
      </c>
      <c r="U6" s="79">
        <f>$F$3</f>
        <v>61000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8"/>
        <v>1.2007092481140791E-2</v>
      </c>
      <c r="F7" s="26">
        <f t="shared" si="0"/>
        <v>58153.516010963162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0.50472516542472046</v>
      </c>
      <c r="K7" s="42">
        <f t="shared" si="9"/>
        <v>53.060400000000001</v>
      </c>
      <c r="L7" s="42">
        <f t="shared" si="3"/>
        <v>830.76451444233089</v>
      </c>
      <c r="M7" s="42">
        <f t="shared" si="4"/>
        <v>1186.8064492033297</v>
      </c>
      <c r="N7" s="144">
        <v>20</v>
      </c>
      <c r="O7" s="43">
        <f t="shared" si="5"/>
        <v>0.96751600968362694</v>
      </c>
      <c r="P7" s="42">
        <f t="shared" si="6"/>
        <v>8635.057449036547</v>
      </c>
      <c r="Q7" s="43">
        <f t="shared" si="10"/>
        <v>1071.6704154000001</v>
      </c>
      <c r="R7" s="45">
        <f t="shared" si="7"/>
        <v>6144.2013686686023</v>
      </c>
      <c r="S7" s="45"/>
      <c r="T7" s="78" t="s">
        <v>63</v>
      </c>
      <c r="U7" s="145">
        <f>SUM(R4:R53)</f>
        <v>63379.83434536781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8"/>
        <v>1.1527623910289303E-2</v>
      </c>
      <c r="F8" s="26">
        <f t="shared" si="0"/>
        <v>57651.211326820783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0.42440718866602439</v>
      </c>
      <c r="K8" s="42">
        <f t="shared" si="9"/>
        <v>54.121608000000002</v>
      </c>
      <c r="L8" s="42">
        <f t="shared" si="3"/>
        <v>823.58873324029696</v>
      </c>
      <c r="M8" s="42">
        <f t="shared" si="4"/>
        <v>1176.5553332004242</v>
      </c>
      <c r="N8" s="144">
        <v>20</v>
      </c>
      <c r="O8" s="43">
        <f t="shared" si="5"/>
        <v>0.95642688741126014</v>
      </c>
      <c r="P8" s="42">
        <f t="shared" si="6"/>
        <v>8551.806264487408</v>
      </c>
      <c r="Q8" s="43">
        <f t="shared" si="10"/>
        <v>1181.5866270000001</v>
      </c>
      <c r="R8" s="45">
        <f t="shared" si="7"/>
        <v>5122.3267147561155</v>
      </c>
      <c r="S8" s="45"/>
      <c r="T8" s="78" t="s">
        <v>64</v>
      </c>
      <c r="U8" s="145">
        <f>U6-U7</f>
        <v>-2379.8343453678099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8"/>
        <v>1.1763960002162328E-2</v>
      </c>
      <c r="F9" s="26">
        <f t="shared" si="0"/>
        <v>57166.75430216208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0.35651031611726819</v>
      </c>
      <c r="K9" s="42">
        <f t="shared" si="9"/>
        <v>55.204040160000005</v>
      </c>
      <c r="L9" s="42">
        <f t="shared" si="3"/>
        <v>816.66791860231547</v>
      </c>
      <c r="M9" s="42">
        <f t="shared" si="4"/>
        <v>1166.6684551461649</v>
      </c>
      <c r="N9" s="144">
        <v>20</v>
      </c>
      <c r="O9" s="43">
        <f t="shared" si="5"/>
        <v>0.94524144132948074</v>
      </c>
      <c r="P9" s="42">
        <f t="shared" si="6"/>
        <v>8471.3626242550672</v>
      </c>
      <c r="Q9" s="43">
        <f t="shared" si="10"/>
        <v>1291.3587648</v>
      </c>
      <c r="R9" s="45">
        <f t="shared" si="7"/>
        <v>4266.2507035402195</v>
      </c>
      <c r="S9" s="45"/>
      <c r="T9" s="78" t="s">
        <v>65</v>
      </c>
      <c r="U9" s="79">
        <f>SUMPRODUCT($C4:$C53,R4:R53)/U7</f>
        <v>5.8839421401474761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8"/>
        <v>1.2159108331378218E-2</v>
      </c>
      <c r="F10" s="26">
        <f t="shared" si="0"/>
        <v>56708.772236519973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0.29911112989871885</v>
      </c>
      <c r="K10" s="42">
        <f t="shared" si="9"/>
        <v>56.308120963200004</v>
      </c>
      <c r="L10" s="42">
        <f t="shared" si="3"/>
        <v>810.12531766457107</v>
      </c>
      <c r="M10" s="42">
        <f t="shared" si="4"/>
        <v>1157.3218823779587</v>
      </c>
      <c r="N10" s="144">
        <v>20</v>
      </c>
      <c r="O10" s="43">
        <f t="shared" si="5"/>
        <v>0.93381773999943707</v>
      </c>
      <c r="P10" s="42">
        <f t="shared" si="6"/>
        <v>8393.2441534467016</v>
      </c>
      <c r="Q10" s="43">
        <f t="shared" si="10"/>
        <v>1423.6427088</v>
      </c>
      <c r="R10" s="45">
        <f t="shared" si="7"/>
        <v>3556.6446042049702</v>
      </c>
      <c r="S10" s="45"/>
      <c r="T10" s="78" t="s">
        <v>125</v>
      </c>
      <c r="U10" s="145">
        <f>MAX(base!U8-U8,0)</f>
        <v>4082.814489746117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8"/>
        <v>1.3108600829247695E-2</v>
      </c>
      <c r="F11" s="26">
        <f t="shared" si="0"/>
        <v>56307.897771736629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0.25061232405243788</v>
      </c>
      <c r="K11" s="42">
        <f t="shared" si="9"/>
        <v>57.434283382464002</v>
      </c>
      <c r="L11" s="42">
        <f t="shared" si="3"/>
        <v>804.39853959623758</v>
      </c>
      <c r="M11" s="42">
        <f t="shared" si="4"/>
        <v>1149.1407708517679</v>
      </c>
      <c r="N11" s="144">
        <v>20</v>
      </c>
      <c r="O11" s="43">
        <f t="shared" si="5"/>
        <v>0.92165657805001611</v>
      </c>
      <c r="P11" s="42">
        <f t="shared" si="6"/>
        <v>8322.5653296254386</v>
      </c>
      <c r="Q11" s="43">
        <f t="shared" si="10"/>
        <v>1571.1742800000002</v>
      </c>
      <c r="R11" s="45">
        <f t="shared" si="7"/>
        <v>2965.0719053496746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8"/>
        <v>1.3938695524929302E-2</v>
      </c>
      <c r="F12" s="26">
        <f t="shared" si="0"/>
        <v>55956.286833314691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0.20964793101692425</v>
      </c>
      <c r="K12" s="42">
        <f t="shared" si="9"/>
        <v>58.582969050113284</v>
      </c>
      <c r="L12" s="42">
        <f t="shared" si="3"/>
        <v>799.37552619020994</v>
      </c>
      <c r="M12" s="42">
        <f t="shared" si="4"/>
        <v>1141.9650374145856</v>
      </c>
      <c r="N12" s="144">
        <v>20</v>
      </c>
      <c r="O12" s="43">
        <f t="shared" si="5"/>
        <v>0.90889900613740238</v>
      </c>
      <c r="P12" s="42">
        <f t="shared" si="6"/>
        <v>8257.6053632165876</v>
      </c>
      <c r="Q12" s="43">
        <f t="shared" si="10"/>
        <v>1741.2055596</v>
      </c>
      <c r="R12" s="45">
        <f t="shared" si="7"/>
        <v>2472.9689677817742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8"/>
        <v>1.476827314084217E-2</v>
      </c>
      <c r="F13" s="26">
        <f t="shared" si="0"/>
        <v>55653.020861592791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0.17509333207870328</v>
      </c>
      <c r="K13" s="42">
        <f t="shared" si="9"/>
        <v>59.754628431115549</v>
      </c>
      <c r="L13" s="42">
        <f t="shared" si="3"/>
        <v>795.04315516561132</v>
      </c>
      <c r="M13" s="42">
        <f t="shared" si="4"/>
        <v>1135.7759359508732</v>
      </c>
      <c r="N13" s="144">
        <v>20</v>
      </c>
      <c r="O13" s="43">
        <f t="shared" si="5"/>
        <v>0.89557476752419884</v>
      </c>
      <c r="P13" s="42">
        <f t="shared" si="6"/>
        <v>8199.4364235067205</v>
      </c>
      <c r="Q13" s="43">
        <f t="shared" si="10"/>
        <v>1917.7971462</v>
      </c>
      <c r="R13" s="45">
        <f t="shared" si="7"/>
        <v>2060.0581035401547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8"/>
        <v>1.4727313388317988E-2</v>
      </c>
      <c r="F14" s="26">
        <f t="shared" si="0"/>
        <v>55349.131365591602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0.14594160715097643</v>
      </c>
      <c r="K14" s="42">
        <f t="shared" si="9"/>
        <v>60.949720999737863</v>
      </c>
      <c r="L14" s="42">
        <f t="shared" si="3"/>
        <v>790.70187665130857</v>
      </c>
      <c r="M14" s="42">
        <f t="shared" si="4"/>
        <v>1129.5741095018693</v>
      </c>
      <c r="N14" s="144">
        <v>20</v>
      </c>
      <c r="O14" s="43">
        <f t="shared" si="5"/>
        <v>0.88248200451619618</v>
      </c>
      <c r="P14" s="42">
        <f t="shared" si="6"/>
        <v>8138.3376154116331</v>
      </c>
      <c r="Q14" s="43">
        <f t="shared" si="10"/>
        <v>2133.9342414000007</v>
      </c>
      <c r="R14" s="45">
        <f t="shared" si="7"/>
        <v>1718.8321064267343</v>
      </c>
      <c r="S14" s="45"/>
      <c r="T14" s="79" cm="1">
        <f t="array" ref="T14">SUM(P4:P53*J3:J52*O4:O53)</f>
        <v>49791.277269611201</v>
      </c>
      <c r="U14" s="79" cm="1">
        <f t="array" ref="U14">SUM(Q4:Q53*O4:O53*J3:J52)</f>
        <v>8461.6085597112615</v>
      </c>
      <c r="V14" s="145" cm="1">
        <f t="array" ref="V14">SUM(K4:K53*J3:J52*O4:O53)</f>
        <v>321.46793129813813</v>
      </c>
      <c r="W14" s="79" cm="1">
        <f t="array" ref="W14">SUM(L4:L53*J3:J52*O4:O53)</f>
        <v>4805.4805847472262</v>
      </c>
      <c r="X14" s="26">
        <f>SUM(T14:W14)</f>
        <v>63379.834345367824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8"/>
        <v>1.4568128890834269E-2</v>
      </c>
      <c r="F15" s="26">
        <f t="shared" si="0"/>
        <v>55038.139321387978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0.12142699855665186</v>
      </c>
      <c r="K15" s="42">
        <f t="shared" si="9"/>
        <v>62.168715419732621</v>
      </c>
      <c r="L15" s="42">
        <f t="shared" si="3"/>
        <v>786.25913316268543</v>
      </c>
      <c r="M15" s="42">
        <f t="shared" si="4"/>
        <v>1123.2273330895507</v>
      </c>
      <c r="N15" s="144">
        <v>20</v>
      </c>
      <c r="O15" s="43">
        <f t="shared" si="5"/>
        <v>0.86971908458433766</v>
      </c>
      <c r="P15" s="42">
        <f t="shared" si="6"/>
        <v>8078.1956577412475</v>
      </c>
      <c r="Q15" s="43">
        <f t="shared" si="10"/>
        <v>2325.813048</v>
      </c>
      <c r="R15" s="45">
        <f t="shared" si="7"/>
        <v>1428.2515284156641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8"/>
        <v>1.4587169905324536E-2</v>
      </c>
      <c r="F16" s="26">
        <f t="shared" si="0"/>
        <v>54729.936762342775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0.10080812938404858</v>
      </c>
      <c r="K16" s="42">
        <f t="shared" si="9"/>
        <v>63.412089728127278</v>
      </c>
      <c r="L16" s="42">
        <f t="shared" si="3"/>
        <v>781.85623946203975</v>
      </c>
      <c r="M16" s="42">
        <f t="shared" si="4"/>
        <v>1116.9374849457711</v>
      </c>
      <c r="N16" s="144">
        <v>20</v>
      </c>
      <c r="O16" s="43">
        <f t="shared" si="5"/>
        <v>0.85712442805421374</v>
      </c>
      <c r="P16" s="42">
        <f t="shared" si="6"/>
        <v>8015.2826500281381</v>
      </c>
      <c r="Q16" s="43">
        <f t="shared" si="10"/>
        <v>2562.4889082</v>
      </c>
      <c r="R16" s="45">
        <f t="shared" si="7"/>
        <v>1188.8876787240081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8"/>
        <v>1.3934487078063206E-2</v>
      </c>
      <c r="F17" s="26">
        <f t="shared" si="0"/>
        <v>54387.950407656186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8.3513060490150184E-2</v>
      </c>
      <c r="K17" s="42">
        <f t="shared" si="9"/>
        <v>64.680331522689826</v>
      </c>
      <c r="L17" s="42">
        <f t="shared" si="3"/>
        <v>776.97072010937404</v>
      </c>
      <c r="M17" s="42">
        <f t="shared" si="4"/>
        <v>1109.9581715848201</v>
      </c>
      <c r="N17" s="144">
        <v>20</v>
      </c>
      <c r="O17" s="43">
        <f t="shared" si="5"/>
        <v>0.84526366751076376</v>
      </c>
      <c r="P17" s="42">
        <f t="shared" si="6"/>
        <v>7948.297935533712</v>
      </c>
      <c r="Q17" s="43">
        <f t="shared" si="10"/>
        <v>2790.1574064000001</v>
      </c>
      <c r="R17" s="45">
        <f t="shared" si="7"/>
        <v>986.73448698747404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8"/>
        <v>1.2007619124277204E-2</v>
      </c>
      <c r="F18" s="26">
        <f t="shared" si="0"/>
        <v>53944.057711609064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6.8983126345171467E-2</v>
      </c>
      <c r="K18" s="42">
        <f t="shared" si="9"/>
        <v>65.973938153143621</v>
      </c>
      <c r="L18" s="42">
        <f t="shared" si="3"/>
        <v>770.62939588012955</v>
      </c>
      <c r="M18" s="42">
        <f t="shared" si="4"/>
        <v>1100.8991369716136</v>
      </c>
      <c r="N18" s="144">
        <v>20</v>
      </c>
      <c r="O18" s="43">
        <f t="shared" si="5"/>
        <v>0.83517475645281369</v>
      </c>
      <c r="P18" s="42">
        <f t="shared" si="6"/>
        <v>7860.3769158949372</v>
      </c>
      <c r="Q18" s="43">
        <f t="shared" si="10"/>
        <v>3103.2440712000002</v>
      </c>
      <c r="R18" s="45">
        <f t="shared" si="7"/>
        <v>823.04204542482557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8"/>
        <v>9.6360893350020699E-3</v>
      </c>
      <c r="F19" s="26">
        <f t="shared" si="0"/>
        <v>53377.052401261353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5.6788910359450107E-2</v>
      </c>
      <c r="K19" s="42">
        <f t="shared" si="9"/>
        <v>67.293416916206496</v>
      </c>
      <c r="L19" s="42">
        <f t="shared" si="3"/>
        <v>762.52932001801946</v>
      </c>
      <c r="M19" s="42">
        <f t="shared" si="4"/>
        <v>1089.327600025742</v>
      </c>
      <c r="N19" s="144">
        <v>20</v>
      </c>
      <c r="O19" s="43">
        <f t="shared" si="5"/>
        <v>0.82716558839241727</v>
      </c>
      <c r="P19" s="42">
        <f t="shared" si="6"/>
        <v>7751.4834843507642</v>
      </c>
      <c r="Q19" s="43">
        <f t="shared" si="10"/>
        <v>3463.8519942000007</v>
      </c>
      <c r="R19" s="45">
        <f t="shared" si="7"/>
        <v>687.3023684322518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8"/>
        <v>8.3311203884480212E-3</v>
      </c>
      <c r="F20" s="26">
        <f t="shared" si="0"/>
        <v>52747.128579519616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4.6549166945297732E-2</v>
      </c>
      <c r="K20" s="42">
        <f t="shared" si="9"/>
        <v>68.639285254530634</v>
      </c>
      <c r="L20" s="42">
        <f t="shared" si="3"/>
        <v>753.53040827885172</v>
      </c>
      <c r="M20" s="42">
        <f t="shared" si="4"/>
        <v>1076.4720118269311</v>
      </c>
      <c r="N20" s="144">
        <v>20</v>
      </c>
      <c r="O20" s="43">
        <f t="shared" si="5"/>
        <v>0.82030299851847299</v>
      </c>
      <c r="P20" s="42">
        <f t="shared" si="6"/>
        <v>7627.0190634638466</v>
      </c>
      <c r="Q20" s="43">
        <f t="shared" si="10"/>
        <v>3922.0649676000003</v>
      </c>
      <c r="R20" s="45">
        <f t="shared" si="7"/>
        <v>576.30388703098515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8"/>
        <v>8.2711533606853391E-3</v>
      </c>
      <c r="F21" s="26">
        <f t="shared" si="0"/>
        <v>52121.513073359893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3.8006804660497065E-2</v>
      </c>
      <c r="K21" s="42">
        <f t="shared" si="9"/>
        <v>70.012070959621255</v>
      </c>
      <c r="L21" s="42">
        <f t="shared" si="3"/>
        <v>744.59304390514137</v>
      </c>
      <c r="M21" s="42">
        <f t="shared" si="4"/>
        <v>1063.7043484359162</v>
      </c>
      <c r="N21" s="144">
        <v>20</v>
      </c>
      <c r="O21" s="43">
        <f t="shared" si="5"/>
        <v>0.81354612868965137</v>
      </c>
      <c r="P21" s="42">
        <f t="shared" si="6"/>
        <v>7507.0985084851072</v>
      </c>
      <c r="Q21" s="43">
        <f t="shared" si="10"/>
        <v>4336.1462664000001</v>
      </c>
      <c r="R21" s="45">
        <f t="shared" si="7"/>
        <v>479.35144070740347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8"/>
        <v>9.5856005469349727E-3</v>
      </c>
      <c r="F22" s="26">
        <f t="shared" si="0"/>
        <v>51571.060680637143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3.0870176303166415E-2</v>
      </c>
      <c r="K22" s="42">
        <f t="shared" si="9"/>
        <v>71.412312378813681</v>
      </c>
      <c r="L22" s="42">
        <f t="shared" si="3"/>
        <v>736.7294382948163</v>
      </c>
      <c r="M22" s="42">
        <f t="shared" si="4"/>
        <v>1052.470626135452</v>
      </c>
      <c r="N22" s="144">
        <v>20</v>
      </c>
      <c r="O22" s="43">
        <f t="shared" si="5"/>
        <v>0.80578505716551441</v>
      </c>
      <c r="P22" s="42">
        <f t="shared" si="6"/>
        <v>7389.0344236507372</v>
      </c>
      <c r="Q22" s="43">
        <f t="shared" si="10"/>
        <v>4887.3022380000011</v>
      </c>
      <c r="R22" s="45">
        <f t="shared" si="7"/>
        <v>400.71627646909121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8"/>
        <v>1.1562909934874233E-2</v>
      </c>
      <c r="F23" s="26">
        <f t="shared" si="0"/>
        <v>51127.416423483548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2.4947075521824121E-2</v>
      </c>
      <c r="K23" s="42">
        <f t="shared" si="9"/>
        <v>72.840558626389949</v>
      </c>
      <c r="L23" s="42">
        <f t="shared" si="3"/>
        <v>730.3916631926221</v>
      </c>
      <c r="M23" s="42">
        <f t="shared" si="4"/>
        <v>1043.4166617037458</v>
      </c>
      <c r="N23" s="144">
        <v>20</v>
      </c>
      <c r="O23" s="43">
        <f t="shared" si="5"/>
        <v>0.79652149718943344</v>
      </c>
      <c r="P23" s="42">
        <f t="shared" si="6"/>
        <v>7288.4770804300497</v>
      </c>
      <c r="Q23" s="43">
        <f t="shared" si="10"/>
        <v>5417.6532930000012</v>
      </c>
      <c r="R23" s="45">
        <f t="shared" si="7"/>
        <v>332.17846173988687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8"/>
        <v>1.4696791657032866E-2</v>
      </c>
      <c r="F24" s="26">
        <f t="shared" si="0"/>
        <v>50846.686726929125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2.0047597443735004E-2</v>
      </c>
      <c r="K24" s="42">
        <f t="shared" si="9"/>
        <v>74.297369798917757</v>
      </c>
      <c r="L24" s="42">
        <f t="shared" si="3"/>
        <v>726.38123895613046</v>
      </c>
      <c r="M24" s="42">
        <f t="shared" si="4"/>
        <v>1037.6874842230434</v>
      </c>
      <c r="N24" s="144">
        <v>20</v>
      </c>
      <c r="O24" s="43">
        <f t="shared" si="5"/>
        <v>0.78490078942317465</v>
      </c>
      <c r="P24" s="42">
        <f t="shared" si="6"/>
        <v>7207.8679995193197</v>
      </c>
      <c r="Q24" s="43">
        <f t="shared" si="10"/>
        <v>6002.9525556000008</v>
      </c>
      <c r="R24" s="45">
        <f t="shared" si="7"/>
        <v>274.35887468176679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8"/>
        <v>1.7186918151330551E-2</v>
      </c>
      <c r="F25" s="26">
        <f t="shared" si="0"/>
        <v>50693.57483260335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1.6013216257803511E-2</v>
      </c>
      <c r="K25" s="42">
        <f t="shared" si="9"/>
        <v>75.783317194896114</v>
      </c>
      <c r="L25" s="42">
        <f t="shared" si="3"/>
        <v>724.19392618004792</v>
      </c>
      <c r="M25" s="42">
        <f t="shared" si="4"/>
        <v>1034.5627516857828</v>
      </c>
      <c r="N25" s="144">
        <v>20</v>
      </c>
      <c r="O25" s="43">
        <f t="shared" si="5"/>
        <v>0.77152602848862029</v>
      </c>
      <c r="P25" s="42">
        <f t="shared" si="6"/>
        <v>7142.8266826531781</v>
      </c>
      <c r="Q25" s="43">
        <f t="shared" si="10"/>
        <v>6629.8704498000016</v>
      </c>
      <c r="R25" s="45">
        <f t="shared" si="7"/>
        <v>225.3990991772952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8"/>
        <v>1.9517265111867414E-2</v>
      </c>
      <c r="F26" s="26">
        <f t="shared" si="0"/>
        <v>50658.839222844166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1.271729766289577E-2</v>
      </c>
      <c r="K26" s="42">
        <f t="shared" si="9"/>
        <v>77.298983538794033</v>
      </c>
      <c r="L26" s="42">
        <f t="shared" si="3"/>
        <v>723.6977031834881</v>
      </c>
      <c r="M26" s="42">
        <f t="shared" si="4"/>
        <v>1033.8538616906972</v>
      </c>
      <c r="N26" s="144">
        <v>20</v>
      </c>
      <c r="O26" s="43">
        <f t="shared" si="5"/>
        <v>0.75661394535062954</v>
      </c>
      <c r="P26" s="42">
        <f t="shared" si="6"/>
        <v>7096.9597641676382</v>
      </c>
      <c r="Q26" s="43">
        <f t="shared" si="10"/>
        <v>7223.084973</v>
      </c>
      <c r="R26" s="45">
        <f t="shared" si="7"/>
        <v>183.20385739344937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8"/>
        <v>2.1371583139178085E-2</v>
      </c>
      <c r="F27" s="26">
        <f t="shared" si="0"/>
        <v>50718.087735496199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1.0016468846032543E-2</v>
      </c>
      <c r="K27" s="42">
        <f t="shared" si="9"/>
        <v>78.844963209569912</v>
      </c>
      <c r="L27" s="42">
        <f t="shared" si="3"/>
        <v>724.54411050708859</v>
      </c>
      <c r="M27" s="42">
        <f t="shared" si="4"/>
        <v>1035.0630150101265</v>
      </c>
      <c r="N27" s="144">
        <v>20</v>
      </c>
      <c r="O27" s="43">
        <f t="shared" si="5"/>
        <v>0.74061547278654039</v>
      </c>
      <c r="P27" s="42">
        <f t="shared" si="6"/>
        <v>7046.6665327017135</v>
      </c>
      <c r="Q27" s="43">
        <f t="shared" si="10"/>
        <v>8070.5171664000018</v>
      </c>
      <c r="R27" s="45">
        <f t="shared" si="7"/>
        <v>149.94994327884285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8"/>
        <v>2.3125491717317658E-2</v>
      </c>
      <c r="F28" s="26">
        <f t="shared" si="0"/>
        <v>50866.542616238468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7.8049769873504895E-3</v>
      </c>
      <c r="K28" s="42">
        <f t="shared" si="9"/>
        <v>80.421862473761308</v>
      </c>
      <c r="L28" s="42">
        <f t="shared" si="3"/>
        <v>726.66489451769246</v>
      </c>
      <c r="M28" s="42">
        <f t="shared" si="4"/>
        <v>1038.0927064538464</v>
      </c>
      <c r="N28" s="144">
        <v>20</v>
      </c>
      <c r="O28" s="43">
        <f t="shared" si="5"/>
        <v>0.72368489429751692</v>
      </c>
      <c r="P28" s="42">
        <f t="shared" si="6"/>
        <v>6991.8281189706877</v>
      </c>
      <c r="Q28" s="43">
        <f t="shared" si="10"/>
        <v>9158.8209570000017</v>
      </c>
      <c r="R28" s="45">
        <f t="shared" si="7"/>
        <v>122.92267925960435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8"/>
        <v>2.448302779895457E-2</v>
      </c>
      <c r="F29" s="26">
        <f t="shared" si="0"/>
        <v>51084.734352570762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5.9968048214607966E-3</v>
      </c>
      <c r="K29" s="42">
        <f t="shared" si="9"/>
        <v>82.030299723236539</v>
      </c>
      <c r="L29" s="42">
        <f t="shared" si="3"/>
        <v>729.78191932243942</v>
      </c>
      <c r="M29" s="42">
        <f t="shared" si="4"/>
        <v>1042.5455990320563</v>
      </c>
      <c r="N29" s="144">
        <v>20</v>
      </c>
      <c r="O29" s="43">
        <f t="shared" si="5"/>
        <v>0.70618203272240365</v>
      </c>
      <c r="P29" s="42">
        <f t="shared" si="6"/>
        <v>6923.7550905789612</v>
      </c>
      <c r="Q29" s="43">
        <f t="shared" si="10"/>
        <v>10567.023573600003</v>
      </c>
      <c r="R29" s="45">
        <f t="shared" si="7"/>
        <v>100.87902187179284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8"/>
        <v>2.5632231892597689E-2</v>
      </c>
      <c r="F30" s="26">
        <f t="shared" si="0"/>
        <v>51362.854520049346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4.5404647860857903E-3</v>
      </c>
      <c r="K30" s="42">
        <f t="shared" si="9"/>
        <v>83.670905717701274</v>
      </c>
      <c r="L30" s="42">
        <f t="shared" si="3"/>
        <v>733.75506457213362</v>
      </c>
      <c r="M30" s="42">
        <f t="shared" si="4"/>
        <v>1048.2215208173336</v>
      </c>
      <c r="N30" s="144">
        <v>20</v>
      </c>
      <c r="O30" s="43">
        <f t="shared" si="5"/>
        <v>0.6883110264336767</v>
      </c>
      <c r="P30" s="42">
        <f t="shared" si="6"/>
        <v>6860.1362550841122</v>
      </c>
      <c r="Q30" s="43">
        <f t="shared" si="10"/>
        <v>12014.042531400002</v>
      </c>
      <c r="R30" s="45">
        <f t="shared" si="7"/>
        <v>81.280384807617054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8"/>
        <v>2.6810061724702246E-2</v>
      </c>
      <c r="F31" s="26">
        <f t="shared" si="0"/>
        <v>51703.350754117761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3.38197705333979E-3</v>
      </c>
      <c r="K31" s="42">
        <f t="shared" si="9"/>
        <v>85.344323832055295</v>
      </c>
      <c r="L31" s="42">
        <f t="shared" si="3"/>
        <v>738.6192964873967</v>
      </c>
      <c r="M31" s="42">
        <f t="shared" si="4"/>
        <v>1055.1704235534237</v>
      </c>
      <c r="N31" s="144">
        <v>20</v>
      </c>
      <c r="O31" s="43">
        <f t="shared" si="5"/>
        <v>0.67010254127860913</v>
      </c>
      <c r="P31" s="42">
        <f t="shared" si="6"/>
        <v>6793.4962553426658</v>
      </c>
      <c r="Q31" s="43">
        <f t="shared" si="10"/>
        <v>13604.835043800002</v>
      </c>
      <c r="R31" s="45">
        <f t="shared" si="7"/>
        <v>64.570466233921223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8"/>
        <v>2.7444954808250419E-2</v>
      </c>
      <c r="F32" s="26">
        <f t="shared" si="0"/>
        <v>52079.158419845313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2.473569167869762E-3</v>
      </c>
      <c r="K32" s="42">
        <f t="shared" si="9"/>
        <v>87.051210308696398</v>
      </c>
      <c r="L32" s="42">
        <f t="shared" si="3"/>
        <v>743.98797742636168</v>
      </c>
      <c r="M32" s="42">
        <f t="shared" si="4"/>
        <v>1062.8399677519453</v>
      </c>
      <c r="N32" s="144">
        <v>20</v>
      </c>
      <c r="O32" s="43">
        <f t="shared" si="5"/>
        <v>0.65196168349287587</v>
      </c>
      <c r="P32" s="42">
        <f t="shared" si="6"/>
        <v>6719.282162732974</v>
      </c>
      <c r="Q32" s="43">
        <f t="shared" si="10"/>
        <v>15345.783250200004</v>
      </c>
      <c r="R32" s="45">
        <f t="shared" si="7"/>
        <v>50.484066437194642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8"/>
        <v>2.8640997730090458E-2</v>
      </c>
      <c r="F33" s="26">
        <f t="shared" si="0"/>
        <v>52520.476850916399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1.7732046105156715E-3</v>
      </c>
      <c r="K33" s="42">
        <f t="shared" si="9"/>
        <v>88.79223451487033</v>
      </c>
      <c r="L33" s="42">
        <f t="shared" si="3"/>
        <v>750.29252644166286</v>
      </c>
      <c r="M33" s="42">
        <f t="shared" si="4"/>
        <v>1071.8464663452326</v>
      </c>
      <c r="N33" s="144">
        <v>20</v>
      </c>
      <c r="O33" s="43">
        <f t="shared" si="5"/>
        <v>0.63355371994776644</v>
      </c>
      <c r="P33" s="42">
        <f t="shared" si="6"/>
        <v>6641.5641876967366</v>
      </c>
      <c r="Q33" s="43">
        <f t="shared" si="10"/>
        <v>17226.654611400005</v>
      </c>
      <c r="R33" s="45">
        <f t="shared" si="7"/>
        <v>38.719777705361594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8"/>
        <v>2.8950014395737814E-2</v>
      </c>
      <c r="F34" s="26">
        <f t="shared" si="0"/>
        <v>52981.904773501788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1.2460098957060013E-3</v>
      </c>
      <c r="K34" s="42">
        <f t="shared" si="9"/>
        <v>90.568079205167734</v>
      </c>
      <c r="L34" s="42">
        <f t="shared" si="3"/>
        <v>756.88435390716847</v>
      </c>
      <c r="M34" s="42">
        <f t="shared" si="4"/>
        <v>1081.2633627245264</v>
      </c>
      <c r="N34" s="144">
        <v>20</v>
      </c>
      <c r="O34" s="43">
        <f t="shared" si="5"/>
        <v>0.61547527881615649</v>
      </c>
      <c r="P34" s="42">
        <f t="shared" si="6"/>
        <v>6567.4771293809326</v>
      </c>
      <c r="Q34" s="43">
        <f t="shared" si="10"/>
        <v>19060.418239200004</v>
      </c>
      <c r="R34" s="45">
        <f t="shared" si="7"/>
        <v>28.894230942520903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8"/>
        <v>2.9829949104396059E-2</v>
      </c>
      <c r="F35" s="26">
        <f t="shared" si="0"/>
        <v>53494.43756100296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8.5559958627209496E-4</v>
      </c>
      <c r="K35" s="42">
        <f t="shared" si="9"/>
        <v>92.379440789271086</v>
      </c>
      <c r="L35" s="42">
        <f t="shared" si="3"/>
        <v>764.20625087147084</v>
      </c>
      <c r="M35" s="42">
        <f t="shared" si="4"/>
        <v>1091.7232155306726</v>
      </c>
      <c r="N35" s="144">
        <v>20</v>
      </c>
      <c r="O35" s="43">
        <f t="shared" si="5"/>
        <v>0.59738681286229167</v>
      </c>
      <c r="P35" s="42">
        <f t="shared" si="6"/>
        <v>6479.8899946895508</v>
      </c>
      <c r="Q35" s="43">
        <f t="shared" si="10"/>
        <v>21132.775778400002</v>
      </c>
      <c r="R35" s="45">
        <f t="shared" si="7"/>
        <v>21.191083922599201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8"/>
        <v>3.0384713272329875E-2</v>
      </c>
      <c r="F36" s="26">
        <f t="shared" si="0"/>
        <v>54041.90064924585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si="2"/>
        <v>5.7441428071854496E-4</v>
      </c>
      <c r="K36" s="42">
        <f t="shared" si="9"/>
        <v>94.227029605056515</v>
      </c>
      <c r="L36" s="42">
        <f t="shared" si="3"/>
        <v>772.02715213208364</v>
      </c>
      <c r="M36" s="42">
        <f t="shared" si="4"/>
        <v>1102.8959316172622</v>
      </c>
      <c r="N36" s="144">
        <v>20</v>
      </c>
      <c r="O36" s="43">
        <f t="shared" si="5"/>
        <v>0.57950837688860768</v>
      </c>
      <c r="P36" s="42">
        <f t="shared" si="6"/>
        <v>6400.2487850838515</v>
      </c>
      <c r="Q36" s="43">
        <f t="shared" si="10"/>
        <v>23114.074276800002</v>
      </c>
      <c r="R36" s="45">
        <f t="shared" si="7"/>
        <v>15.063514346712349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8"/>
        <v>3.0575535754932659E-2</v>
      </c>
      <c r="F37" s="26">
        <f t="shared" si="0"/>
        <v>54605.385426208391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2"/>
        <v>3.7621501008290462E-4</v>
      </c>
      <c r="K37" s="42">
        <f t="shared" si="9"/>
        <v>96.111570197157647</v>
      </c>
      <c r="L37" s="42">
        <f t="shared" si="3"/>
        <v>780.07693466011995</v>
      </c>
      <c r="M37" s="42">
        <f t="shared" si="4"/>
        <v>1114.3956209430285</v>
      </c>
      <c r="N37" s="144">
        <v>20</v>
      </c>
      <c r="O37" s="43">
        <f t="shared" si="5"/>
        <v>0.56205773857435004</v>
      </c>
      <c r="P37" s="42">
        <f t="shared" si="6"/>
        <v>6308.9865986858958</v>
      </c>
      <c r="Q37" s="43">
        <f t="shared" si="10"/>
        <v>25236.639885600005</v>
      </c>
      <c r="R37" s="45">
        <f t="shared" si="7"/>
        <v>10.467512384987606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8"/>
        <v>3.1051645022637329E-2</v>
      </c>
      <c r="F38" s="26">
        <f t="shared" si="0"/>
        <v>55201.02101560984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2"/>
        <v>2.3959692806530317E-4</v>
      </c>
      <c r="K38" s="42">
        <f t="shared" si="9"/>
        <v>98.033801601100805</v>
      </c>
      <c r="L38" s="42">
        <f t="shared" si="3"/>
        <v>788.58601450871197</v>
      </c>
      <c r="M38" s="42">
        <f t="shared" si="4"/>
        <v>1126.5514492981599</v>
      </c>
      <c r="N38" s="144">
        <v>20</v>
      </c>
      <c r="O38" s="43">
        <f t="shared" si="5"/>
        <v>0.54487310749555451</v>
      </c>
      <c r="P38" s="42">
        <f t="shared" si="6"/>
        <v>6201.6491360963555</v>
      </c>
      <c r="Q38" s="43">
        <f t="shared" si="10"/>
        <v>27577.589480999999</v>
      </c>
      <c r="R38" s="45">
        <f t="shared" si="7"/>
        <v>7.1061349638594713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8"/>
        <v>3.1498191430198975E-2</v>
      </c>
      <c r="F39" s="26">
        <f t="shared" si="0"/>
        <v>55828.07806087831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2"/>
        <v>1.4768154251983096E-4</v>
      </c>
      <c r="K39" s="42">
        <f t="shared" si="9"/>
        <v>99.994477633122827</v>
      </c>
      <c r="L39" s="42">
        <f t="shared" si="3"/>
        <v>797.54397229826156</v>
      </c>
      <c r="M39" s="42">
        <f t="shared" si="4"/>
        <v>1139.3485318546593</v>
      </c>
      <c r="N39" s="144">
        <v>20</v>
      </c>
      <c r="O39" s="43">
        <f t="shared" si="5"/>
        <v>0.52797806846236539</v>
      </c>
      <c r="P39" s="42">
        <f t="shared" si="6"/>
        <v>6070.3589735296418</v>
      </c>
      <c r="Q39" s="43">
        <f t="shared" si="10"/>
        <v>30228.334039800004</v>
      </c>
      <c r="R39" s="45">
        <f t="shared" si="7"/>
        <v>4.7053948192215183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8"/>
        <v>3.1915211624574086E-2</v>
      </c>
      <c r="F40" s="26">
        <f t="shared" si="0"/>
        <v>56485.808984665193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2"/>
        <v>8.8562616124521394E-5</v>
      </c>
      <c r="K40" s="42">
        <f t="shared" si="9"/>
        <v>101.99436718578528</v>
      </c>
      <c r="L40" s="42">
        <f t="shared" si="3"/>
        <v>806.94012835235992</v>
      </c>
      <c r="M40" s="42">
        <f t="shared" si="4"/>
        <v>1152.7716119319427</v>
      </c>
      <c r="N40" s="144">
        <v>20</v>
      </c>
      <c r="O40" s="43">
        <f t="shared" si="5"/>
        <v>0.51139359289303687</v>
      </c>
      <c r="P40" s="42">
        <f t="shared" si="6"/>
        <v>5975.6080708731079</v>
      </c>
      <c r="Q40" s="43">
        <f t="shared" si="10"/>
        <v>32387.631868800006</v>
      </c>
      <c r="R40" s="45">
        <f t="shared" si="7"/>
        <v>2.9659679279744124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8"/>
        <v>3.1929703494751847E-2</v>
      </c>
      <c r="F41" s="26">
        <f t="shared" si="0"/>
        <v>57152.117111113017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2"/>
        <v>5.1544995397101265E-5</v>
      </c>
      <c r="K41" s="42">
        <f t="shared" si="9"/>
        <v>104.03425452950098</v>
      </c>
      <c r="L41" s="42">
        <f t="shared" si="3"/>
        <v>816.45881587304314</v>
      </c>
      <c r="M41" s="42">
        <f t="shared" si="4"/>
        <v>1166.3697369614902</v>
      </c>
      <c r="N41" s="144">
        <v>20</v>
      </c>
      <c r="O41" s="43">
        <f t="shared" si="5"/>
        <v>0.49532287899358374</v>
      </c>
      <c r="P41" s="42">
        <f t="shared" si="6"/>
        <v>5867.9812737605544</v>
      </c>
      <c r="Q41" s="43">
        <f t="shared" si="10"/>
        <v>34673.7784302</v>
      </c>
      <c r="R41" s="45">
        <f t="shared" si="7"/>
        <v>1.8188283736411759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8"/>
        <v>3.2268415939936651E-2</v>
      </c>
      <c r="F42" s="26">
        <f t="shared" si="0"/>
        <v>57845.874826058018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2"/>
        <v>2.9065912062330663E-5</v>
      </c>
      <c r="K42" s="42">
        <f t="shared" si="9"/>
        <v>106.11493962009101</v>
      </c>
      <c r="L42" s="42">
        <f t="shared" si="3"/>
        <v>826.36964037225744</v>
      </c>
      <c r="M42" s="42">
        <f t="shared" si="4"/>
        <v>1180.5280576746534</v>
      </c>
      <c r="N42" s="144">
        <v>20</v>
      </c>
      <c r="O42" s="43">
        <f t="shared" si="5"/>
        <v>0.47959472041378093</v>
      </c>
      <c r="P42" s="42">
        <f t="shared" si="6"/>
        <v>5754.2933109663491</v>
      </c>
      <c r="Q42" s="43">
        <f t="shared" si="10"/>
        <v>37018.754393399999</v>
      </c>
      <c r="R42" s="45">
        <f t="shared" si="7"/>
        <v>1.0804316865603474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8"/>
        <v>3.2577712392417364E-2</v>
      </c>
      <c r="F43" s="26">
        <f t="shared" si="0"/>
        <v>58566.165428391869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2"/>
        <v>1.5816147845554574E-5</v>
      </c>
      <c r="K43" s="42">
        <f t="shared" si="9"/>
        <v>108.23723841249283</v>
      </c>
      <c r="L43" s="42">
        <f t="shared" si="3"/>
        <v>836.65950611988387</v>
      </c>
      <c r="M43" s="42">
        <f t="shared" si="4"/>
        <v>1195.2278658855485</v>
      </c>
      <c r="N43" s="144">
        <v>20</v>
      </c>
      <c r="O43" s="43">
        <f t="shared" si="5"/>
        <v>0.46422237894762092</v>
      </c>
      <c r="P43" s="42">
        <f t="shared" si="6"/>
        <v>5621.957389285104</v>
      </c>
      <c r="Q43" s="43">
        <f t="shared" si="10"/>
        <v>39573.695374200004</v>
      </c>
      <c r="R43" s="45">
        <f t="shared" si="7"/>
        <v>0.62257659591300551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8"/>
        <v>3.2455545316427095E-2</v>
      </c>
      <c r="F44" s="26">
        <f t="shared" si="0"/>
        <v>59288.181505492954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2"/>
        <v>8.1965681540361292E-6</v>
      </c>
      <c r="K44" s="42">
        <f t="shared" si="9"/>
        <v>110.40198318074269</v>
      </c>
      <c r="L44" s="42">
        <f t="shared" si="3"/>
        <v>846.97402150704215</v>
      </c>
      <c r="M44" s="42">
        <f t="shared" si="4"/>
        <v>1209.9628878672031</v>
      </c>
      <c r="N44" s="144">
        <v>20</v>
      </c>
      <c r="O44" s="43">
        <f t="shared" si="5"/>
        <v>0.44939766192220459</v>
      </c>
      <c r="P44" s="42">
        <f t="shared" si="6"/>
        <v>5420.3243324782889</v>
      </c>
      <c r="Q44" s="43">
        <f t="shared" si="10"/>
        <v>42925.777993800009</v>
      </c>
      <c r="R44" s="45">
        <f t="shared" si="7"/>
        <v>0.35043629828838357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8"/>
        <v>3.3098500481697518E-2</v>
      </c>
      <c r="F45" s="26">
        <f t="shared" si="0"/>
        <v>60057.700747438437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2"/>
        <v>3.9882582025849146E-6</v>
      </c>
      <c r="K45" s="42">
        <f t="shared" si="9"/>
        <v>112.61002284435754</v>
      </c>
      <c r="L45" s="42">
        <f t="shared" si="3"/>
        <v>857.96715353483489</v>
      </c>
      <c r="M45" s="42">
        <f t="shared" si="4"/>
        <v>1225.6673621926213</v>
      </c>
      <c r="N45" s="144">
        <v>20</v>
      </c>
      <c r="O45" s="43">
        <f t="shared" si="5"/>
        <v>0.43476673965640872</v>
      </c>
      <c r="P45" s="42">
        <f t="shared" si="6"/>
        <v>5155.2246796276404</v>
      </c>
      <c r="Q45" s="43">
        <f t="shared" si="10"/>
        <v>47022.713361000002</v>
      </c>
      <c r="R45" s="45">
        <f t="shared" si="7"/>
        <v>0.18939979438953625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8"/>
        <v>3.2898296319443784E-2</v>
      </c>
      <c r="F46" s="26">
        <f t="shared" si="0"/>
        <v>60825.029169322603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2"/>
        <v>1.8277969683255261E-6</v>
      </c>
      <c r="K46" s="42">
        <f t="shared" si="9"/>
        <v>114.8622233012447</v>
      </c>
      <c r="L46" s="42">
        <f t="shared" si="3"/>
        <v>868.92898813318004</v>
      </c>
      <c r="M46" s="42">
        <f t="shared" si="4"/>
        <v>1241.327125904543</v>
      </c>
      <c r="N46" s="144">
        <v>20</v>
      </c>
      <c r="O46" s="43">
        <f t="shared" si="5"/>
        <v>0.42069636923783765</v>
      </c>
      <c r="P46" s="42">
        <f t="shared" si="6"/>
        <v>4917.6375926212695</v>
      </c>
      <c r="Q46" s="43">
        <f t="shared" si="10"/>
        <v>50682.077901000004</v>
      </c>
      <c r="R46" s="45">
        <f t="shared" si="7"/>
        <v>9.4938395985484078E-2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8"/>
        <v>3.3070867795452347E-2</v>
      </c>
      <c r="F47" s="26">
        <f t="shared" si="0"/>
        <v>61612.793071478118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2"/>
        <v>7.8517489931366881E-7</v>
      </c>
      <c r="K47" s="42">
        <f t="shared" si="9"/>
        <v>117.15946776726959</v>
      </c>
      <c r="L47" s="42">
        <f t="shared" si="3"/>
        <v>880.18275816397306</v>
      </c>
      <c r="M47" s="42">
        <f t="shared" si="4"/>
        <v>1257.4039402342473</v>
      </c>
      <c r="N47" s="144">
        <v>20</v>
      </c>
      <c r="O47" s="43">
        <f t="shared" si="5"/>
        <v>0.40701111411425234</v>
      </c>
      <c r="P47" s="42">
        <f t="shared" si="6"/>
        <v>4669.1807553101535</v>
      </c>
      <c r="Q47" s="43">
        <f t="shared" si="10"/>
        <v>54398.118434400007</v>
      </c>
      <c r="R47" s="45">
        <f t="shared" si="7"/>
        <v>4.46841097534173E-2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62419.703188112675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2"/>
        <v>3.145901333852135E-7</v>
      </c>
      <c r="K48" s="42">
        <f t="shared" si="9"/>
        <v>119.50265712261498</v>
      </c>
      <c r="L48" s="42">
        <f t="shared" si="3"/>
        <v>891.71004554446688</v>
      </c>
      <c r="M48" s="42">
        <f t="shared" si="4"/>
        <v>1273.8714936349527</v>
      </c>
      <c r="N48" s="144">
        <v>20</v>
      </c>
      <c r="O48" s="43">
        <f t="shared" si="5"/>
        <v>0.39371461999132262</v>
      </c>
      <c r="P48" s="42">
        <f t="shared" si="6"/>
        <v>4411.9801242721724</v>
      </c>
      <c r="Q48" s="43">
        <f t="shared" si="10"/>
        <v>58138.986952799998</v>
      </c>
      <c r="R48" s="45">
        <f t="shared" si="7"/>
        <v>1.9649284092566617E-2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8"/>
        <v>3.3328195094087854E-2</v>
      </c>
      <c r="F49" s="26">
        <f t="shared" si="0"/>
        <v>63244.392625239088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2"/>
        <v>1.1697045305951415E-7</v>
      </c>
      <c r="K49" s="42">
        <f t="shared" si="9"/>
        <v>121.89271026506728</v>
      </c>
      <c r="L49" s="42">
        <f t="shared" si="3"/>
        <v>903.49132321770128</v>
      </c>
      <c r="M49" s="42">
        <f t="shared" si="4"/>
        <v>1290.7018903110018</v>
      </c>
      <c r="N49" s="144">
        <v>20</v>
      </c>
      <c r="O49" s="43">
        <f t="shared" si="5"/>
        <v>0.38080907613387494</v>
      </c>
      <c r="P49" s="42">
        <f t="shared" si="6"/>
        <v>4148.4711459173568</v>
      </c>
      <c r="Q49" s="43">
        <f t="shared" si="10"/>
        <v>61871.051572200005</v>
      </c>
      <c r="R49" s="45">
        <f t="shared" si="7"/>
        <v>8.0318979036702563E-3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8"/>
        <v>3.2952872662795035E-2</v>
      </c>
      <c r="F50" s="26">
        <f t="shared" si="0"/>
        <v>64055.931723139533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2"/>
        <v>4.0156025840324642E-8</v>
      </c>
      <c r="K50" s="42">
        <f t="shared" si="9"/>
        <v>124.33056447036863</v>
      </c>
      <c r="L50" s="42">
        <f t="shared" si="3"/>
        <v>915.08473890199332</v>
      </c>
      <c r="M50" s="42">
        <f t="shared" si="4"/>
        <v>1307.2639127171333</v>
      </c>
      <c r="N50" s="144">
        <v>20</v>
      </c>
      <c r="O50" s="43">
        <f t="shared" si="5"/>
        <v>0.36846482935808955</v>
      </c>
      <c r="P50" s="42">
        <f t="shared" si="6"/>
        <v>3879.4541120900026</v>
      </c>
      <c r="Q50" s="43">
        <f t="shared" si="10"/>
        <v>65560.942161000014</v>
      </c>
      <c r="R50" s="45">
        <f t="shared" si="7"/>
        <v>3.0376444999486987E-3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8"/>
        <v>3.3458897892925457E-2</v>
      </c>
      <c r="F51" s="26">
        <f t="shared" si="0"/>
        <v>64910.722478706986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2"/>
        <v>1.2663678898822778E-8</v>
      </c>
      <c r="K51" s="42">
        <f t="shared" si="9"/>
        <v>126.81717575977601</v>
      </c>
      <c r="L51" s="42">
        <f t="shared" si="3"/>
        <v>927.29603541009976</v>
      </c>
      <c r="M51" s="42">
        <f t="shared" si="4"/>
        <v>1324.7086220144283</v>
      </c>
      <c r="N51" s="144">
        <v>20</v>
      </c>
      <c r="O51" s="43">
        <f t="shared" si="5"/>
        <v>0.35634036888578463</v>
      </c>
      <c r="P51" s="42">
        <f t="shared" si="6"/>
        <v>3611.3044897768309</v>
      </c>
      <c r="Q51" s="43">
        <f t="shared" si="10"/>
        <v>69175.885779000004</v>
      </c>
      <c r="R51" s="45">
        <f t="shared" si="7"/>
        <v>1.0566109441912297E-3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8"/>
        <v>3.3485271282286407E-2</v>
      </c>
      <c r="F52" s="26">
        <f t="shared" si="0"/>
        <v>65778.654724330874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2"/>
        <v>3.6501193624879263E-9</v>
      </c>
      <c r="K52" s="42">
        <f t="shared" si="9"/>
        <v>129.35351927497152</v>
      </c>
      <c r="L52" s="42">
        <f t="shared" si="3"/>
        <v>939.69506749044115</v>
      </c>
      <c r="M52" s="42">
        <f t="shared" si="4"/>
        <v>1342.4215249863444</v>
      </c>
      <c r="N52" s="144">
        <v>20</v>
      </c>
      <c r="O52" s="43">
        <f t="shared" si="5"/>
        <v>0.34460577936487619</v>
      </c>
      <c r="P52" s="42">
        <f t="shared" si="6"/>
        <v>3344.8175235204449</v>
      </c>
      <c r="Q52" s="43">
        <f t="shared" si="10"/>
        <v>72685.742407200014</v>
      </c>
      <c r="R52" s="45">
        <f t="shared" si="7"/>
        <v>3.3646091338775553E-4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8"/>
        <v>3.3482456366643584E-2</v>
      </c>
      <c r="F53" s="26">
        <f t="shared" si="0"/>
        <v>66658.004601840439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si="2"/>
        <v>9.5682240200723849E-10</v>
      </c>
      <c r="K53" s="42">
        <f t="shared" si="9"/>
        <v>131.94058966047095</v>
      </c>
      <c r="L53" s="42">
        <f t="shared" si="3"/>
        <v>952.25720859772071</v>
      </c>
      <c r="M53" s="42">
        <f t="shared" si="4"/>
        <v>1360.3674408538866</v>
      </c>
      <c r="N53" s="144">
        <v>20</v>
      </c>
      <c r="O53" s="43">
        <f t="shared" si="5"/>
        <v>0.33325855788819653</v>
      </c>
      <c r="P53" s="42">
        <f t="shared" si="6"/>
        <v>3082.6100204397139</v>
      </c>
      <c r="Q53" s="43">
        <f t="shared" si="10"/>
        <v>76062.87297180001</v>
      </c>
      <c r="R53" s="45">
        <f t="shared" si="7"/>
        <v>9.7594072600282531E-5</v>
      </c>
      <c r="S53" s="45"/>
    </row>
    <row r="54" spans="3:19" ht="15.6" x14ac:dyDescent="0.3">
      <c r="C54" s="84">
        <v>51</v>
      </c>
      <c r="E54" s="115">
        <f t="shared" si="8"/>
        <v>-1.098836640168436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57"/>
  <sheetViews>
    <sheetView topLeftCell="M1" workbookViewId="0">
      <selection activeCell="U6" sqref="U6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3.109375" style="26" bestFit="1" customWidth="1"/>
    <col min="4" max="4" width="7.88671875" style="26" bestFit="1" customWidth="1"/>
    <col min="5" max="5" width="10" style="26" bestFit="1" customWidth="1"/>
    <col min="6" max="6" width="12.77734375" style="26" bestFit="1" customWidth="1"/>
    <col min="7" max="7" width="10.5546875" style="26" bestFit="1" customWidth="1"/>
    <col min="8" max="8" width="12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3.21875" style="26" bestFit="1" customWidth="1"/>
    <col min="19" max="19" width="14.21875" style="26" customWidth="1"/>
    <col min="20" max="20" width="12.77734375" style="26" bestFit="1" customWidth="1"/>
    <col min="21" max="21" width="13.21875" style="26" bestFit="1" customWidth="1"/>
    <col min="22" max="22" width="11.109375" style="26" bestFit="1" customWidth="1"/>
    <col min="23" max="23" width="11.6640625" style="26" bestFit="1" customWidth="1"/>
    <col min="24" max="24" width="12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72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</f>
        <v>7.1098899999999998E-3</v>
      </c>
      <c r="I4" s="42">
        <v>0.15</v>
      </c>
      <c r="J4" s="42">
        <f>(1-H4)*(1-I4)*J3</f>
        <v>0.84395659350000007</v>
      </c>
      <c r="K4" s="42">
        <f>(50*1.1)</f>
        <v>55.000000000000007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14566.963848590251</v>
      </c>
      <c r="Q4" s="43">
        <f>H4*(MAX(1.1*$F$3,F4)-N4)</f>
        <v>781.94570220000003</v>
      </c>
      <c r="R4" s="45">
        <f>J3*O4*(P4+Q4+K4+L4)</f>
        <v>16830.913649677186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53" si="2">(1-H5)*(1-I5)*J4</f>
        <v>0.71167772927405604</v>
      </c>
      <c r="K5" s="42">
        <f>K4*1.03</f>
        <v>56.650000000000006</v>
      </c>
      <c r="L5" s="42">
        <f t="shared" ref="L5:L54" si="3">F5/(1-$B$5)*$B$4</f>
        <v>1383.9899211711997</v>
      </c>
      <c r="M5" s="42">
        <f t="shared" ref="M5:M54" si="4">F5/(1-$B$5)*$B$5</f>
        <v>1977.1284588159997</v>
      </c>
      <c r="N5" s="144">
        <v>20</v>
      </c>
      <c r="O5" s="43">
        <f t="shared" ref="O5:O53" si="5">EXP(-D5*C5)</f>
        <v>0.99133669906999511</v>
      </c>
      <c r="P5" s="42">
        <f t="shared" ref="P5:P53" si="6">I5*(1-H5)*(F5-N5)</f>
        <v>14413.747165002353</v>
      </c>
      <c r="Q5" s="43">
        <f t="shared" ref="Q5:Q53" si="7">H5*(MAX(1.1*$F$3,F5)-N5)</f>
        <v>871.63329240000007</v>
      </c>
      <c r="R5" s="45">
        <f t="shared" ref="R5:R53" si="8">J4*O5*(P5+Q5+K5+L5)</f>
        <v>13993.743720796536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9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0.59963731618991423</v>
      </c>
      <c r="K6" s="42">
        <f t="shared" ref="K6:K53" si="10">K5*1.03</f>
        <v>58.349500000000006</v>
      </c>
      <c r="L6" s="42">
        <f>F6/(1-$B$5)*$B$4</f>
        <v>1373.1165856349503</v>
      </c>
      <c r="M6" s="42">
        <f t="shared" si="4"/>
        <v>1961.5951223356431</v>
      </c>
      <c r="N6" s="144">
        <v>20</v>
      </c>
      <c r="O6" s="43">
        <f t="shared" si="5"/>
        <v>0.97920308738988437</v>
      </c>
      <c r="P6" s="42">
        <f>I6*(1-H6)*(F6-N6)</f>
        <v>14288.698954728399</v>
      </c>
      <c r="Q6" s="43">
        <f t="shared" si="7"/>
        <v>961.53424380000013</v>
      </c>
      <c r="R6" s="45">
        <f t="shared" si="8"/>
        <v>11625.093048026483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9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0.50472516542472046</v>
      </c>
      <c r="K7" s="42">
        <f t="shared" si="10"/>
        <v>60.099985000000011</v>
      </c>
      <c r="L7" s="42">
        <f t="shared" si="3"/>
        <v>1361.9090400693949</v>
      </c>
      <c r="M7" s="42">
        <f t="shared" si="4"/>
        <v>1945.5843429562785</v>
      </c>
      <c r="N7" s="144">
        <v>20</v>
      </c>
      <c r="O7" s="43">
        <f t="shared" si="5"/>
        <v>0.96751600968362694</v>
      </c>
      <c r="P7" s="42">
        <f t="shared" si="6"/>
        <v>14157.731226700733</v>
      </c>
      <c r="Q7" s="43">
        <f t="shared" si="7"/>
        <v>1071.6704154000001</v>
      </c>
      <c r="R7" s="45">
        <f t="shared" si="8"/>
        <v>9660.46082273717</v>
      </c>
      <c r="S7" s="45"/>
      <c r="T7" s="78" t="s">
        <v>63</v>
      </c>
      <c r="U7" s="145">
        <f>SUM(R4:R53)</f>
        <v>98347.561613991667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9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0.42440718866602439</v>
      </c>
      <c r="K8" s="42">
        <f t="shared" si="10"/>
        <v>61.902984550000014</v>
      </c>
      <c r="L8" s="42">
        <f t="shared" si="3"/>
        <v>1350.1454643283555</v>
      </c>
      <c r="M8" s="42">
        <f t="shared" si="4"/>
        <v>1928.7792347547936</v>
      </c>
      <c r="N8" s="144">
        <v>20</v>
      </c>
      <c r="O8" s="43">
        <f t="shared" si="5"/>
        <v>0.95642688741126014</v>
      </c>
      <c r="P8" s="42">
        <f t="shared" si="6"/>
        <v>14021.251958060502</v>
      </c>
      <c r="Q8" s="43">
        <f t="shared" si="7"/>
        <v>1181.5866270000001</v>
      </c>
      <c r="R8" s="45">
        <f t="shared" si="8"/>
        <v>8020.5495931945934</v>
      </c>
      <c r="S8" s="45"/>
      <c r="T8" s="78" t="s">
        <v>64</v>
      </c>
      <c r="U8" s="145">
        <f>U6-U7</f>
        <v>1652.4383860083326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9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0.35651031611726819</v>
      </c>
      <c r="K9" s="42">
        <f t="shared" si="10"/>
        <v>63.760074086500019</v>
      </c>
      <c r="L9" s="42">
        <f t="shared" si="3"/>
        <v>1338.7998665611728</v>
      </c>
      <c r="M9" s="42">
        <f t="shared" si="4"/>
        <v>1912.5712379445324</v>
      </c>
      <c r="N9" s="144">
        <v>20</v>
      </c>
      <c r="O9" s="43">
        <f t="shared" si="5"/>
        <v>0.94524144132948074</v>
      </c>
      <c r="P9" s="42">
        <f t="shared" si="6"/>
        <v>13889.375223599782</v>
      </c>
      <c r="Q9" s="43">
        <f t="shared" si="7"/>
        <v>1291.3587648</v>
      </c>
      <c r="R9" s="45">
        <f t="shared" si="8"/>
        <v>6652.6746324844844</v>
      </c>
      <c r="S9" s="45"/>
      <c r="T9" s="78" t="s">
        <v>65</v>
      </c>
      <c r="U9" s="79">
        <f>SUMPRODUCT($C4:$C53,R4:R53)/U7</f>
        <v>5.7077711362155457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9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0.29911112989871885</v>
      </c>
      <c r="K10" s="42">
        <f t="shared" si="10"/>
        <v>65.672876309095017</v>
      </c>
      <c r="L10" s="42">
        <f t="shared" si="3"/>
        <v>1328.0742912533949</v>
      </c>
      <c r="M10" s="42">
        <f t="shared" si="4"/>
        <v>1897.2489875048498</v>
      </c>
      <c r="N10" s="144">
        <v>20</v>
      </c>
      <c r="O10" s="43">
        <f t="shared" si="5"/>
        <v>0.93381773999943707</v>
      </c>
      <c r="P10" s="42">
        <f t="shared" si="6"/>
        <v>13761.309849690982</v>
      </c>
      <c r="Q10" s="43">
        <f t="shared" si="7"/>
        <v>1423.6427088</v>
      </c>
      <c r="R10" s="45">
        <f t="shared" si="8"/>
        <v>5519.3087228299237</v>
      </c>
      <c r="S10" s="45"/>
      <c r="T10" s="78" t="s">
        <v>125</v>
      </c>
      <c r="U10" s="145">
        <f>MAX(base!U8-U8,0)</f>
        <v>50.541758369974559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9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0.25061232405243788</v>
      </c>
      <c r="K11" s="42">
        <f t="shared" si="10"/>
        <v>67.643062598367862</v>
      </c>
      <c r="L11" s="42">
        <f t="shared" si="3"/>
        <v>1318.6861304856352</v>
      </c>
      <c r="M11" s="42">
        <f t="shared" si="4"/>
        <v>1883.8373292651929</v>
      </c>
      <c r="N11" s="144">
        <v>20</v>
      </c>
      <c r="O11" s="43">
        <f t="shared" si="5"/>
        <v>0.92165657805001611</v>
      </c>
      <c r="P11" s="42">
        <f t="shared" si="6"/>
        <v>13645.440352467931</v>
      </c>
      <c r="Q11" s="43">
        <f t="shared" si="7"/>
        <v>1571.1742800000002</v>
      </c>
      <c r="R11" s="45">
        <f t="shared" si="8"/>
        <v>4577.0620384659132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9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0.20964793101692425</v>
      </c>
      <c r="K12" s="42">
        <f t="shared" si="10"/>
        <v>69.672354476318901</v>
      </c>
      <c r="L12" s="42">
        <f t="shared" si="3"/>
        <v>1310.4516822790322</v>
      </c>
      <c r="M12" s="42">
        <f t="shared" si="4"/>
        <v>1872.0738318271888</v>
      </c>
      <c r="N12" s="144">
        <v>20</v>
      </c>
      <c r="O12" s="43">
        <f t="shared" si="5"/>
        <v>0.90889900613740238</v>
      </c>
      <c r="P12" s="42">
        <f t="shared" si="6"/>
        <v>13538.945638939649</v>
      </c>
      <c r="Q12" s="43">
        <f t="shared" si="7"/>
        <v>1741.2055596</v>
      </c>
      <c r="R12" s="45">
        <f t="shared" si="8"/>
        <v>3794.8990224535464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9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0.17509333207870328</v>
      </c>
      <c r="K13" s="42">
        <f t="shared" si="10"/>
        <v>71.762525110608465</v>
      </c>
      <c r="L13" s="42">
        <f t="shared" si="3"/>
        <v>1303.3494346977232</v>
      </c>
      <c r="M13" s="42">
        <f t="shared" si="4"/>
        <v>1861.9277638538902</v>
      </c>
      <c r="N13" s="144">
        <v>20</v>
      </c>
      <c r="O13" s="43">
        <f t="shared" si="5"/>
        <v>0.89557476752419884</v>
      </c>
      <c r="P13" s="42">
        <f t="shared" si="6"/>
        <v>13443.583641654785</v>
      </c>
      <c r="Q13" s="43">
        <f t="shared" si="7"/>
        <v>1917.7971462</v>
      </c>
      <c r="R13" s="45">
        <f t="shared" si="8"/>
        <v>3142.3668416043838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9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0.14594160715097643</v>
      </c>
      <c r="K14" s="42">
        <f t="shared" si="10"/>
        <v>73.91540086392672</v>
      </c>
      <c r="L14" s="42">
        <f t="shared" si="3"/>
        <v>1296.232584674276</v>
      </c>
      <c r="M14" s="42">
        <f t="shared" si="4"/>
        <v>1851.7608352489656</v>
      </c>
      <c r="N14" s="144">
        <v>20</v>
      </c>
      <c r="O14" s="43">
        <f t="shared" si="5"/>
        <v>0.88248200451619618</v>
      </c>
      <c r="P14" s="42">
        <f t="shared" si="6"/>
        <v>13343.41789177628</v>
      </c>
      <c r="Q14" s="43">
        <f t="shared" si="7"/>
        <v>2133.9342414000007</v>
      </c>
      <c r="R14" s="45">
        <f t="shared" si="8"/>
        <v>2603.2203687501406</v>
      </c>
      <c r="S14" s="45"/>
      <c r="T14" s="79" cm="1">
        <f t="array" ref="T14">SUM(P4:P53*J3:J52*O4:O53)</f>
        <v>81636.106340436512</v>
      </c>
      <c r="U14" s="79" cm="1">
        <f t="array" ref="U14">SUM(Q4:Q53*O4:O53*J3:J52)</f>
        <v>8461.6085597112615</v>
      </c>
      <c r="V14" s="145" cm="1">
        <f t="array" ref="V14">SUM(K4:K53*J3:J52*O4:O53)</f>
        <v>372.00968966813815</v>
      </c>
      <c r="W14" s="79" cm="1">
        <f t="array" ref="W14">SUM(L4:L53*J3:J52*O4:O53)</f>
        <v>7877.8370241757821</v>
      </c>
      <c r="X14" s="26">
        <f>SUM(T14:W14)</f>
        <v>98347.561613991697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9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0.12142699855665186</v>
      </c>
      <c r="K15" s="42">
        <f t="shared" si="10"/>
        <v>76.132862889844517</v>
      </c>
      <c r="L15" s="42">
        <f t="shared" si="3"/>
        <v>1288.9493986273526</v>
      </c>
      <c r="M15" s="42">
        <f t="shared" si="4"/>
        <v>1841.3562837533609</v>
      </c>
      <c r="N15" s="144">
        <v>20</v>
      </c>
      <c r="O15" s="43">
        <f t="shared" si="5"/>
        <v>0.86971908458433766</v>
      </c>
      <c r="P15" s="42">
        <f t="shared" si="6"/>
        <v>13244.821172211876</v>
      </c>
      <c r="Q15" s="43">
        <f t="shared" si="7"/>
        <v>2325.813048</v>
      </c>
      <c r="R15" s="45">
        <f t="shared" si="8"/>
        <v>2149.620025233527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9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0.10080812938404858</v>
      </c>
      <c r="K16" s="42">
        <f t="shared" si="10"/>
        <v>78.416848776539851</v>
      </c>
      <c r="L16" s="42">
        <f t="shared" si="3"/>
        <v>1281.7315401017038</v>
      </c>
      <c r="M16" s="42">
        <f t="shared" si="4"/>
        <v>1831.0450572881484</v>
      </c>
      <c r="N16" s="144">
        <v>20</v>
      </c>
      <c r="O16" s="43">
        <f t="shared" si="5"/>
        <v>0.85712442805421374</v>
      </c>
      <c r="P16" s="42">
        <f t="shared" si="6"/>
        <v>13141.680966406286</v>
      </c>
      <c r="Q16" s="43">
        <f t="shared" si="7"/>
        <v>2562.4889082</v>
      </c>
      <c r="R16" s="45">
        <f t="shared" si="8"/>
        <v>1776.0209129294185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9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8.3513060490150184E-2</v>
      </c>
      <c r="K17" s="42">
        <f t="shared" si="10"/>
        <v>80.769354239836048</v>
      </c>
      <c r="L17" s="42">
        <f t="shared" si="3"/>
        <v>1273.7224919825801</v>
      </c>
      <c r="M17" s="42">
        <f t="shared" si="4"/>
        <v>1819.6035599751144</v>
      </c>
      <c r="N17" s="144">
        <v>20</v>
      </c>
      <c r="O17" s="43">
        <f t="shared" si="5"/>
        <v>0.84526366751076376</v>
      </c>
      <c r="P17" s="42">
        <f t="shared" si="6"/>
        <v>13031.865988537886</v>
      </c>
      <c r="Q17" s="43">
        <f t="shared" si="7"/>
        <v>2790.1574064000001</v>
      </c>
      <c r="R17" s="45">
        <f t="shared" si="8"/>
        <v>1463.6014021542999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9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6.8983126345171467E-2</v>
      </c>
      <c r="K18" s="42">
        <f t="shared" si="10"/>
        <v>83.192434867031125</v>
      </c>
      <c r="L18" s="42">
        <f t="shared" si="3"/>
        <v>1263.3268784920151</v>
      </c>
      <c r="M18" s="42">
        <f t="shared" si="4"/>
        <v>1804.7526835600218</v>
      </c>
      <c r="N18" s="144">
        <v>20</v>
      </c>
      <c r="O18" s="43">
        <f t="shared" si="5"/>
        <v>0.83517475645281369</v>
      </c>
      <c r="P18" s="42">
        <f t="shared" si="6"/>
        <v>12887.727709278908</v>
      </c>
      <c r="Q18" s="43">
        <f t="shared" si="7"/>
        <v>3103.2440712000002</v>
      </c>
      <c r="R18" s="45">
        <f t="shared" si="8"/>
        <v>1209.2553280413226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9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5.6788910359450107E-2</v>
      </c>
      <c r="K19" s="42">
        <f t="shared" si="10"/>
        <v>85.688207913042064</v>
      </c>
      <c r="L19" s="42">
        <f t="shared" si="3"/>
        <v>1250.0480656033101</v>
      </c>
      <c r="M19" s="42">
        <f t="shared" si="4"/>
        <v>1785.7829508618713</v>
      </c>
      <c r="N19" s="144">
        <v>20</v>
      </c>
      <c r="O19" s="43">
        <f t="shared" si="5"/>
        <v>0.82716558839241727</v>
      </c>
      <c r="P19" s="42">
        <f t="shared" si="6"/>
        <v>12709.207598133542</v>
      </c>
      <c r="Q19" s="43">
        <f t="shared" si="7"/>
        <v>3463.8519942000007</v>
      </c>
      <c r="R19" s="45">
        <f t="shared" si="8"/>
        <v>999.06009134234637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9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4.6549166945297732E-2</v>
      </c>
      <c r="K20" s="42">
        <f t="shared" si="10"/>
        <v>88.258854150433322</v>
      </c>
      <c r="L20" s="42">
        <f t="shared" si="3"/>
        <v>1235.2957512768055</v>
      </c>
      <c r="M20" s="42">
        <f t="shared" si="4"/>
        <v>1764.7082161097223</v>
      </c>
      <c r="N20" s="144">
        <v>20</v>
      </c>
      <c r="O20" s="43">
        <f t="shared" si="5"/>
        <v>0.82030299851847299</v>
      </c>
      <c r="P20" s="42">
        <f t="shared" si="6"/>
        <v>12505.159572735154</v>
      </c>
      <c r="Q20" s="43">
        <f t="shared" si="7"/>
        <v>3922.0649676000003</v>
      </c>
      <c r="R20" s="45">
        <f t="shared" si="8"/>
        <v>826.90430956014291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9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3.8006804660497065E-2</v>
      </c>
      <c r="K21" s="42">
        <f t="shared" si="10"/>
        <v>90.906619774946321</v>
      </c>
      <c r="L21" s="42">
        <f t="shared" si="3"/>
        <v>1220.6443342707232</v>
      </c>
      <c r="M21" s="42">
        <f t="shared" si="4"/>
        <v>1743.7776203867472</v>
      </c>
      <c r="N21" s="144">
        <v>20</v>
      </c>
      <c r="O21" s="43">
        <f t="shared" si="5"/>
        <v>0.81354612868965137</v>
      </c>
      <c r="P21" s="42">
        <f t="shared" si="6"/>
        <v>12308.56127749099</v>
      </c>
      <c r="Q21" s="43">
        <f t="shared" si="7"/>
        <v>4336.1462664000001</v>
      </c>
      <c r="R21" s="45">
        <f t="shared" si="8"/>
        <v>680.00161604622906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9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3.0870176303166415E-2</v>
      </c>
      <c r="K22" s="42">
        <f t="shared" si="10"/>
        <v>93.63381836819471</v>
      </c>
      <c r="L22" s="42">
        <f t="shared" si="3"/>
        <v>1207.7531775324853</v>
      </c>
      <c r="M22" s="42">
        <f t="shared" si="4"/>
        <v>1725.3616821892647</v>
      </c>
      <c r="N22" s="144">
        <v>20</v>
      </c>
      <c r="O22" s="43">
        <f t="shared" si="5"/>
        <v>0.80578505716551441</v>
      </c>
      <c r="P22" s="42">
        <f t="shared" si="6"/>
        <v>12115.003985366777</v>
      </c>
      <c r="Q22" s="43">
        <f t="shared" si="7"/>
        <v>4887.3022380000011</v>
      </c>
      <c r="R22" s="45">
        <f t="shared" si="8"/>
        <v>560.55637537289272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9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2.4947075521824121E-2</v>
      </c>
      <c r="K23" s="42">
        <f t="shared" si="10"/>
        <v>96.442832919240558</v>
      </c>
      <c r="L23" s="42">
        <f t="shared" si="3"/>
        <v>1197.3633822829868</v>
      </c>
      <c r="M23" s="42">
        <f t="shared" si="4"/>
        <v>1710.5191175471241</v>
      </c>
      <c r="N23" s="144">
        <v>20</v>
      </c>
      <c r="O23" s="43">
        <f t="shared" si="5"/>
        <v>0.79652149718943344</v>
      </c>
      <c r="P23" s="42">
        <f t="shared" si="6"/>
        <v>11950.146632492702</v>
      </c>
      <c r="Q23" s="43">
        <f t="shared" si="7"/>
        <v>5417.6532930000012</v>
      </c>
      <c r="R23" s="45">
        <f t="shared" si="8"/>
        <v>458.86573683289191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9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2.0047597443735004E-2</v>
      </c>
      <c r="K24" s="42">
        <f t="shared" si="10"/>
        <v>99.336117906817776</v>
      </c>
      <c r="L24" s="42">
        <f t="shared" si="3"/>
        <v>1190.788916321525</v>
      </c>
      <c r="M24" s="42">
        <f t="shared" si="4"/>
        <v>1701.1270233164644</v>
      </c>
      <c r="N24" s="144">
        <v>20</v>
      </c>
      <c r="O24" s="43">
        <f t="shared" si="5"/>
        <v>0.78490078942317465</v>
      </c>
      <c r="P24" s="42">
        <f t="shared" si="6"/>
        <v>11817.99039069167</v>
      </c>
      <c r="Q24" s="43">
        <f t="shared" si="7"/>
        <v>6002.9525556000008</v>
      </c>
      <c r="R24" s="45">
        <f t="shared" si="8"/>
        <v>374.21342597092769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9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1.6013216257803511E-2</v>
      </c>
      <c r="K25" s="42">
        <f t="shared" si="10"/>
        <v>102.31620144402231</v>
      </c>
      <c r="L25" s="42">
        <f t="shared" si="3"/>
        <v>1187.2031576722095</v>
      </c>
      <c r="M25" s="42">
        <f t="shared" si="4"/>
        <v>1696.0045109602993</v>
      </c>
      <c r="N25" s="144">
        <v>20</v>
      </c>
      <c r="O25" s="43">
        <f t="shared" si="5"/>
        <v>0.77152602848862029</v>
      </c>
      <c r="P25" s="42">
        <f t="shared" si="6"/>
        <v>11711.354347731931</v>
      </c>
      <c r="Q25" s="43">
        <f t="shared" si="7"/>
        <v>6629.8704498000016</v>
      </c>
      <c r="R25" s="45">
        <f t="shared" si="8"/>
        <v>303.63349478444667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9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1.271729766289577E-2</v>
      </c>
      <c r="K26" s="42">
        <f t="shared" si="10"/>
        <v>105.38568748734298</v>
      </c>
      <c r="L26" s="42">
        <f t="shared" si="3"/>
        <v>1186.3896773499805</v>
      </c>
      <c r="M26" s="42">
        <f t="shared" si="4"/>
        <v>1694.8423962142579</v>
      </c>
      <c r="N26" s="144">
        <v>20</v>
      </c>
      <c r="O26" s="43">
        <f t="shared" si="5"/>
        <v>0.75661394535062954</v>
      </c>
      <c r="P26" s="42">
        <f t="shared" si="6"/>
        <v>11636.152332521538</v>
      </c>
      <c r="Q26" s="43">
        <f t="shared" si="7"/>
        <v>7223.084973</v>
      </c>
      <c r="R26" s="45">
        <f t="shared" si="8"/>
        <v>244.14609735552906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9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1.0016468846032543E-2</v>
      </c>
      <c r="K27" s="42">
        <f t="shared" si="10"/>
        <v>108.54725811196327</v>
      </c>
      <c r="L27" s="42">
        <f t="shared" si="3"/>
        <v>1187.7772303394895</v>
      </c>
      <c r="M27" s="42">
        <f t="shared" si="4"/>
        <v>1696.8246147706991</v>
      </c>
      <c r="N27" s="144">
        <v>20</v>
      </c>
      <c r="O27" s="43">
        <f t="shared" si="5"/>
        <v>0.74061547278654039</v>
      </c>
      <c r="P27" s="42">
        <f t="shared" si="6"/>
        <v>11553.689633010023</v>
      </c>
      <c r="Q27" s="43">
        <f t="shared" si="7"/>
        <v>8070.5171664000018</v>
      </c>
      <c r="R27" s="45">
        <f t="shared" si="8"/>
        <v>197.04268965335388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9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7.8049769873504895E-3</v>
      </c>
      <c r="K28" s="42">
        <f t="shared" si="10"/>
        <v>111.80367585532217</v>
      </c>
      <c r="L28" s="42">
        <f t="shared" si="3"/>
        <v>1191.25392543884</v>
      </c>
      <c r="M28" s="42">
        <f t="shared" si="4"/>
        <v>1701.7913220554858</v>
      </c>
      <c r="N28" s="144">
        <v>20</v>
      </c>
      <c r="O28" s="43">
        <f t="shared" si="5"/>
        <v>0.72368489429751692</v>
      </c>
      <c r="P28" s="42">
        <f t="shared" si="6"/>
        <v>11463.7716142708</v>
      </c>
      <c r="Q28" s="43">
        <f t="shared" si="7"/>
        <v>9158.8209570000017</v>
      </c>
      <c r="R28" s="45">
        <f t="shared" si="8"/>
        <v>158.93393376736583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9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5.9968048214607966E-3</v>
      </c>
      <c r="K29" s="42">
        <f t="shared" si="10"/>
        <v>115.15778613098183</v>
      </c>
      <c r="L29" s="42">
        <f t="shared" si="3"/>
        <v>1196.3638021679337</v>
      </c>
      <c r="M29" s="42">
        <f t="shared" si="4"/>
        <v>1709.091145954191</v>
      </c>
      <c r="N29" s="144">
        <v>20</v>
      </c>
      <c r="O29" s="43">
        <f t="shared" si="5"/>
        <v>0.70618203272240365</v>
      </c>
      <c r="P29" s="42">
        <f t="shared" si="6"/>
        <v>11352.151926941904</v>
      </c>
      <c r="Q29" s="43">
        <f t="shared" si="7"/>
        <v>10567.023573600003</v>
      </c>
      <c r="R29" s="45">
        <f t="shared" si="8"/>
        <v>128.04143493531885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9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4.5404647860857903E-3</v>
      </c>
      <c r="K30" s="42">
        <f t="shared" si="10"/>
        <v>118.61251971491129</v>
      </c>
      <c r="L30" s="42">
        <f t="shared" si="3"/>
        <v>1202.8771550362844</v>
      </c>
      <c r="M30" s="42">
        <f t="shared" si="4"/>
        <v>1718.3959357661206</v>
      </c>
      <c r="N30" s="144">
        <v>20</v>
      </c>
      <c r="O30" s="43">
        <f t="shared" si="5"/>
        <v>0.6883110264336767</v>
      </c>
      <c r="P30" s="42">
        <f t="shared" si="6"/>
        <v>11247.833518231168</v>
      </c>
      <c r="Q30" s="43">
        <f t="shared" si="7"/>
        <v>12014.042531400002</v>
      </c>
      <c r="R30" s="45">
        <f t="shared" si="8"/>
        <v>101.47194454818704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9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3.38197705333979E-3</v>
      </c>
      <c r="K31" s="42">
        <f t="shared" si="10"/>
        <v>122.17089530635863</v>
      </c>
      <c r="L31" s="42">
        <f t="shared" si="3"/>
        <v>1210.8513057170437</v>
      </c>
      <c r="M31" s="42">
        <f t="shared" si="4"/>
        <v>1729.7875795957766</v>
      </c>
      <c r="N31" s="144">
        <v>20</v>
      </c>
      <c r="O31" s="43">
        <f t="shared" si="5"/>
        <v>0.67010254127860913</v>
      </c>
      <c r="P31" s="42">
        <f t="shared" si="6"/>
        <v>11138.5598738606</v>
      </c>
      <c r="Q31" s="43">
        <f t="shared" si="7"/>
        <v>13604.835043800002</v>
      </c>
      <c r="R31" s="45">
        <f t="shared" si="8"/>
        <v>79.339506752378412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9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2.473569167869762E-3</v>
      </c>
      <c r="K32" s="42">
        <f t="shared" si="10"/>
        <v>125.83602216554939</v>
      </c>
      <c r="L32" s="42">
        <f t="shared" si="3"/>
        <v>1219.6524220104291</v>
      </c>
      <c r="M32" s="42">
        <f t="shared" si="4"/>
        <v>1742.3606028720415</v>
      </c>
      <c r="N32" s="144">
        <v>20</v>
      </c>
      <c r="O32" s="43">
        <f t="shared" si="5"/>
        <v>0.65196168349287587</v>
      </c>
      <c r="P32" s="42">
        <f t="shared" si="6"/>
        <v>11016.867065114222</v>
      </c>
      <c r="Q32" s="43">
        <f t="shared" si="7"/>
        <v>15345.783250200004</v>
      </c>
      <c r="R32" s="45">
        <f t="shared" si="8"/>
        <v>61.094214163587388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9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1.7732046105156715E-3</v>
      </c>
      <c r="K33" s="42">
        <f t="shared" si="10"/>
        <v>129.61110283051588</v>
      </c>
      <c r="L33" s="42">
        <f t="shared" si="3"/>
        <v>1229.9877482650209</v>
      </c>
      <c r="M33" s="42">
        <f t="shared" si="4"/>
        <v>1757.1253546643156</v>
      </c>
      <c r="N33" s="144">
        <v>20</v>
      </c>
      <c r="O33" s="43">
        <f t="shared" si="5"/>
        <v>0.63355371994776644</v>
      </c>
      <c r="P33" s="42">
        <f t="shared" si="6"/>
        <v>10889.427746579731</v>
      </c>
      <c r="Q33" s="43">
        <f t="shared" si="7"/>
        <v>17226.654611400005</v>
      </c>
      <c r="R33" s="45">
        <f t="shared" si="8"/>
        <v>46.192488037210865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9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1.2460098957060013E-3</v>
      </c>
      <c r="K34" s="42">
        <f t="shared" si="10"/>
        <v>133.49943591543135</v>
      </c>
      <c r="L34" s="42">
        <f t="shared" si="3"/>
        <v>1240.7940227986369</v>
      </c>
      <c r="M34" s="42">
        <f t="shared" si="4"/>
        <v>1772.5628897123383</v>
      </c>
      <c r="N34" s="144">
        <v>20</v>
      </c>
      <c r="O34" s="43">
        <f t="shared" si="5"/>
        <v>0.61547527881615649</v>
      </c>
      <c r="P34" s="42">
        <f t="shared" si="6"/>
        <v>10767.941572088743</v>
      </c>
      <c r="Q34" s="43">
        <f t="shared" si="7"/>
        <v>19060.418239200004</v>
      </c>
      <c r="R34" s="45">
        <f t="shared" si="8"/>
        <v>34.053440066430582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9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8.5559958627209496E-4</v>
      </c>
      <c r="K35" s="42">
        <f t="shared" si="10"/>
        <v>137.5044189928943</v>
      </c>
      <c r="L35" s="42">
        <f t="shared" si="3"/>
        <v>1252.7971325761821</v>
      </c>
      <c r="M35" s="42">
        <f t="shared" si="4"/>
        <v>1789.7101893945458</v>
      </c>
      <c r="N35" s="144">
        <v>20</v>
      </c>
      <c r="O35" s="43">
        <f t="shared" si="5"/>
        <v>0.59738681286229167</v>
      </c>
      <c r="P35" s="42">
        <f t="shared" si="6"/>
        <v>10624.319963813035</v>
      </c>
      <c r="Q35" s="43">
        <f t="shared" si="7"/>
        <v>21132.775778400002</v>
      </c>
      <c r="R35" s="45">
        <f t="shared" si="8"/>
        <v>24.673261210889219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9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si="2"/>
        <v>5.7441428071854496E-4</v>
      </c>
      <c r="K36" s="42">
        <f t="shared" si="10"/>
        <v>141.62955156268114</v>
      </c>
      <c r="L36" s="42">
        <f t="shared" si="3"/>
        <v>1265.6182821837438</v>
      </c>
      <c r="M36" s="42">
        <f t="shared" si="4"/>
        <v>1808.026117405348</v>
      </c>
      <c r="N36" s="144">
        <v>20</v>
      </c>
      <c r="O36" s="43">
        <f t="shared" si="5"/>
        <v>0.57950837688860768</v>
      </c>
      <c r="P36" s="42">
        <f t="shared" si="6"/>
        <v>10493.726050289593</v>
      </c>
      <c r="Q36" s="43">
        <f t="shared" si="7"/>
        <v>23114.074276800002</v>
      </c>
      <c r="R36" s="45">
        <f t="shared" si="8"/>
        <v>17.361410749110298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9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2"/>
        <v>3.7621501008290462E-4</v>
      </c>
      <c r="K37" s="42">
        <f t="shared" si="10"/>
        <v>145.87843810956159</v>
      </c>
      <c r="L37" s="42">
        <f t="shared" si="3"/>
        <v>1278.8146469838032</v>
      </c>
      <c r="M37" s="42">
        <f t="shared" si="4"/>
        <v>1826.8780671197187</v>
      </c>
      <c r="N37" s="144">
        <v>20</v>
      </c>
      <c r="O37" s="43">
        <f t="shared" si="5"/>
        <v>0.56205773857435004</v>
      </c>
      <c r="P37" s="42">
        <f t="shared" si="6"/>
        <v>10344.078891464749</v>
      </c>
      <c r="Q37" s="43">
        <f t="shared" si="7"/>
        <v>25236.639885600005</v>
      </c>
      <c r="R37" s="45">
        <f t="shared" si="8"/>
        <v>11.947344931442535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9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2"/>
        <v>2.3959692806530317E-4</v>
      </c>
      <c r="K38" s="42">
        <f t="shared" si="10"/>
        <v>150.25479125284843</v>
      </c>
      <c r="L38" s="42">
        <f t="shared" si="3"/>
        <v>1292.7639582110035</v>
      </c>
      <c r="M38" s="42">
        <f t="shared" si="4"/>
        <v>1846.805654587148</v>
      </c>
      <c r="N38" s="144">
        <v>20</v>
      </c>
      <c r="O38" s="43">
        <f t="shared" si="5"/>
        <v>0.54487310749555451</v>
      </c>
      <c r="P38" s="42">
        <f t="shared" si="6"/>
        <v>10168.075012270258</v>
      </c>
      <c r="Q38" s="43">
        <f t="shared" si="7"/>
        <v>27577.589480999999</v>
      </c>
      <c r="R38" s="45">
        <f t="shared" si="8"/>
        <v>8.0332662961564676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9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2"/>
        <v>1.4768154251983096E-4</v>
      </c>
      <c r="K39" s="42">
        <f t="shared" si="10"/>
        <v>154.76243499043389</v>
      </c>
      <c r="L39" s="42">
        <f t="shared" si="3"/>
        <v>1307.4491349151831</v>
      </c>
      <c r="M39" s="42">
        <f t="shared" si="4"/>
        <v>1867.7844784502615</v>
      </c>
      <c r="N39" s="144">
        <v>20</v>
      </c>
      <c r="O39" s="43">
        <f t="shared" si="5"/>
        <v>0.52797806846236539</v>
      </c>
      <c r="P39" s="42">
        <f t="shared" si="6"/>
        <v>9952.7990090294134</v>
      </c>
      <c r="Q39" s="43">
        <f t="shared" si="7"/>
        <v>30228.334039800004</v>
      </c>
      <c r="R39" s="45">
        <f t="shared" si="8"/>
        <v>5.2679631864747281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9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2"/>
        <v>8.8562616124521394E-5</v>
      </c>
      <c r="K40" s="42">
        <f t="shared" si="10"/>
        <v>159.40530804014691</v>
      </c>
      <c r="L40" s="42">
        <f t="shared" si="3"/>
        <v>1322.8526694300983</v>
      </c>
      <c r="M40" s="42">
        <f t="shared" si="4"/>
        <v>1889.7895277572834</v>
      </c>
      <c r="N40" s="144">
        <v>20</v>
      </c>
      <c r="O40" s="43">
        <f t="shared" si="5"/>
        <v>0.51139359289303687</v>
      </c>
      <c r="P40" s="42">
        <f t="shared" si="6"/>
        <v>9797.4320026195219</v>
      </c>
      <c r="Q40" s="43">
        <f t="shared" si="7"/>
        <v>32387.631868800006</v>
      </c>
      <c r="R40" s="45">
        <f t="shared" si="8"/>
        <v>3.2979043805687529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9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2"/>
        <v>5.1544995397101265E-5</v>
      </c>
      <c r="K41" s="42">
        <f t="shared" si="10"/>
        <v>164.18746728135133</v>
      </c>
      <c r="L41" s="42">
        <f t="shared" si="3"/>
        <v>1338.4570752017103</v>
      </c>
      <c r="M41" s="42">
        <f t="shared" si="4"/>
        <v>1912.0815360024433</v>
      </c>
      <c r="N41" s="144">
        <v>20</v>
      </c>
      <c r="O41" s="43">
        <f t="shared" si="5"/>
        <v>0.49532287899358374</v>
      </c>
      <c r="P41" s="42">
        <f t="shared" si="6"/>
        <v>9620.9547602905823</v>
      </c>
      <c r="Q41" s="43">
        <f t="shared" si="7"/>
        <v>34673.7784302</v>
      </c>
      <c r="R41" s="45">
        <f t="shared" si="8"/>
        <v>2.0089976903184463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9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2"/>
        <v>2.9065912062330663E-5</v>
      </c>
      <c r="K42" s="42">
        <f t="shared" si="10"/>
        <v>169.11309129979188</v>
      </c>
      <c r="L42" s="42">
        <f t="shared" si="3"/>
        <v>1354.7043284791107</v>
      </c>
      <c r="M42" s="42">
        <f t="shared" si="4"/>
        <v>1935.291897827301</v>
      </c>
      <c r="N42" s="144">
        <v>20</v>
      </c>
      <c r="O42" s="43">
        <f t="shared" si="5"/>
        <v>0.47959472041378093</v>
      </c>
      <c r="P42" s="42">
        <f t="shared" si="6"/>
        <v>9434.540154803688</v>
      </c>
      <c r="Q42" s="43">
        <f t="shared" si="7"/>
        <v>37018.754393399999</v>
      </c>
      <c r="R42" s="45">
        <f t="shared" si="8"/>
        <v>1.1860281591493873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9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2"/>
        <v>1.5816147845554574E-5</v>
      </c>
      <c r="K43" s="42">
        <f t="shared" si="10"/>
        <v>174.18648403878564</v>
      </c>
      <c r="L43" s="42">
        <f t="shared" si="3"/>
        <v>1371.572960852269</v>
      </c>
      <c r="M43" s="42">
        <f t="shared" si="4"/>
        <v>1959.38994407467</v>
      </c>
      <c r="N43" s="144">
        <v>20</v>
      </c>
      <c r="O43" s="43">
        <f t="shared" si="5"/>
        <v>0.46422237894762092</v>
      </c>
      <c r="P43" s="42">
        <f t="shared" si="6"/>
        <v>9217.5514631570586</v>
      </c>
      <c r="Q43" s="43">
        <f t="shared" si="7"/>
        <v>39573.695374200004</v>
      </c>
      <c r="R43" s="45">
        <f t="shared" si="8"/>
        <v>0.6791995837459226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9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2"/>
        <v>8.1965681540361292E-6</v>
      </c>
      <c r="K44" s="42">
        <f t="shared" si="10"/>
        <v>179.41207855994921</v>
      </c>
      <c r="L44" s="42">
        <f t="shared" si="3"/>
        <v>1388.4820024705612</v>
      </c>
      <c r="M44" s="42">
        <f t="shared" si="4"/>
        <v>1983.5457178150875</v>
      </c>
      <c r="N44" s="144">
        <v>20</v>
      </c>
      <c r="O44" s="43">
        <f t="shared" si="5"/>
        <v>0.44939766192220459</v>
      </c>
      <c r="P44" s="42">
        <f t="shared" si="6"/>
        <v>8886.9470086321144</v>
      </c>
      <c r="Q44" s="43">
        <f t="shared" si="7"/>
        <v>42925.777993800009</v>
      </c>
      <c r="R44" s="45">
        <f t="shared" si="8"/>
        <v>0.37941555413955202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9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2"/>
        <v>3.9882582025849146E-6</v>
      </c>
      <c r="K45" s="42">
        <f t="shared" si="10"/>
        <v>184.79444091674767</v>
      </c>
      <c r="L45" s="42">
        <f t="shared" si="3"/>
        <v>1406.5035303849754</v>
      </c>
      <c r="M45" s="42">
        <f t="shared" si="4"/>
        <v>2009.2907576928221</v>
      </c>
      <c r="N45" s="144">
        <v>20</v>
      </c>
      <c r="O45" s="43">
        <f t="shared" si="5"/>
        <v>0.43476673965640872</v>
      </c>
      <c r="P45" s="42">
        <f t="shared" si="6"/>
        <v>8452.2859639281014</v>
      </c>
      <c r="Q45" s="43">
        <f t="shared" si="7"/>
        <v>47022.713361000002</v>
      </c>
      <c r="R45" s="45">
        <f t="shared" si="8"/>
        <v>0.20336118385146434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9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2"/>
        <v>1.8277969683255261E-6</v>
      </c>
      <c r="K46" s="42">
        <f t="shared" si="10"/>
        <v>190.33827414425011</v>
      </c>
      <c r="L46" s="42">
        <f t="shared" si="3"/>
        <v>1424.4737510380005</v>
      </c>
      <c r="M46" s="42">
        <f t="shared" si="4"/>
        <v>2034.962501482858</v>
      </c>
      <c r="N46" s="144">
        <v>20</v>
      </c>
      <c r="O46" s="43">
        <f t="shared" si="5"/>
        <v>0.42069636923783765</v>
      </c>
      <c r="P46" s="42">
        <f t="shared" si="6"/>
        <v>8062.7351173438874</v>
      </c>
      <c r="Q46" s="43">
        <f t="shared" si="7"/>
        <v>50682.077901000004</v>
      </c>
      <c r="R46" s="45">
        <f t="shared" si="8"/>
        <v>0.10127414007385327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9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2"/>
        <v>7.8517489931366881E-7</v>
      </c>
      <c r="K47" s="42">
        <f t="shared" si="10"/>
        <v>196.0484223685776</v>
      </c>
      <c r="L47" s="42">
        <f t="shared" si="3"/>
        <v>1442.9225543671696</v>
      </c>
      <c r="M47" s="42">
        <f t="shared" si="4"/>
        <v>2061.3179348102421</v>
      </c>
      <c r="N47" s="144">
        <v>20</v>
      </c>
      <c r="O47" s="43">
        <f t="shared" si="5"/>
        <v>0.40701111411425234</v>
      </c>
      <c r="P47" s="42">
        <f t="shared" si="6"/>
        <v>7655.3640195451717</v>
      </c>
      <c r="Q47" s="43">
        <f t="shared" si="7"/>
        <v>54398.118434400007</v>
      </c>
      <c r="R47" s="45">
        <f t="shared" si="8"/>
        <v>4.7382961297756633E-2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2"/>
        <v>3.145901333852135E-7</v>
      </c>
      <c r="K48" s="42">
        <f t="shared" si="10"/>
        <v>201.92987503963494</v>
      </c>
      <c r="L48" s="42">
        <f t="shared" si="3"/>
        <v>1461.8197467942084</v>
      </c>
      <c r="M48" s="42">
        <f t="shared" si="4"/>
        <v>2088.3139239917264</v>
      </c>
      <c r="N48" s="144">
        <v>20</v>
      </c>
      <c r="O48" s="43">
        <f t="shared" si="5"/>
        <v>0.39371461999132262</v>
      </c>
      <c r="P48" s="42">
        <f t="shared" si="6"/>
        <v>7233.6584006737285</v>
      </c>
      <c r="Q48" s="43">
        <f t="shared" si="7"/>
        <v>58138.986952799998</v>
      </c>
      <c r="R48" s="45">
        <f t="shared" si="8"/>
        <v>2.072328504113374E-2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9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2"/>
        <v>1.1697045305951415E-7</v>
      </c>
      <c r="K49" s="42">
        <f t="shared" si="10"/>
        <v>207.98777129082399</v>
      </c>
      <c r="L49" s="42">
        <f t="shared" si="3"/>
        <v>1481.1333167503306</v>
      </c>
      <c r="M49" s="42">
        <f t="shared" si="4"/>
        <v>2115.9047382147578</v>
      </c>
      <c r="N49" s="144">
        <v>20</v>
      </c>
      <c r="O49" s="43">
        <f t="shared" si="5"/>
        <v>0.38080907613387494</v>
      </c>
      <c r="P49" s="42">
        <f t="shared" si="6"/>
        <v>6801.6113823623909</v>
      </c>
      <c r="Q49" s="43">
        <f t="shared" si="7"/>
        <v>61871.051572200005</v>
      </c>
      <c r="R49" s="45">
        <f t="shared" si="8"/>
        <v>8.429255750091692E-3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9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2"/>
        <v>4.0156025840324642E-8</v>
      </c>
      <c r="K50" s="42">
        <f t="shared" si="10"/>
        <v>214.2274044295487</v>
      </c>
      <c r="L50" s="42">
        <f t="shared" si="3"/>
        <v>1500.1389162327764</v>
      </c>
      <c r="M50" s="42">
        <f t="shared" si="4"/>
        <v>2143.0555946182521</v>
      </c>
      <c r="N50" s="144">
        <v>20</v>
      </c>
      <c r="O50" s="43">
        <f t="shared" si="5"/>
        <v>0.36846482935808955</v>
      </c>
      <c r="P50" s="42">
        <f t="shared" si="6"/>
        <v>6360.5355004237763</v>
      </c>
      <c r="Q50" s="43">
        <f t="shared" si="7"/>
        <v>65560.942161000014</v>
      </c>
      <c r="R50" s="45">
        <f t="shared" si="8"/>
        <v>3.1736679123864887E-3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9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2"/>
        <v>1.2663678898822778E-8</v>
      </c>
      <c r="K51" s="42">
        <f t="shared" si="10"/>
        <v>220.65422656243516</v>
      </c>
      <c r="L51" s="42">
        <f t="shared" si="3"/>
        <v>1520.1574350985247</v>
      </c>
      <c r="M51" s="42">
        <f t="shared" si="4"/>
        <v>2171.6534787121782</v>
      </c>
      <c r="N51" s="144">
        <v>20</v>
      </c>
      <c r="O51" s="43">
        <f t="shared" si="5"/>
        <v>0.35634036888578463</v>
      </c>
      <c r="P51" s="42">
        <f t="shared" si="6"/>
        <v>5920.8829116366096</v>
      </c>
      <c r="Q51" s="43">
        <f t="shared" si="7"/>
        <v>69175.885779000004</v>
      </c>
      <c r="R51" s="45">
        <f t="shared" si="8"/>
        <v>1.0994853083472307E-3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9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2"/>
        <v>3.6501193624879263E-9</v>
      </c>
      <c r="K52" s="42">
        <f t="shared" si="10"/>
        <v>227.27385335930822</v>
      </c>
      <c r="L52" s="42">
        <f t="shared" si="3"/>
        <v>1540.4837171974448</v>
      </c>
      <c r="M52" s="42">
        <f t="shared" si="4"/>
        <v>2200.6910245677782</v>
      </c>
      <c r="N52" s="144">
        <v>20</v>
      </c>
      <c r="O52" s="43">
        <f t="shared" si="5"/>
        <v>0.34460577936487619</v>
      </c>
      <c r="P52" s="42">
        <f t="shared" si="6"/>
        <v>5483.9578212158121</v>
      </c>
      <c r="Q52" s="43">
        <f t="shared" si="7"/>
        <v>72685.742407200014</v>
      </c>
      <c r="R52" s="45">
        <f t="shared" si="8"/>
        <v>3.4884522220158376E-4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9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si="2"/>
        <v>9.5682240200723849E-10</v>
      </c>
      <c r="K53" s="42">
        <f t="shared" si="10"/>
        <v>234.09206896008746</v>
      </c>
      <c r="L53" s="42">
        <f t="shared" si="3"/>
        <v>1561.0773911438048</v>
      </c>
      <c r="M53" s="42">
        <f t="shared" si="4"/>
        <v>2230.1105587768639</v>
      </c>
      <c r="N53" s="144">
        <v>20</v>
      </c>
      <c r="O53" s="43">
        <f t="shared" si="5"/>
        <v>0.33325855788819653</v>
      </c>
      <c r="P53" s="42">
        <f t="shared" si="6"/>
        <v>5054.0505589180566</v>
      </c>
      <c r="Q53" s="43">
        <f t="shared" si="7"/>
        <v>76062.87297180001</v>
      </c>
      <c r="R53" s="45">
        <f t="shared" si="8"/>
        <v>1.0085704870143279E-4</v>
      </c>
      <c r="S53" s="45"/>
    </row>
    <row r="54" spans="3:19" ht="15.6" x14ac:dyDescent="0.3">
      <c r="C54" s="84">
        <v>51</v>
      </c>
      <c r="E54" s="115">
        <f t="shared" si="9"/>
        <v>-1.098836640168436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57"/>
  <sheetViews>
    <sheetView topLeftCell="J1" workbookViewId="0">
      <selection activeCell="T15" sqref="T15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3.109375" style="26" bestFit="1" customWidth="1"/>
    <col min="4" max="4" width="7.88671875" style="26" bestFit="1" customWidth="1"/>
    <col min="5" max="5" width="10" style="26" bestFit="1" customWidth="1"/>
    <col min="6" max="6" width="12.77734375" style="26" bestFit="1" customWidth="1"/>
    <col min="7" max="7" width="10.5546875" style="26" bestFit="1" customWidth="1"/>
    <col min="8" max="8" width="12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3.21875" style="26" bestFit="1" customWidth="1"/>
    <col min="19" max="19" width="14.21875" style="26" customWidth="1"/>
    <col min="20" max="20" width="12.77734375" style="26" bestFit="1" customWidth="1"/>
    <col min="21" max="21" width="13.21875" style="26" bestFit="1" customWidth="1"/>
    <col min="22" max="22" width="11.109375" style="26" bestFit="1" customWidth="1"/>
    <col min="23" max="23" width="11.6640625" style="26" bestFit="1" customWidth="1"/>
    <col min="24" max="24" width="12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118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MIN((1 + 15/100)*G4/1000,1)</f>
        <v>8.1763734999999987E-3</v>
      </c>
      <c r="I4" s="42">
        <v>0.15</v>
      </c>
      <c r="J4" s="42">
        <f>(1-H4)*(1-I4)*J3</f>
        <v>0.84305008252500002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14551.317175878788</v>
      </c>
      <c r="Q4" s="43">
        <f>H4*(MAX(1.1*$F$3,F4)-N4)</f>
        <v>899.23755753</v>
      </c>
      <c r="R4" s="45">
        <f>J3*O4*(P4+Q4+K4+L4)</f>
        <v>16927.728257860043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MIN((1 + 15/100)*G5/1000,1)</f>
        <v>9.1141869999999993E-3</v>
      </c>
      <c r="I5" s="42">
        <v>0.15</v>
      </c>
      <c r="J5" s="42">
        <f t="shared" ref="J5:J53" si="2">(1-H5)*(1-I5)*J4</f>
        <v>0.71006141145912649</v>
      </c>
      <c r="K5" s="42">
        <f>K4*1.02</f>
        <v>51</v>
      </c>
      <c r="L5" s="42">
        <f t="shared" ref="L5:L54" si="3">F5/(1-$B$5)*$B$4</f>
        <v>1383.9899211711997</v>
      </c>
      <c r="M5" s="42">
        <f t="shared" ref="M5:M54" si="4">F5/(1-$B$5)*$B$5</f>
        <v>1977.1284588159997</v>
      </c>
      <c r="N5" s="144">
        <v>20</v>
      </c>
      <c r="O5" s="43">
        <f t="shared" ref="O5:O53" si="5">EXP(-D5*C5)</f>
        <v>0.99133669906999511</v>
      </c>
      <c r="P5" s="42">
        <f t="shared" ref="P5:P53" si="6">I5*(1-H5)*(F5-N5)</f>
        <v>14396.475113908065</v>
      </c>
      <c r="Q5" s="43">
        <f t="shared" ref="Q5:Q53" si="7">H5*(MAX(1.1*$F$3,F5)-N5)</f>
        <v>1002.3782862600001</v>
      </c>
      <c r="R5" s="45">
        <f t="shared" ref="R5:R53" si="8">J4*O5*(P5+Q5+K5+L5)</f>
        <v>14068.825401027683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9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1.00542315E-2</v>
      </c>
      <c r="I6" s="42">
        <v>0.15</v>
      </c>
      <c r="J6" s="42">
        <f t="shared" si="2"/>
        <v>0.59748394620173473</v>
      </c>
      <c r="K6" s="42">
        <f t="shared" ref="K6:K53" si="10">K5*1.02</f>
        <v>52.02</v>
      </c>
      <c r="L6" s="42">
        <f>F6/(1-$B$5)*$B$4</f>
        <v>1373.1165856349503</v>
      </c>
      <c r="M6" s="42">
        <f t="shared" si="4"/>
        <v>1961.5951223356431</v>
      </c>
      <c r="N6" s="144">
        <v>20</v>
      </c>
      <c r="O6" s="43">
        <f t="shared" si="5"/>
        <v>0.97920308738988437</v>
      </c>
      <c r="P6" s="42">
        <f>I6*(1-H6)*(F6-N6)</f>
        <v>14269.795175562611</v>
      </c>
      <c r="Q6" s="43">
        <f t="shared" si="7"/>
        <v>1105.7643803700003</v>
      </c>
      <c r="R6" s="45">
        <f t="shared" si="8"/>
        <v>11681.428705747141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9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1.1205864499999999E-2</v>
      </c>
      <c r="I7" s="42">
        <v>0.15</v>
      </c>
      <c r="J7" s="42">
        <f t="shared" si="2"/>
        <v>0.50217032875072176</v>
      </c>
      <c r="K7" s="42">
        <f t="shared" si="10"/>
        <v>53.060400000000001</v>
      </c>
      <c r="L7" s="42">
        <f t="shared" si="3"/>
        <v>1361.9090400693949</v>
      </c>
      <c r="M7" s="42">
        <f t="shared" si="4"/>
        <v>1945.5843429562785</v>
      </c>
      <c r="N7" s="144">
        <v>20</v>
      </c>
      <c r="O7" s="43">
        <f t="shared" si="5"/>
        <v>0.96751600968362694</v>
      </c>
      <c r="P7" s="42">
        <f t="shared" si="6"/>
        <v>14136.834172596547</v>
      </c>
      <c r="Q7" s="43">
        <f t="shared" si="7"/>
        <v>1232.42097771</v>
      </c>
      <c r="R7" s="45">
        <f t="shared" si="8"/>
        <v>9702.5453880589448</v>
      </c>
      <c r="S7" s="45"/>
      <c r="T7" s="78" t="s">
        <v>63</v>
      </c>
      <c r="U7" s="145">
        <f>SUM(R4:R53)</f>
        <v>98483.341346062603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9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1.23551975E-2</v>
      </c>
      <c r="I8" s="42">
        <v>0.15</v>
      </c>
      <c r="J8" s="42">
        <f t="shared" si="2"/>
        <v>0.42157102788631168</v>
      </c>
      <c r="K8" s="42">
        <f t="shared" si="10"/>
        <v>54.121608000000002</v>
      </c>
      <c r="L8" s="42">
        <f t="shared" si="3"/>
        <v>1350.1454643283555</v>
      </c>
      <c r="M8" s="42">
        <f t="shared" si="4"/>
        <v>1928.7792347547936</v>
      </c>
      <c r="N8" s="144">
        <v>20</v>
      </c>
      <c r="O8" s="43">
        <f t="shared" si="5"/>
        <v>0.95642688741126014</v>
      </c>
      <c r="P8" s="42">
        <f t="shared" si="6"/>
        <v>13998.410645452417</v>
      </c>
      <c r="Q8" s="43">
        <f t="shared" si="7"/>
        <v>1358.8246210500001</v>
      </c>
      <c r="R8" s="45">
        <f t="shared" si="8"/>
        <v>8050.3686241621399</v>
      </c>
      <c r="S8" s="45"/>
      <c r="T8" s="78" t="s">
        <v>64</v>
      </c>
      <c r="U8" s="145">
        <f>U6-U7</f>
        <v>1516.6586539373966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9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1.3503023999999999E-2</v>
      </c>
      <c r="I9" s="42">
        <v>0.15</v>
      </c>
      <c r="J9" s="42">
        <f t="shared" si="2"/>
        <v>0.35349676255219942</v>
      </c>
      <c r="K9" s="42">
        <f t="shared" si="10"/>
        <v>55.204040160000005</v>
      </c>
      <c r="L9" s="42">
        <f t="shared" si="3"/>
        <v>1338.7998665611728</v>
      </c>
      <c r="M9" s="42">
        <f t="shared" si="4"/>
        <v>1912.5712379445324</v>
      </c>
      <c r="N9" s="144">
        <v>20</v>
      </c>
      <c r="O9" s="43">
        <f t="shared" si="5"/>
        <v>0.94524144132948074</v>
      </c>
      <c r="P9" s="42">
        <f t="shared" si="6"/>
        <v>13864.621717305903</v>
      </c>
      <c r="Q9" s="43">
        <f t="shared" si="7"/>
        <v>1485.0625795200001</v>
      </c>
      <c r="R9" s="45">
        <f t="shared" si="8"/>
        <v>6672.1321357845654</v>
      </c>
      <c r="S9" s="45"/>
      <c r="T9" s="78" t="s">
        <v>65</v>
      </c>
      <c r="U9" s="79">
        <f>SUMPRODUCT($C4:$C53,R4:R53)/U7</f>
        <v>5.6659541947594771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9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1.4886243999999998E-2</v>
      </c>
      <c r="I10" s="42">
        <v>0.15</v>
      </c>
      <c r="J10" s="42">
        <f t="shared" si="2"/>
        <v>0.29599934496789171</v>
      </c>
      <c r="K10" s="42">
        <f t="shared" si="10"/>
        <v>56.308120963200004</v>
      </c>
      <c r="L10" s="42">
        <f t="shared" si="3"/>
        <v>1328.0742912533949</v>
      </c>
      <c r="M10" s="42">
        <f t="shared" si="4"/>
        <v>1897.2489875048498</v>
      </c>
      <c r="N10" s="144">
        <v>20</v>
      </c>
      <c r="O10" s="43">
        <f t="shared" si="5"/>
        <v>0.93381773999943707</v>
      </c>
      <c r="P10" s="42">
        <f t="shared" si="6"/>
        <v>13734.23931842053</v>
      </c>
      <c r="Q10" s="43">
        <f t="shared" si="7"/>
        <v>1637.18911512</v>
      </c>
      <c r="R10" s="45">
        <f t="shared" si="8"/>
        <v>5531.1190965645656</v>
      </c>
      <c r="S10" s="45"/>
      <c r="T10" s="78" t="s">
        <v>125</v>
      </c>
      <c r="U10" s="145">
        <f>MAX(base!U8-U8,0)</f>
        <v>186.32149044091057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9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1.64289E-2</v>
      </c>
      <c r="I11" s="42">
        <v>0.15</v>
      </c>
      <c r="J11" s="42">
        <f t="shared" si="2"/>
        <v>0.24746594112994641</v>
      </c>
      <c r="K11" s="42">
        <f t="shared" si="10"/>
        <v>57.434283382464002</v>
      </c>
      <c r="L11" s="42">
        <f t="shared" si="3"/>
        <v>1318.6861304856352</v>
      </c>
      <c r="M11" s="42">
        <f t="shared" si="4"/>
        <v>1883.8373292651929</v>
      </c>
      <c r="N11" s="144">
        <v>20</v>
      </c>
      <c r="O11" s="43">
        <f t="shared" si="5"/>
        <v>0.92165657805001611</v>
      </c>
      <c r="P11" s="42">
        <f t="shared" si="6"/>
        <v>13615.775749823246</v>
      </c>
      <c r="Q11" s="43">
        <f t="shared" si="7"/>
        <v>1806.8504220000002</v>
      </c>
      <c r="R11" s="45">
        <f t="shared" si="8"/>
        <v>4582.8617452850722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9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1.8206823E-2</v>
      </c>
      <c r="I12" s="42">
        <v>0.15</v>
      </c>
      <c r="J12" s="42">
        <f t="shared" si="2"/>
        <v>0.20651631666007528</v>
      </c>
      <c r="K12" s="42">
        <f t="shared" si="10"/>
        <v>58.582969050113284</v>
      </c>
      <c r="L12" s="42">
        <f t="shared" si="3"/>
        <v>1310.4516822790322</v>
      </c>
      <c r="M12" s="42">
        <f t="shared" si="4"/>
        <v>1872.0738318271888</v>
      </c>
      <c r="N12" s="144">
        <v>20</v>
      </c>
      <c r="O12" s="43">
        <f t="shared" si="5"/>
        <v>0.90889900613740238</v>
      </c>
      <c r="P12" s="42">
        <f t="shared" si="6"/>
        <v>13506.276085191117</v>
      </c>
      <c r="Q12" s="43">
        <f t="shared" si="7"/>
        <v>2002.3863935400004</v>
      </c>
      <c r="R12" s="45">
        <f t="shared" si="8"/>
        <v>3796.1577642546413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9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2.0053343499999998E-2</v>
      </c>
      <c r="I13" s="42">
        <v>0.15</v>
      </c>
      <c r="J13" s="42">
        <f t="shared" si="2"/>
        <v>0.17201872792017561</v>
      </c>
      <c r="K13" s="42">
        <f t="shared" si="10"/>
        <v>59.754628431115549</v>
      </c>
      <c r="L13" s="42">
        <f t="shared" si="3"/>
        <v>1303.3494346977232</v>
      </c>
      <c r="M13" s="42">
        <f t="shared" si="4"/>
        <v>1861.9277638538902</v>
      </c>
      <c r="N13" s="144">
        <v>20</v>
      </c>
      <c r="O13" s="43">
        <f t="shared" si="5"/>
        <v>0.89557476752419884</v>
      </c>
      <c r="P13" s="42">
        <f t="shared" si="6"/>
        <v>13407.795828254088</v>
      </c>
      <c r="Q13" s="43">
        <f t="shared" si="7"/>
        <v>2205.4667181300001</v>
      </c>
      <c r="R13" s="45">
        <f t="shared" si="8"/>
        <v>3139.792624276366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9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2.2313369499999999E-2</v>
      </c>
      <c r="I14" s="42">
        <v>0.15</v>
      </c>
      <c r="J14" s="42">
        <f t="shared" si="2"/>
        <v>0.14295334891069686</v>
      </c>
      <c r="K14" s="42">
        <f t="shared" si="10"/>
        <v>60.949720999737863</v>
      </c>
      <c r="L14" s="42">
        <f t="shared" si="3"/>
        <v>1296.232584674276</v>
      </c>
      <c r="M14" s="42">
        <f t="shared" si="4"/>
        <v>1851.7608352489656</v>
      </c>
      <c r="N14" s="144">
        <v>20</v>
      </c>
      <c r="O14" s="43">
        <f t="shared" si="5"/>
        <v>0.88248200451619618</v>
      </c>
      <c r="P14" s="42">
        <f t="shared" si="6"/>
        <v>13303.814254680738</v>
      </c>
      <c r="Q14" s="43">
        <f t="shared" si="7"/>
        <v>2454.0243776100001</v>
      </c>
      <c r="R14" s="45">
        <f t="shared" si="8"/>
        <v>2598.1189142137632</v>
      </c>
      <c r="S14" s="45"/>
      <c r="T14" s="79" cm="1">
        <f t="array" ref="T14">SUM(P4:P53*J3:J52*O4:O53)</f>
        <v>80830.463916964538</v>
      </c>
      <c r="U14" s="79" cm="1">
        <f t="array" ref="U14">SUM(Q4:Q53*O4:O53*J3:J52)</f>
        <v>9520.7023382485768</v>
      </c>
      <c r="V14" s="145" cm="1">
        <f t="array" ref="V14">SUM(K4:K53*J3:J52*O4:O53)</f>
        <v>318.26653271842707</v>
      </c>
      <c r="W14" s="79" cm="1">
        <f t="array" ref="W14">SUM(L4:L53*J3:J52*O4:O53)</f>
        <v>7813.9085581311174</v>
      </c>
      <c r="X14" s="26">
        <f>SUM(T14:W14)</f>
        <v>98483.341346062662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9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2.4319739999999999E-2</v>
      </c>
      <c r="I15" s="42">
        <v>0.15</v>
      </c>
      <c r="J15" s="42">
        <f t="shared" si="2"/>
        <v>0.1185552465381005</v>
      </c>
      <c r="K15" s="42">
        <f t="shared" si="10"/>
        <v>62.168715419732621</v>
      </c>
      <c r="L15" s="42">
        <f t="shared" si="3"/>
        <v>1288.9493986273526</v>
      </c>
      <c r="M15" s="42">
        <f t="shared" si="4"/>
        <v>1841.3562837533609</v>
      </c>
      <c r="N15" s="144">
        <v>20</v>
      </c>
      <c r="O15" s="43">
        <f t="shared" si="5"/>
        <v>0.86971908458433766</v>
      </c>
      <c r="P15" s="42">
        <f t="shared" si="6"/>
        <v>13201.899045205579</v>
      </c>
      <c r="Q15" s="43">
        <f t="shared" si="7"/>
        <v>2674.6850052000004</v>
      </c>
      <c r="R15" s="45">
        <f t="shared" si="8"/>
        <v>2141.9073884386225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9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2.6794528499999994E-2</v>
      </c>
      <c r="I16" s="42">
        <v>0.15</v>
      </c>
      <c r="J16" s="42">
        <f t="shared" si="2"/>
        <v>9.8071822415024212E-2</v>
      </c>
      <c r="K16" s="42">
        <f t="shared" si="10"/>
        <v>63.412089728127278</v>
      </c>
      <c r="L16" s="42">
        <f t="shared" si="3"/>
        <v>1281.7315401017038</v>
      </c>
      <c r="M16" s="42">
        <f t="shared" si="4"/>
        <v>1831.0450572881484</v>
      </c>
      <c r="N16" s="144">
        <v>20</v>
      </c>
      <c r="O16" s="43">
        <f t="shared" si="5"/>
        <v>0.85712442805421374</v>
      </c>
      <c r="P16" s="42">
        <f t="shared" si="6"/>
        <v>13094.655935707047</v>
      </c>
      <c r="Q16" s="43">
        <f t="shared" si="7"/>
        <v>2946.8622444299999</v>
      </c>
      <c r="R16" s="45">
        <f t="shared" si="8"/>
        <v>1766.7734216501783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9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2.9175131999999999E-2</v>
      </c>
      <c r="I17" s="42">
        <v>0.15</v>
      </c>
      <c r="J17" s="42">
        <f t="shared" si="2"/>
        <v>8.0928979442997526E-2</v>
      </c>
      <c r="K17" s="42">
        <f t="shared" si="10"/>
        <v>64.680331522689826</v>
      </c>
      <c r="L17" s="42">
        <f t="shared" si="3"/>
        <v>1273.7224919825801</v>
      </c>
      <c r="M17" s="42">
        <f t="shared" si="4"/>
        <v>1819.6035599751144</v>
      </c>
      <c r="N17" s="144">
        <v>20</v>
      </c>
      <c r="O17" s="43">
        <f t="shared" si="5"/>
        <v>0.84526366751076376</v>
      </c>
      <c r="P17" s="42">
        <f t="shared" si="6"/>
        <v>12980.982961946003</v>
      </c>
      <c r="Q17" s="43">
        <f t="shared" si="7"/>
        <v>3208.6810173600002</v>
      </c>
      <c r="R17" s="45">
        <f t="shared" si="8"/>
        <v>1453.0162362194874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9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3.2448905999999993E-2</v>
      </c>
      <c r="I18" s="42">
        <v>0.15</v>
      </c>
      <c r="J18" s="42">
        <f t="shared" si="2"/>
        <v>6.6557484206919398E-2</v>
      </c>
      <c r="K18" s="42">
        <f t="shared" si="10"/>
        <v>65.973938153143621</v>
      </c>
      <c r="L18" s="42">
        <f t="shared" si="3"/>
        <v>1263.3268784920151</v>
      </c>
      <c r="M18" s="42">
        <f t="shared" si="4"/>
        <v>1804.7526835600218</v>
      </c>
      <c r="N18" s="144">
        <v>20</v>
      </c>
      <c r="O18" s="43">
        <f t="shared" si="5"/>
        <v>0.83517475645281369</v>
      </c>
      <c r="P18" s="42">
        <f t="shared" si="6"/>
        <v>12831.59703204582</v>
      </c>
      <c r="Q18" s="43">
        <f t="shared" si="7"/>
        <v>3568.7306818799998</v>
      </c>
      <c r="R18" s="45">
        <f t="shared" si="8"/>
        <v>1198.3427679855174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9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3.6219583499999999E-2</v>
      </c>
      <c r="I19" s="42">
        <v>0.15</v>
      </c>
      <c r="J19" s="42">
        <f t="shared" si="2"/>
        <v>5.4524779872616405E-2</v>
      </c>
      <c r="K19" s="42">
        <f t="shared" si="10"/>
        <v>67.293416916206496</v>
      </c>
      <c r="L19" s="42">
        <f t="shared" si="3"/>
        <v>1250.0480656033101</v>
      </c>
      <c r="M19" s="42">
        <f t="shared" si="4"/>
        <v>1785.7829508618713</v>
      </c>
      <c r="N19" s="144">
        <v>20</v>
      </c>
      <c r="O19" s="43">
        <f t="shared" si="5"/>
        <v>0.82716558839241727</v>
      </c>
      <c r="P19" s="42">
        <f t="shared" si="6"/>
        <v>12647.213034528362</v>
      </c>
      <c r="Q19" s="43">
        <f t="shared" si="7"/>
        <v>3983.4297933300004</v>
      </c>
      <c r="R19" s="45">
        <f t="shared" si="8"/>
        <v>988.10941561896368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9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4.1010862999999995E-2</v>
      </c>
      <c r="I20" s="42">
        <v>0.15</v>
      </c>
      <c r="J20" s="42">
        <f t="shared" si="2"/>
        <v>4.4445370855882071E-2</v>
      </c>
      <c r="K20" s="42">
        <f t="shared" si="10"/>
        <v>68.639285254530634</v>
      </c>
      <c r="L20" s="42">
        <f t="shared" si="3"/>
        <v>1235.2957512768055</v>
      </c>
      <c r="M20" s="42">
        <f t="shared" si="4"/>
        <v>1764.7082161097223</v>
      </c>
      <c r="N20" s="144">
        <v>20</v>
      </c>
      <c r="O20" s="43">
        <f t="shared" si="5"/>
        <v>0.82030299851847299</v>
      </c>
      <c r="P20" s="42">
        <f t="shared" si="6"/>
        <v>12435.79270038446</v>
      </c>
      <c r="Q20" s="43">
        <f t="shared" si="7"/>
        <v>4510.3747127400002</v>
      </c>
      <c r="R20" s="45">
        <f t="shared" si="8"/>
        <v>816.26941997037738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9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4.5340681999999993E-2</v>
      </c>
      <c r="I21" s="42">
        <v>0.15</v>
      </c>
      <c r="J21" s="42">
        <f t="shared" si="2"/>
        <v>3.6065659315103436E-2</v>
      </c>
      <c r="K21" s="42">
        <f t="shared" si="10"/>
        <v>70.012070959621255</v>
      </c>
      <c r="L21" s="42">
        <f t="shared" si="3"/>
        <v>1220.6443342707232</v>
      </c>
      <c r="M21" s="42">
        <f t="shared" si="4"/>
        <v>1743.7776203867472</v>
      </c>
      <c r="N21" s="144">
        <v>20</v>
      </c>
      <c r="O21" s="43">
        <f t="shared" si="5"/>
        <v>0.81354612868965137</v>
      </c>
      <c r="P21" s="42">
        <f t="shared" si="6"/>
        <v>12232.78064263825</v>
      </c>
      <c r="Q21" s="43">
        <f t="shared" si="7"/>
        <v>4986.5682063599997</v>
      </c>
      <c r="R21" s="45">
        <f t="shared" si="8"/>
        <v>669.29142244087177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9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5.1103814999999997E-2</v>
      </c>
      <c r="I22" s="42">
        <v>0.15</v>
      </c>
      <c r="J22" s="42">
        <f t="shared" si="2"/>
        <v>2.9089181553569654E-2</v>
      </c>
      <c r="K22" s="42">
        <f t="shared" si="10"/>
        <v>71.412312378813681</v>
      </c>
      <c r="L22" s="42">
        <f t="shared" si="3"/>
        <v>1207.7531775324853</v>
      </c>
      <c r="M22" s="42">
        <f t="shared" si="4"/>
        <v>1725.3616821892647</v>
      </c>
      <c r="N22" s="144">
        <v>20</v>
      </c>
      <c r="O22" s="43">
        <f t="shared" si="5"/>
        <v>0.80578505716551441</v>
      </c>
      <c r="P22" s="42">
        <f t="shared" si="6"/>
        <v>12030.49332855813</v>
      </c>
      <c r="Q22" s="43">
        <f t="shared" si="7"/>
        <v>5620.3975737000001</v>
      </c>
      <c r="R22" s="45">
        <f t="shared" si="8"/>
        <v>550.12957467339982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9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5.6649402500000001E-2</v>
      </c>
      <c r="I23" s="42">
        <v>0.15</v>
      </c>
      <c r="J23" s="42">
        <f t="shared" si="2"/>
        <v>2.3325102279444024E-2</v>
      </c>
      <c r="K23" s="42">
        <f t="shared" si="10"/>
        <v>72.840558626389949</v>
      </c>
      <c r="L23" s="42">
        <f t="shared" si="3"/>
        <v>1197.3633822829868</v>
      </c>
      <c r="M23" s="42">
        <f t="shared" si="4"/>
        <v>1710.5191175471241</v>
      </c>
      <c r="N23" s="144">
        <v>20</v>
      </c>
      <c r="O23" s="43">
        <f t="shared" si="5"/>
        <v>0.79652149718943344</v>
      </c>
      <c r="P23" s="42">
        <f t="shared" si="6"/>
        <v>11857.271300270904</v>
      </c>
      <c r="Q23" s="43">
        <f t="shared" si="7"/>
        <v>6230.3012869500008</v>
      </c>
      <c r="R23" s="45">
        <f t="shared" si="8"/>
        <v>448.52274926221463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9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6.2769552999999992E-2</v>
      </c>
      <c r="I24" s="42">
        <v>0.15</v>
      </c>
      <c r="J24" s="42">
        <f t="shared" si="2"/>
        <v>1.8581846630331435E-2</v>
      </c>
      <c r="K24" s="42">
        <f t="shared" si="10"/>
        <v>74.297369798917757</v>
      </c>
      <c r="L24" s="42">
        <f t="shared" si="3"/>
        <v>1190.788916321525</v>
      </c>
      <c r="M24" s="42">
        <f t="shared" si="4"/>
        <v>1701.1270233164644</v>
      </c>
      <c r="N24" s="144">
        <v>20</v>
      </c>
      <c r="O24" s="43">
        <f t="shared" si="5"/>
        <v>0.78490078942317465</v>
      </c>
      <c r="P24" s="42">
        <f t="shared" si="6"/>
        <v>11715.646406089018</v>
      </c>
      <c r="Q24" s="43">
        <f t="shared" si="7"/>
        <v>6903.3954389399996</v>
      </c>
      <c r="R24" s="45">
        <f t="shared" si="8"/>
        <v>364.03645428304941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9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6.9324886499999988E-2</v>
      </c>
      <c r="I25" s="42">
        <v>0.15</v>
      </c>
      <c r="J25" s="42">
        <f t="shared" si="2"/>
        <v>1.4699612888464806E-2</v>
      </c>
      <c r="K25" s="42">
        <f t="shared" si="10"/>
        <v>75.783317194896114</v>
      </c>
      <c r="L25" s="42">
        <f t="shared" si="3"/>
        <v>1187.2031576722095</v>
      </c>
      <c r="M25" s="42">
        <f t="shared" si="4"/>
        <v>1696.0045109602993</v>
      </c>
      <c r="N25" s="144">
        <v>20</v>
      </c>
      <c r="O25" s="43">
        <f t="shared" si="5"/>
        <v>0.77152602848862029</v>
      </c>
      <c r="P25" s="42">
        <f t="shared" si="6"/>
        <v>11598.662526557991</v>
      </c>
      <c r="Q25" s="43">
        <f t="shared" si="7"/>
        <v>7624.3510172699998</v>
      </c>
      <c r="R25" s="45">
        <f t="shared" si="8"/>
        <v>293.69504679138981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9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7.5527802499999991E-2</v>
      </c>
      <c r="I26" s="42">
        <v>0.15</v>
      </c>
      <c r="J26" s="42">
        <f t="shared" si="2"/>
        <v>1.1550975914988625E-2</v>
      </c>
      <c r="K26" s="42">
        <f t="shared" si="10"/>
        <v>77.298983538794033</v>
      </c>
      <c r="L26" s="42">
        <f t="shared" si="3"/>
        <v>1186.3896773499805</v>
      </c>
      <c r="M26" s="42">
        <f t="shared" si="4"/>
        <v>1694.8423962142579</v>
      </c>
      <c r="N26" s="144">
        <v>20</v>
      </c>
      <c r="O26" s="43">
        <f t="shared" si="5"/>
        <v>0.75661394535062954</v>
      </c>
      <c r="P26" s="42">
        <f t="shared" si="6"/>
        <v>11513.46144057355</v>
      </c>
      <c r="Q26" s="43">
        <f t="shared" si="7"/>
        <v>8306.5477189499998</v>
      </c>
      <c r="R26" s="45">
        <f t="shared" si="8"/>
        <v>234.49145563180193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9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8.4388932E-2</v>
      </c>
      <c r="I27" s="42">
        <v>0.15</v>
      </c>
      <c r="J27" s="42">
        <f t="shared" si="2"/>
        <v>8.9897711848702603E-3</v>
      </c>
      <c r="K27" s="42">
        <f t="shared" si="10"/>
        <v>78.844963209569912</v>
      </c>
      <c r="L27" s="42">
        <f t="shared" si="3"/>
        <v>1187.7772303394895</v>
      </c>
      <c r="M27" s="42">
        <f t="shared" si="4"/>
        <v>1696.8246147706991</v>
      </c>
      <c r="N27" s="144">
        <v>20</v>
      </c>
      <c r="O27" s="43">
        <f t="shared" si="5"/>
        <v>0.74061547278654039</v>
      </c>
      <c r="P27" s="42">
        <f t="shared" si="6"/>
        <v>11416.44394017683</v>
      </c>
      <c r="Q27" s="43">
        <f t="shared" si="7"/>
        <v>9281.0947413600006</v>
      </c>
      <c r="R27" s="45">
        <f t="shared" si="8"/>
        <v>187.89969507102248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9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9.57687225E-2</v>
      </c>
      <c r="I28" s="42">
        <v>0.15</v>
      </c>
      <c r="J28" s="42">
        <f t="shared" si="2"/>
        <v>6.9095074404887354E-3</v>
      </c>
      <c r="K28" s="42">
        <f t="shared" si="10"/>
        <v>80.421862473761308</v>
      </c>
      <c r="L28" s="42">
        <f t="shared" si="3"/>
        <v>1191.25392543884</v>
      </c>
      <c r="M28" s="42">
        <f t="shared" si="4"/>
        <v>1701.7913220554858</v>
      </c>
      <c r="N28" s="144">
        <v>20</v>
      </c>
      <c r="O28" s="43">
        <f t="shared" si="5"/>
        <v>0.72368489429751692</v>
      </c>
      <c r="P28" s="42">
        <f t="shared" si="6"/>
        <v>11307.562423845246</v>
      </c>
      <c r="Q28" s="43">
        <f t="shared" si="7"/>
        <v>10532.644100550002</v>
      </c>
      <c r="R28" s="45">
        <f t="shared" si="8"/>
        <v>150.36039667489388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9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0.110493518</v>
      </c>
      <c r="I29" s="42">
        <v>0.15</v>
      </c>
      <c r="J29" s="42">
        <f t="shared" si="2"/>
        <v>5.2241439073806659E-3</v>
      </c>
      <c r="K29" s="42">
        <f t="shared" si="10"/>
        <v>82.030299723236539</v>
      </c>
      <c r="L29" s="42">
        <f t="shared" si="3"/>
        <v>1196.3638021679337</v>
      </c>
      <c r="M29" s="42">
        <f t="shared" si="4"/>
        <v>1709.091145954191</v>
      </c>
      <c r="N29" s="144">
        <v>20</v>
      </c>
      <c r="O29" s="43">
        <f t="shared" si="5"/>
        <v>0.70618203272240365</v>
      </c>
      <c r="P29" s="42">
        <f t="shared" si="6"/>
        <v>11171.151727568697</v>
      </c>
      <c r="Q29" s="43">
        <f t="shared" si="7"/>
        <v>12152.077109640002</v>
      </c>
      <c r="R29" s="45">
        <f t="shared" si="8"/>
        <v>120.04042115246976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9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0.12562419449999998</v>
      </c>
      <c r="I30" s="42">
        <v>0.15</v>
      </c>
      <c r="J30" s="42">
        <f t="shared" si="2"/>
        <v>3.8826852815043045E-3</v>
      </c>
      <c r="K30" s="42">
        <f t="shared" si="10"/>
        <v>83.670905717701274</v>
      </c>
      <c r="L30" s="42">
        <f t="shared" si="3"/>
        <v>1202.8771550362844</v>
      </c>
      <c r="M30" s="42">
        <f t="shared" si="4"/>
        <v>1718.3959357661206</v>
      </c>
      <c r="N30" s="144">
        <v>20</v>
      </c>
      <c r="O30" s="43">
        <f t="shared" si="5"/>
        <v>0.6883110264336767</v>
      </c>
      <c r="P30" s="42">
        <f t="shared" si="6"/>
        <v>11040.927026783696</v>
      </c>
      <c r="Q30" s="43">
        <f t="shared" si="7"/>
        <v>13816.14891111</v>
      </c>
      <c r="R30" s="45">
        <f t="shared" si="8"/>
        <v>94.008180557280994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9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0.1422582315</v>
      </c>
      <c r="I31" s="42">
        <v>0.15</v>
      </c>
      <c r="J31" s="42">
        <f t="shared" si="2"/>
        <v>2.8307901389034592E-3</v>
      </c>
      <c r="K31" s="42">
        <f t="shared" si="10"/>
        <v>85.344323832055295</v>
      </c>
      <c r="L31" s="42">
        <f t="shared" si="3"/>
        <v>1210.8513057170437</v>
      </c>
      <c r="M31" s="42">
        <f t="shared" si="4"/>
        <v>1729.7875795957766</v>
      </c>
      <c r="N31" s="144">
        <v>20</v>
      </c>
      <c r="O31" s="43">
        <f t="shared" si="5"/>
        <v>0.67010254127860913</v>
      </c>
      <c r="P31" s="42">
        <f t="shared" si="6"/>
        <v>10902.703048435345</v>
      </c>
      <c r="Q31" s="43">
        <f t="shared" si="7"/>
        <v>15645.560300370002</v>
      </c>
      <c r="R31" s="45">
        <f t="shared" si="8"/>
        <v>72.445637469258997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9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0.16046236349999998</v>
      </c>
      <c r="I32" s="42">
        <v>0.15</v>
      </c>
      <c r="J32" s="42">
        <f t="shared" si="2"/>
        <v>2.0200716332461396E-3</v>
      </c>
      <c r="K32" s="42">
        <f t="shared" si="10"/>
        <v>87.051210308696398</v>
      </c>
      <c r="L32" s="42">
        <f t="shared" si="3"/>
        <v>1219.6524220104291</v>
      </c>
      <c r="M32" s="42">
        <f t="shared" si="4"/>
        <v>1742.3606028720415</v>
      </c>
      <c r="N32" s="144">
        <v>20</v>
      </c>
      <c r="O32" s="43">
        <f t="shared" si="5"/>
        <v>0.65196168349287587</v>
      </c>
      <c r="P32" s="42">
        <f t="shared" si="6"/>
        <v>10748.894560214929</v>
      </c>
      <c r="Q32" s="43">
        <f t="shared" si="7"/>
        <v>17647.65073773</v>
      </c>
      <c r="R32" s="45">
        <f t="shared" si="8"/>
        <v>54.8193272433844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9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0.18012959449999999</v>
      </c>
      <c r="I33" s="42">
        <v>0.15</v>
      </c>
      <c r="J33" s="42">
        <f t="shared" si="2"/>
        <v>1.4077674067252759E-3</v>
      </c>
      <c r="K33" s="42">
        <f t="shared" si="10"/>
        <v>88.79223451487033</v>
      </c>
      <c r="L33" s="42">
        <f t="shared" si="3"/>
        <v>1229.9877482650209</v>
      </c>
      <c r="M33" s="42">
        <f t="shared" si="4"/>
        <v>1757.1253546643156</v>
      </c>
      <c r="N33" s="144">
        <v>20</v>
      </c>
      <c r="O33" s="43">
        <f t="shared" si="5"/>
        <v>0.63355371994776644</v>
      </c>
      <c r="P33" s="42">
        <f t="shared" si="6"/>
        <v>10586.061205049284</v>
      </c>
      <c r="Q33" s="43">
        <f t="shared" si="7"/>
        <v>19810.652803110002</v>
      </c>
      <c r="R33" s="45">
        <f t="shared" si="8"/>
        <v>40.590247140264758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9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0.19930424599999999</v>
      </c>
      <c r="I34" s="42">
        <v>0.15</v>
      </c>
      <c r="J34" s="42">
        <f t="shared" si="2"/>
        <v>9.5811437740684149E-4</v>
      </c>
      <c r="K34" s="42">
        <f t="shared" si="10"/>
        <v>90.568079205167734</v>
      </c>
      <c r="L34" s="42">
        <f t="shared" si="3"/>
        <v>1240.7940227986369</v>
      </c>
      <c r="M34" s="42">
        <f t="shared" si="4"/>
        <v>1772.5628897123383</v>
      </c>
      <c r="N34" s="144">
        <v>20</v>
      </c>
      <c r="O34" s="43">
        <f t="shared" si="5"/>
        <v>0.61547527881615649</v>
      </c>
      <c r="P34" s="42">
        <f t="shared" si="6"/>
        <v>10429.3322219942</v>
      </c>
      <c r="Q34" s="43">
        <f t="shared" si="7"/>
        <v>21919.480975080001</v>
      </c>
      <c r="R34" s="45">
        <f t="shared" si="8"/>
        <v>29.182054418825697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9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0.220973742</v>
      </c>
      <c r="I35" s="42">
        <v>0.15</v>
      </c>
      <c r="J35" s="42">
        <f t="shared" si="2"/>
        <v>6.344368194421637E-4</v>
      </c>
      <c r="K35" s="42">
        <f t="shared" si="10"/>
        <v>92.379440789271086</v>
      </c>
      <c r="L35" s="42">
        <f t="shared" si="3"/>
        <v>1252.7971325761821</v>
      </c>
      <c r="M35" s="42">
        <f t="shared" si="4"/>
        <v>1789.7101893945458</v>
      </c>
      <c r="N35" s="144">
        <v>20</v>
      </c>
      <c r="O35" s="43">
        <f t="shared" si="5"/>
        <v>0.59738681286229167</v>
      </c>
      <c r="P35" s="42">
        <f t="shared" si="6"/>
        <v>10245.262474577505</v>
      </c>
      <c r="Q35" s="43">
        <f t="shared" si="7"/>
        <v>24302.692145160003</v>
      </c>
      <c r="R35" s="45">
        <f t="shared" si="8"/>
        <v>20.543968240596936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9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0.24169108399999997</v>
      </c>
      <c r="I36" s="42">
        <v>0.15</v>
      </c>
      <c r="J36" s="42">
        <f t="shared" si="2"/>
        <v>4.0893423229842362E-4</v>
      </c>
      <c r="K36" s="42">
        <f t="shared" si="10"/>
        <v>94.227029605056515</v>
      </c>
      <c r="L36" s="42">
        <f t="shared" si="3"/>
        <v>1265.6182821837438</v>
      </c>
      <c r="M36" s="42">
        <f t="shared" si="4"/>
        <v>1808.026117405348</v>
      </c>
      <c r="N36" s="144">
        <v>20</v>
      </c>
      <c r="O36" s="43">
        <f t="shared" si="5"/>
        <v>0.57950837688860768</v>
      </c>
      <c r="P36" s="42">
        <f t="shared" si="6"/>
        <v>10074.886163393638</v>
      </c>
      <c r="Q36" s="43">
        <f t="shared" si="7"/>
        <v>26581.185418320001</v>
      </c>
      <c r="R36" s="45">
        <f t="shared" si="8"/>
        <v>13.97698718415341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9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0.26388557800000001</v>
      </c>
      <c r="I37" s="42">
        <v>0.15</v>
      </c>
      <c r="J37" s="42">
        <f t="shared" si="2"/>
        <v>2.5586902813771263E-4</v>
      </c>
      <c r="K37" s="42">
        <f t="shared" si="10"/>
        <v>96.111570197157647</v>
      </c>
      <c r="L37" s="42">
        <f t="shared" si="3"/>
        <v>1278.8146469838032</v>
      </c>
      <c r="M37" s="42">
        <f t="shared" si="4"/>
        <v>1826.8780671197187</v>
      </c>
      <c r="N37" s="144">
        <v>20</v>
      </c>
      <c r="O37" s="43">
        <f t="shared" si="5"/>
        <v>0.56205773857435004</v>
      </c>
      <c r="P37" s="42">
        <f t="shared" si="6"/>
        <v>9882.007656184971</v>
      </c>
      <c r="Q37" s="43">
        <f t="shared" si="7"/>
        <v>29022.135868440004</v>
      </c>
      <c r="R37" s="45">
        <f t="shared" si="8"/>
        <v>9.2579286803354908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9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0.28836359249999999</v>
      </c>
      <c r="I38" s="42">
        <v>0.15</v>
      </c>
      <c r="J38" s="42">
        <f t="shared" si="2"/>
        <v>1.5477285857827248E-4</v>
      </c>
      <c r="K38" s="42">
        <f t="shared" si="10"/>
        <v>98.033801601100805</v>
      </c>
      <c r="L38" s="42">
        <f t="shared" si="3"/>
        <v>1292.7639582110035</v>
      </c>
      <c r="M38" s="42">
        <f t="shared" si="4"/>
        <v>1846.805654587148</v>
      </c>
      <c r="N38" s="144">
        <v>20</v>
      </c>
      <c r="O38" s="43">
        <f t="shared" si="5"/>
        <v>0.54487310749555451</v>
      </c>
      <c r="P38" s="42">
        <f t="shared" si="6"/>
        <v>9657.6330299284655</v>
      </c>
      <c r="Q38" s="43">
        <f t="shared" si="7"/>
        <v>31714.227903150004</v>
      </c>
      <c r="R38" s="45">
        <f t="shared" si="8"/>
        <v>5.9618053444901351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9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0.31608096149999992</v>
      </c>
      <c r="I39" s="42">
        <v>0.15</v>
      </c>
      <c r="J39" s="42">
        <f t="shared" si="2"/>
        <v>8.9974288931036299E-5</v>
      </c>
      <c r="K39" s="42">
        <f t="shared" si="10"/>
        <v>99.994477633122827</v>
      </c>
      <c r="L39" s="42">
        <f t="shared" si="3"/>
        <v>1307.4491349151831</v>
      </c>
      <c r="M39" s="42">
        <f t="shared" si="4"/>
        <v>1867.7844784502615</v>
      </c>
      <c r="N39" s="144">
        <v>20</v>
      </c>
      <c r="O39" s="43">
        <f t="shared" si="5"/>
        <v>0.52797806846236539</v>
      </c>
      <c r="P39" s="42">
        <f t="shared" si="6"/>
        <v>9386.936472892412</v>
      </c>
      <c r="Q39" s="43">
        <f t="shared" si="7"/>
        <v>34762.584145769993</v>
      </c>
      <c r="R39" s="45">
        <f t="shared" si="8"/>
        <v>3.7227636365403183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9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0.33865954399999998</v>
      </c>
      <c r="I40" s="42">
        <v>0.15</v>
      </c>
      <c r="J40" s="42">
        <f t="shared" si="2"/>
        <v>5.0578091679438207E-5</v>
      </c>
      <c r="K40" s="42">
        <f t="shared" si="10"/>
        <v>101.99436718578528</v>
      </c>
      <c r="L40" s="42">
        <f t="shared" si="3"/>
        <v>1322.8526694300983</v>
      </c>
      <c r="M40" s="42">
        <f t="shared" si="4"/>
        <v>1889.7895277572834</v>
      </c>
      <c r="N40" s="144">
        <v>20</v>
      </c>
      <c r="O40" s="43">
        <f t="shared" si="5"/>
        <v>0.51139359289303687</v>
      </c>
      <c r="P40" s="42">
        <f t="shared" si="6"/>
        <v>9184.0038486600442</v>
      </c>
      <c r="Q40" s="43">
        <f t="shared" si="7"/>
        <v>37245.776649120002</v>
      </c>
      <c r="R40" s="45">
        <f t="shared" si="8"/>
        <v>2.2019002766050617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9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0.36256451349999996</v>
      </c>
      <c r="I41" s="42">
        <v>0.15</v>
      </c>
      <c r="J41" s="42">
        <f t="shared" si="2"/>
        <v>2.7404229904535653E-5</v>
      </c>
      <c r="K41" s="42">
        <f t="shared" si="10"/>
        <v>104.03425452950098</v>
      </c>
      <c r="L41" s="42">
        <f t="shared" si="3"/>
        <v>1338.4570752017103</v>
      </c>
      <c r="M41" s="42">
        <f t="shared" si="4"/>
        <v>1912.0815360024433</v>
      </c>
      <c r="N41" s="144">
        <v>20</v>
      </c>
      <c r="O41" s="43">
        <f t="shared" si="5"/>
        <v>0.49532287899358374</v>
      </c>
      <c r="P41" s="42">
        <f t="shared" si="6"/>
        <v>8956.4780808914766</v>
      </c>
      <c r="Q41" s="43">
        <f t="shared" si="7"/>
        <v>39874.845194729998</v>
      </c>
      <c r="R41" s="45">
        <f t="shared" si="8"/>
        <v>1.2594840357960311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9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0.38708462949999994</v>
      </c>
      <c r="I42" s="42">
        <v>0.15</v>
      </c>
      <c r="J42" s="42">
        <f t="shared" si="2"/>
        <v>1.4277002666424804E-5</v>
      </c>
      <c r="K42" s="42">
        <f t="shared" si="10"/>
        <v>106.11493962009101</v>
      </c>
      <c r="L42" s="42">
        <f t="shared" si="3"/>
        <v>1354.7043284791107</v>
      </c>
      <c r="M42" s="42">
        <f t="shared" si="4"/>
        <v>1935.291897827301</v>
      </c>
      <c r="N42" s="144">
        <v>20</v>
      </c>
      <c r="O42" s="43">
        <f t="shared" si="5"/>
        <v>0.47959472041378093</v>
      </c>
      <c r="P42" s="42">
        <f t="shared" si="6"/>
        <v>8716.5118606696433</v>
      </c>
      <c r="Q42" s="43">
        <f t="shared" si="7"/>
        <v>42571.567552410001</v>
      </c>
      <c r="R42" s="45">
        <f t="shared" si="8"/>
        <v>0.69327476535435129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9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0.41380023349999995</v>
      </c>
      <c r="I43" s="42">
        <v>0.15</v>
      </c>
      <c r="J43" s="42">
        <f t="shared" si="2"/>
        <v>7.1137992849713832E-6</v>
      </c>
      <c r="K43" s="42">
        <f t="shared" si="10"/>
        <v>108.23723841249283</v>
      </c>
      <c r="L43" s="42">
        <f t="shared" si="3"/>
        <v>1371.572960852269</v>
      </c>
      <c r="M43" s="42">
        <f t="shared" si="4"/>
        <v>1959.38994407467</v>
      </c>
      <c r="N43" s="144">
        <v>20</v>
      </c>
      <c r="O43" s="43">
        <f t="shared" si="5"/>
        <v>0.46422237894762092</v>
      </c>
      <c r="P43" s="42">
        <f t="shared" si="6"/>
        <v>8440.4067692882945</v>
      </c>
      <c r="Q43" s="43">
        <f t="shared" si="7"/>
        <v>45509.749680330002</v>
      </c>
      <c r="R43" s="45">
        <f t="shared" si="8"/>
        <v>0.36737341955245401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9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0.44885110650000004</v>
      </c>
      <c r="I44" s="42">
        <v>0.15</v>
      </c>
      <c r="J44" s="42">
        <f t="shared" si="2"/>
        <v>3.3326482138191083E-6</v>
      </c>
      <c r="K44" s="42">
        <f t="shared" si="10"/>
        <v>110.40198318074269</v>
      </c>
      <c r="L44" s="42">
        <f t="shared" si="3"/>
        <v>1388.4820024705612</v>
      </c>
      <c r="M44" s="42">
        <f t="shared" si="4"/>
        <v>1983.5457178150875</v>
      </c>
      <c r="N44" s="144">
        <v>20</v>
      </c>
      <c r="O44" s="43">
        <f t="shared" si="5"/>
        <v>0.44939766192220459</v>
      </c>
      <c r="P44" s="42">
        <f t="shared" si="6"/>
        <v>8033.5799060357967</v>
      </c>
      <c r="Q44" s="43">
        <f t="shared" si="7"/>
        <v>49364.64469287001</v>
      </c>
      <c r="R44" s="45">
        <f t="shared" si="8"/>
        <v>0.18828962508270614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9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0.49169049249999996</v>
      </c>
      <c r="I45" s="42">
        <v>0.15</v>
      </c>
      <c r="J45" s="42">
        <f t="shared" si="2"/>
        <v>1.4399142564015737E-6</v>
      </c>
      <c r="K45" s="42">
        <f t="shared" si="10"/>
        <v>112.61002284435754</v>
      </c>
      <c r="L45" s="42">
        <f t="shared" si="3"/>
        <v>1406.5035303849754</v>
      </c>
      <c r="M45" s="42">
        <f t="shared" si="4"/>
        <v>2009.2907576928221</v>
      </c>
      <c r="N45" s="144">
        <v>20</v>
      </c>
      <c r="O45" s="43">
        <f t="shared" si="5"/>
        <v>0.43476673965640872</v>
      </c>
      <c r="P45" s="42">
        <f t="shared" si="6"/>
        <v>7505.3357981609806</v>
      </c>
      <c r="Q45" s="43">
        <f t="shared" si="7"/>
        <v>54076.120365150004</v>
      </c>
      <c r="R45" s="45">
        <f t="shared" si="8"/>
        <v>9.1427967631808674E-2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9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0.5299544424999999</v>
      </c>
      <c r="I46" s="42">
        <v>0.15</v>
      </c>
      <c r="J46" s="42">
        <f t="shared" si="2"/>
        <v>5.7530150449210441E-7</v>
      </c>
      <c r="K46" s="42">
        <f t="shared" si="10"/>
        <v>114.8622233012447</v>
      </c>
      <c r="L46" s="42">
        <f t="shared" si="3"/>
        <v>1424.4737510380005</v>
      </c>
      <c r="M46" s="42">
        <f t="shared" si="4"/>
        <v>2034.962501482858</v>
      </c>
      <c r="N46" s="144">
        <v>20</v>
      </c>
      <c r="O46" s="43">
        <f t="shared" si="5"/>
        <v>0.42069636923783765</v>
      </c>
      <c r="P46" s="42">
        <f t="shared" si="6"/>
        <v>7029.0492270606192</v>
      </c>
      <c r="Q46" s="43">
        <f t="shared" si="7"/>
        <v>58284.389586149999</v>
      </c>
      <c r="R46" s="45">
        <f t="shared" si="8"/>
        <v>4.0497184747634279E-2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9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0.568811022</v>
      </c>
      <c r="I47" s="42">
        <v>0.15</v>
      </c>
      <c r="J47" s="42">
        <f t="shared" si="2"/>
        <v>2.1085411759924097E-7</v>
      </c>
      <c r="K47" s="42">
        <f t="shared" si="10"/>
        <v>117.15946776726959</v>
      </c>
      <c r="L47" s="42">
        <f t="shared" si="3"/>
        <v>1442.9225543671696</v>
      </c>
      <c r="M47" s="42">
        <f t="shared" si="4"/>
        <v>2061.3179348102421</v>
      </c>
      <c r="N47" s="144">
        <v>20</v>
      </c>
      <c r="O47" s="43">
        <f t="shared" si="5"/>
        <v>0.40701111411425234</v>
      </c>
      <c r="P47" s="42">
        <f t="shared" si="6"/>
        <v>6531.5155993486569</v>
      </c>
      <c r="Q47" s="43">
        <f t="shared" si="7"/>
        <v>62557.836199560006</v>
      </c>
      <c r="R47" s="45">
        <f t="shared" si="8"/>
        <v>1.6542855036609641E-2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0.60792721399999994</v>
      </c>
      <c r="I48" s="42">
        <v>0.15</v>
      </c>
      <c r="J48" s="42">
        <f t="shared" si="2"/>
        <v>7.0269637127700143E-8</v>
      </c>
      <c r="K48" s="42">
        <f t="shared" si="10"/>
        <v>119.50265712261498</v>
      </c>
      <c r="L48" s="42">
        <f t="shared" si="3"/>
        <v>1461.8197467942084</v>
      </c>
      <c r="M48" s="42">
        <f t="shared" si="4"/>
        <v>2088.3139239917264</v>
      </c>
      <c r="N48" s="144">
        <v>20</v>
      </c>
      <c r="O48" s="43">
        <f t="shared" si="5"/>
        <v>0.39371461999132262</v>
      </c>
      <c r="P48" s="42">
        <f t="shared" si="6"/>
        <v>6016.7910595739095</v>
      </c>
      <c r="Q48" s="43">
        <f t="shared" si="7"/>
        <v>66859.834995719997</v>
      </c>
      <c r="R48" s="45">
        <f t="shared" si="8"/>
        <v>6.1812270190451405E-3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9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0.64695134849999991</v>
      </c>
      <c r="I49" s="42">
        <v>0.15</v>
      </c>
      <c r="J49" s="42">
        <f t="shared" si="2"/>
        <v>2.1087310534929545E-8</v>
      </c>
      <c r="K49" s="42">
        <f t="shared" si="10"/>
        <v>121.89271026506728</v>
      </c>
      <c r="L49" s="42">
        <f t="shared" si="3"/>
        <v>1481.1333167503306</v>
      </c>
      <c r="M49" s="42">
        <f t="shared" si="4"/>
        <v>2115.9047382147578</v>
      </c>
      <c r="N49" s="144">
        <v>20</v>
      </c>
      <c r="O49" s="43">
        <f t="shared" si="5"/>
        <v>0.38080907613387494</v>
      </c>
      <c r="P49" s="42">
        <f t="shared" si="6"/>
        <v>5489.5181158349797</v>
      </c>
      <c r="Q49" s="43">
        <f t="shared" si="7"/>
        <v>71151.709308029996</v>
      </c>
      <c r="R49" s="45">
        <f t="shared" si="8"/>
        <v>2.0937626715764879E-3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9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0.68553449249999998</v>
      </c>
      <c r="I50" s="42">
        <v>0.15</v>
      </c>
      <c r="J50" s="42">
        <f t="shared" si="2"/>
        <v>5.6365470378002083E-9</v>
      </c>
      <c r="K50" s="42">
        <f t="shared" si="10"/>
        <v>124.33056447036863</v>
      </c>
      <c r="L50" s="42">
        <f t="shared" si="3"/>
        <v>1500.1389162327764</v>
      </c>
      <c r="M50" s="42">
        <f t="shared" si="4"/>
        <v>2143.0555946182521</v>
      </c>
      <c r="N50" s="144">
        <v>20</v>
      </c>
      <c r="O50" s="43">
        <f t="shared" si="5"/>
        <v>0.36846482935808955</v>
      </c>
      <c r="P50" s="42">
        <f t="shared" si="6"/>
        <v>4952.3470324207201</v>
      </c>
      <c r="Q50" s="43">
        <f t="shared" si="7"/>
        <v>75395.083485150011</v>
      </c>
      <c r="R50" s="45">
        <f t="shared" si="8"/>
        <v>6.3691611167523629E-4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9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0.72333395749999985</v>
      </c>
      <c r="I51" s="42">
        <v>0.15</v>
      </c>
      <c r="J51" s="42">
        <f t="shared" si="2"/>
        <v>1.3255249879662899E-9</v>
      </c>
      <c r="K51" s="42">
        <f t="shared" si="10"/>
        <v>126.81717575977601</v>
      </c>
      <c r="L51" s="42">
        <f t="shared" si="3"/>
        <v>1520.1574350985247</v>
      </c>
      <c r="M51" s="42">
        <f t="shared" si="4"/>
        <v>2171.6534787121782</v>
      </c>
      <c r="N51" s="144">
        <v>20</v>
      </c>
      <c r="O51" s="43">
        <f t="shared" si="5"/>
        <v>0.35634036888578463</v>
      </c>
      <c r="P51" s="42">
        <f t="shared" si="6"/>
        <v>4415.2173881019262</v>
      </c>
      <c r="Q51" s="43">
        <f t="shared" si="7"/>
        <v>79552.268645849996</v>
      </c>
      <c r="R51" s="45">
        <f t="shared" si="8"/>
        <v>1.7195914848730355E-4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9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0.76003458599999985</v>
      </c>
      <c r="I52" s="42">
        <v>0.15</v>
      </c>
      <c r="J52" s="42">
        <f t="shared" si="2"/>
        <v>2.7036812962897456E-10</v>
      </c>
      <c r="K52" s="42">
        <f t="shared" si="10"/>
        <v>129.35351927497152</v>
      </c>
      <c r="L52" s="42">
        <f t="shared" si="3"/>
        <v>1540.4837171974448</v>
      </c>
      <c r="M52" s="42">
        <f t="shared" si="4"/>
        <v>2200.6910245677782</v>
      </c>
      <c r="N52" s="144">
        <v>20</v>
      </c>
      <c r="O52" s="43">
        <f t="shared" si="5"/>
        <v>0.34460577936487619</v>
      </c>
      <c r="P52" s="42">
        <f t="shared" si="6"/>
        <v>3880.7396398122114</v>
      </c>
      <c r="Q52" s="43">
        <f t="shared" si="7"/>
        <v>83588.603768279994</v>
      </c>
      <c r="R52" s="45">
        <f t="shared" si="8"/>
        <v>4.0717313299485256E-5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9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0.7953473714999999</v>
      </c>
      <c r="I53" s="42">
        <v>0.15</v>
      </c>
      <c r="J53" s="42">
        <f t="shared" si="2"/>
        <v>4.7031816132518638E-11</v>
      </c>
      <c r="K53" s="42">
        <f t="shared" si="10"/>
        <v>131.94058966047095</v>
      </c>
      <c r="L53" s="42">
        <f t="shared" si="3"/>
        <v>1561.0773911438048</v>
      </c>
      <c r="M53" s="42">
        <f t="shared" si="4"/>
        <v>2230.1105587768639</v>
      </c>
      <c r="N53" s="144">
        <v>20</v>
      </c>
      <c r="O53" s="43">
        <f t="shared" si="5"/>
        <v>0.33325855788819653</v>
      </c>
      <c r="P53" s="42">
        <f t="shared" si="6"/>
        <v>3353.9112517042749</v>
      </c>
      <c r="Q53" s="43">
        <f t="shared" si="7"/>
        <v>87472.303917569996</v>
      </c>
      <c r="R53" s="45">
        <f t="shared" si="8"/>
        <v>8.3362135553349143E-6</v>
      </c>
      <c r="S53" s="45"/>
    </row>
    <row r="54" spans="3:19" ht="15.6" x14ac:dyDescent="0.3">
      <c r="C54" s="84">
        <v>51</v>
      </c>
      <c r="E54" s="115">
        <f t="shared" si="9"/>
        <v>-1.098836640168436</v>
      </c>
      <c r="G54" s="26">
        <v>0.27306629999999998</v>
      </c>
      <c r="H54" s="120">
        <f t="shared" si="1"/>
        <v>3.1402624499999996E-4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57"/>
  <sheetViews>
    <sheetView topLeftCell="J1" workbookViewId="0">
      <selection activeCell="T10" sqref="T10:U10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3.109375" style="26" bestFit="1" customWidth="1"/>
    <col min="4" max="4" width="7.88671875" style="26" bestFit="1" customWidth="1"/>
    <col min="5" max="5" width="10" style="26" bestFit="1" customWidth="1"/>
    <col min="6" max="6" width="12.77734375" style="26" bestFit="1" customWidth="1"/>
    <col min="7" max="7" width="10.5546875" style="26" bestFit="1" customWidth="1"/>
    <col min="8" max="8" width="12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3.21875" style="26" bestFit="1" customWidth="1"/>
    <col min="19" max="19" width="14.21875" style="26" customWidth="1"/>
    <col min="20" max="20" width="12.77734375" style="26" bestFit="1" customWidth="1"/>
    <col min="21" max="21" width="13.21875" style="26" bestFit="1" customWidth="1"/>
    <col min="22" max="22" width="11.109375" style="26" bestFit="1" customWidth="1"/>
    <col min="23" max="23" width="11.6640625" style="26" bestFit="1" customWidth="1"/>
    <col min="24" max="24" width="12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124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</f>
        <v>7.1098899999999998E-3</v>
      </c>
      <c r="I4" s="42">
        <f>MIN(1.5*0.15,1)</f>
        <v>0.22499999999999998</v>
      </c>
      <c r="J4" s="42">
        <f>(1-H4)*(1-I4)*J3</f>
        <v>0.76948983525000003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21850.445772885374</v>
      </c>
      <c r="Q4" s="43">
        <f>H4*(MAX(1.1*$F$3,F4)-N4)</f>
        <v>781.94570220000003</v>
      </c>
      <c r="R4" s="45">
        <f>J3*O4*(P4+Q4+K4+L4)</f>
        <v>24122.155246767212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G5/1000</f>
        <v>7.9253799999999992E-3</v>
      </c>
      <c r="I5" s="42">
        <f t="shared" ref="I5:I54" si="2">MIN(1.5*0.15,1)</f>
        <v>0.22499999999999998</v>
      </c>
      <c r="J5" s="42">
        <f t="shared" ref="J5:J53" si="3">(1-H5)*(1-I5)*J4</f>
        <v>0.59162828532211742</v>
      </c>
      <c r="K5" s="42">
        <f>K4*1.02</f>
        <v>51</v>
      </c>
      <c r="L5" s="42">
        <f t="shared" ref="L5:L54" si="4">F5/(1-$B$5)*$B$4</f>
        <v>1383.9899211711997</v>
      </c>
      <c r="M5" s="42">
        <f t="shared" ref="M5:M54" si="5">F5/(1-$B$5)*$B$5</f>
        <v>1977.1284588159997</v>
      </c>
      <c r="N5" s="144">
        <v>20</v>
      </c>
      <c r="O5" s="43">
        <f t="shared" ref="O5:O53" si="6">EXP(-D5*C5)</f>
        <v>0.99133669906999511</v>
      </c>
      <c r="P5" s="42">
        <f t="shared" ref="P5:P53" si="7">I5*(1-H5)*(F5-N5)</f>
        <v>21620.620747503526</v>
      </c>
      <c r="Q5" s="43">
        <f t="shared" ref="Q5:Q53" si="8">H5*(MAX(1.1*$F$3,F5)-N5)</f>
        <v>871.63329240000007</v>
      </c>
      <c r="R5" s="45">
        <f t="shared" ref="R5:R53" si="9">J4*O5*(P5+Q5+K5+L5)</f>
        <v>18252.264300648843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10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8.7428100000000002E-3</v>
      </c>
      <c r="I6" s="42">
        <f t="shared" si="2"/>
        <v>0.22499999999999998</v>
      </c>
      <c r="J6" s="42">
        <f t="shared" si="3"/>
        <v>0.45450323851551327</v>
      </c>
      <c r="K6" s="42">
        <f t="shared" ref="K6:K53" si="11">K5*1.02</f>
        <v>52.02</v>
      </c>
      <c r="L6" s="42">
        <f>F6/(1-$B$5)*$B$4</f>
        <v>1373.1165856349503</v>
      </c>
      <c r="M6" s="42">
        <f t="shared" si="5"/>
        <v>1961.5951223356431</v>
      </c>
      <c r="N6" s="144">
        <v>20</v>
      </c>
      <c r="O6" s="43">
        <f t="shared" si="6"/>
        <v>0.97920308738988437</v>
      </c>
      <c r="P6" s="42">
        <f>I6*(1-H6)*(F6-N6)</f>
        <v>21433.048432092597</v>
      </c>
      <c r="Q6" s="43">
        <f t="shared" si="8"/>
        <v>961.53424380000013</v>
      </c>
      <c r="R6" s="45">
        <f t="shared" si="9"/>
        <v>13799.340843343796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10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9.7442299999999996E-3</v>
      </c>
      <c r="I7" s="42">
        <f t="shared" si="2"/>
        <v>0.22499999999999998</v>
      </c>
      <c r="J7" s="42">
        <f t="shared" si="3"/>
        <v>0.34880770217834678</v>
      </c>
      <c r="K7" s="42">
        <f t="shared" si="11"/>
        <v>53.060400000000001</v>
      </c>
      <c r="L7" s="42">
        <f t="shared" si="4"/>
        <v>1361.9090400693949</v>
      </c>
      <c r="M7" s="42">
        <f t="shared" si="5"/>
        <v>1945.5843429562785</v>
      </c>
      <c r="N7" s="144">
        <v>20</v>
      </c>
      <c r="O7" s="43">
        <f t="shared" si="6"/>
        <v>0.96751600968362694</v>
      </c>
      <c r="P7" s="42">
        <f t="shared" si="7"/>
        <v>21236.596840051101</v>
      </c>
      <c r="Q7" s="43">
        <f t="shared" si="8"/>
        <v>1071.6704154000001</v>
      </c>
      <c r="R7" s="45">
        <f t="shared" si="9"/>
        <v>10432.036170251296</v>
      </c>
      <c r="S7" s="45"/>
      <c r="T7" s="78" t="s">
        <v>63</v>
      </c>
      <c r="U7" s="145">
        <f>SUM(R4:R53)</f>
        <v>98467.021638956343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10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1.074365E-2</v>
      </c>
      <c r="I8" s="42">
        <f t="shared" si="2"/>
        <v>0.22499999999999998</v>
      </c>
      <c r="J8" s="42">
        <f t="shared" si="3"/>
        <v>0.26742168158934976</v>
      </c>
      <c r="K8" s="42">
        <f t="shared" si="11"/>
        <v>54.121608000000002</v>
      </c>
      <c r="L8" s="42">
        <f t="shared" si="4"/>
        <v>1350.1454643283555</v>
      </c>
      <c r="M8" s="42">
        <f t="shared" si="5"/>
        <v>1928.7792347547936</v>
      </c>
      <c r="N8" s="144">
        <v>20</v>
      </c>
      <c r="O8" s="43">
        <f t="shared" si="6"/>
        <v>0.95642688741126014</v>
      </c>
      <c r="P8" s="42">
        <f t="shared" si="7"/>
        <v>21031.877937090754</v>
      </c>
      <c r="Q8" s="43">
        <f t="shared" si="8"/>
        <v>1181.5866270000001</v>
      </c>
      <c r="R8" s="45">
        <f t="shared" si="9"/>
        <v>7879.0893662733542</v>
      </c>
      <c r="S8" s="45"/>
      <c r="T8" s="78" t="s">
        <v>64</v>
      </c>
      <c r="U8" s="145">
        <f>U6-U7</f>
        <v>1532.9783610436571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10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1.1741759999999999E-2</v>
      </c>
      <c r="I9" s="42">
        <f t="shared" si="2"/>
        <v>0.22499999999999998</v>
      </c>
      <c r="J9" s="42">
        <f t="shared" si="3"/>
        <v>0.20481830229863165</v>
      </c>
      <c r="K9" s="42">
        <f t="shared" si="11"/>
        <v>55.204040160000005</v>
      </c>
      <c r="L9" s="42">
        <f t="shared" si="4"/>
        <v>1338.7998665611728</v>
      </c>
      <c r="M9" s="42">
        <f t="shared" si="5"/>
        <v>1912.5712379445324</v>
      </c>
      <c r="N9" s="144">
        <v>20</v>
      </c>
      <c r="O9" s="43">
        <f t="shared" si="6"/>
        <v>0.94524144132948074</v>
      </c>
      <c r="P9" s="42">
        <f t="shared" si="7"/>
        <v>20834.062835399673</v>
      </c>
      <c r="Q9" s="43">
        <f t="shared" si="8"/>
        <v>1291.3587648</v>
      </c>
      <c r="R9" s="45">
        <f t="shared" si="9"/>
        <v>5945.1946519557314</v>
      </c>
      <c r="S9" s="45"/>
      <c r="T9" s="78" t="s">
        <v>65</v>
      </c>
      <c r="U9" s="79">
        <f>SUMPRODUCT($C4:$C53,R4:R53)/U7</f>
        <v>4.0476244284883443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10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1.2944559999999999E-2</v>
      </c>
      <c r="I10" s="42">
        <f t="shared" si="2"/>
        <v>0.22499999999999998</v>
      </c>
      <c r="J10" s="42">
        <f t="shared" si="3"/>
        <v>0.1566794401089574</v>
      </c>
      <c r="K10" s="42">
        <f t="shared" si="11"/>
        <v>56.308120963200004</v>
      </c>
      <c r="L10" s="42">
        <f t="shared" si="4"/>
        <v>1328.0742912533949</v>
      </c>
      <c r="M10" s="42">
        <f t="shared" si="5"/>
        <v>1897.2489875048498</v>
      </c>
      <c r="N10" s="144">
        <v>20</v>
      </c>
      <c r="O10" s="43">
        <f t="shared" si="6"/>
        <v>0.93381773999943707</v>
      </c>
      <c r="P10" s="42">
        <f t="shared" si="7"/>
        <v>20641.964774536471</v>
      </c>
      <c r="Q10" s="43">
        <f t="shared" si="8"/>
        <v>1423.6427088</v>
      </c>
      <c r="R10" s="45">
        <f t="shared" si="9"/>
        <v>4485.114577016574</v>
      </c>
      <c r="S10" s="45"/>
      <c r="T10" s="78" t="s">
        <v>125</v>
      </c>
      <c r="U10" s="145">
        <f>MAX(base!U8-U8,0)</f>
        <v>170.0017833346501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10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1.4286E-2</v>
      </c>
      <c r="I11" s="42">
        <f t="shared" si="2"/>
        <v>0.22499999999999998</v>
      </c>
      <c r="J11" s="42">
        <f t="shared" si="3"/>
        <v>0.11969186616135966</v>
      </c>
      <c r="K11" s="42">
        <f t="shared" si="11"/>
        <v>57.434283382464002</v>
      </c>
      <c r="L11" s="42">
        <f t="shared" si="4"/>
        <v>1318.6861304856352</v>
      </c>
      <c r="M11" s="42">
        <f t="shared" si="5"/>
        <v>1883.8373292651929</v>
      </c>
      <c r="N11" s="144">
        <v>20</v>
      </c>
      <c r="O11" s="43">
        <f t="shared" si="6"/>
        <v>0.92165657805001611</v>
      </c>
      <c r="P11" s="42">
        <f t="shared" si="7"/>
        <v>20468.160528701894</v>
      </c>
      <c r="Q11" s="43">
        <f t="shared" si="8"/>
        <v>1571.1742800000002</v>
      </c>
      <c r="R11" s="45">
        <f t="shared" si="9"/>
        <v>3381.3003027448963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10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1.5832019999999999E-2</v>
      </c>
      <c r="I12" s="42">
        <f t="shared" si="2"/>
        <v>0.22499999999999998</v>
      </c>
      <c r="J12" s="42">
        <f t="shared" si="3"/>
        <v>9.1292599160403165E-2</v>
      </c>
      <c r="K12" s="42">
        <f t="shared" si="11"/>
        <v>58.582969050113284</v>
      </c>
      <c r="L12" s="42">
        <f t="shared" si="4"/>
        <v>1310.4516822790322</v>
      </c>
      <c r="M12" s="42">
        <f t="shared" si="5"/>
        <v>1872.0738318271888</v>
      </c>
      <c r="N12" s="144">
        <v>20</v>
      </c>
      <c r="O12" s="43">
        <f t="shared" si="6"/>
        <v>0.90889900613740238</v>
      </c>
      <c r="P12" s="42">
        <f t="shared" si="7"/>
        <v>20308.418458409469</v>
      </c>
      <c r="Q12" s="43">
        <f t="shared" si="8"/>
        <v>1741.2055596</v>
      </c>
      <c r="R12" s="45">
        <f t="shared" si="9"/>
        <v>2547.6647817327071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10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1.7437689999999999E-2</v>
      </c>
      <c r="I13" s="42">
        <f t="shared" si="2"/>
        <v>0.22499999999999998</v>
      </c>
      <c r="J13" s="42">
        <f t="shared" si="3"/>
        <v>6.9518017015636091E-2</v>
      </c>
      <c r="K13" s="42">
        <f t="shared" si="11"/>
        <v>59.754628431115549</v>
      </c>
      <c r="L13" s="42">
        <f t="shared" si="4"/>
        <v>1303.3494346977232</v>
      </c>
      <c r="M13" s="42">
        <f t="shared" si="5"/>
        <v>1861.9277638538902</v>
      </c>
      <c r="N13" s="144">
        <v>20</v>
      </c>
      <c r="O13" s="43">
        <f t="shared" si="6"/>
        <v>0.89557476752419884</v>
      </c>
      <c r="P13" s="42">
        <f t="shared" si="7"/>
        <v>20165.375462482174</v>
      </c>
      <c r="Q13" s="43">
        <f t="shared" si="8"/>
        <v>1917.7971462</v>
      </c>
      <c r="R13" s="45">
        <f t="shared" si="9"/>
        <v>1916.9523000396973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10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1.9402930000000002E-2</v>
      </c>
      <c r="I14" s="42">
        <f t="shared" si="2"/>
        <v>0.22499999999999998</v>
      </c>
      <c r="J14" s="42">
        <f t="shared" si="3"/>
        <v>5.283110194325074E-2</v>
      </c>
      <c r="K14" s="42">
        <f t="shared" si="11"/>
        <v>60.949720999737863</v>
      </c>
      <c r="L14" s="42">
        <f t="shared" si="4"/>
        <v>1296.232584674276</v>
      </c>
      <c r="M14" s="42">
        <f t="shared" si="5"/>
        <v>1851.7608352489656</v>
      </c>
      <c r="N14" s="144">
        <v>20</v>
      </c>
      <c r="O14" s="43">
        <f t="shared" si="6"/>
        <v>0.88248200451619618</v>
      </c>
      <c r="P14" s="42">
        <f t="shared" si="7"/>
        <v>20015.126837664418</v>
      </c>
      <c r="Q14" s="43">
        <f t="shared" si="8"/>
        <v>2133.9342414000007</v>
      </c>
      <c r="R14" s="45">
        <f t="shared" si="9"/>
        <v>1442.0703982978962</v>
      </c>
      <c r="S14" s="45"/>
      <c r="T14" s="79" cm="1">
        <f t="array" ref="T14">SUM(P4:P53*J3:J52*O4:O53)</f>
        <v>87850.645180473846</v>
      </c>
      <c r="U14" s="79" cm="1">
        <f t="array" ref="U14">SUM(Q4:Q53*O4:O53*J3:J52)</f>
        <v>4758.8709895422908</v>
      </c>
      <c r="V14" s="145" cm="1">
        <f t="array" ref="V14">SUM(K4:K53*J3:J52*O4:O53)</f>
        <v>220.26402622270453</v>
      </c>
      <c r="W14" s="79" cm="1">
        <f t="array" ref="W14">SUM(L4:L53*J3:J52*O4:O53)</f>
        <v>5637.2414427174854</v>
      </c>
      <c r="X14" s="26">
        <f>SUM(T14:W14)</f>
        <v>98467.021638956328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10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2.1147599999999999E-2</v>
      </c>
      <c r="I15" s="42">
        <f t="shared" si="2"/>
        <v>0.22499999999999998</v>
      </c>
      <c r="J15" s="42">
        <f t="shared" si="3"/>
        <v>4.0078234472141629E-2</v>
      </c>
      <c r="K15" s="42">
        <f t="shared" si="11"/>
        <v>62.168715419732621</v>
      </c>
      <c r="L15" s="42">
        <f t="shared" si="4"/>
        <v>1288.9493986273526</v>
      </c>
      <c r="M15" s="42">
        <f t="shared" si="5"/>
        <v>1841.3562837533609</v>
      </c>
      <c r="N15" s="144">
        <v>20</v>
      </c>
      <c r="O15" s="43">
        <f t="shared" si="6"/>
        <v>0.86971908458433766</v>
      </c>
      <c r="P15" s="42">
        <f t="shared" si="7"/>
        <v>19867.231758317812</v>
      </c>
      <c r="Q15" s="43">
        <f t="shared" si="8"/>
        <v>2325.813048</v>
      </c>
      <c r="R15" s="45">
        <f t="shared" si="9"/>
        <v>1081.8123215377937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10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2.3299589999999998E-2</v>
      </c>
      <c r="I16" s="42">
        <f t="shared" si="2"/>
        <v>0.22499999999999998</v>
      </c>
      <c r="J16" s="42">
        <f t="shared" si="3"/>
        <v>3.0336931731788065E-2</v>
      </c>
      <c r="K16" s="42">
        <f t="shared" si="11"/>
        <v>63.412089728127278</v>
      </c>
      <c r="L16" s="42">
        <f t="shared" si="4"/>
        <v>1281.7315401017038</v>
      </c>
      <c r="M16" s="42">
        <f t="shared" si="5"/>
        <v>1831.0450572881484</v>
      </c>
      <c r="N16" s="144">
        <v>20</v>
      </c>
      <c r="O16" s="43">
        <f t="shared" si="6"/>
        <v>0.85712442805421374</v>
      </c>
      <c r="P16" s="42">
        <f t="shared" si="7"/>
        <v>19712.52144960943</v>
      </c>
      <c r="Q16" s="43">
        <f t="shared" si="8"/>
        <v>2562.4889082</v>
      </c>
      <c r="R16" s="45">
        <f t="shared" si="9"/>
        <v>811.40032812940251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10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2.5369679999999999E-2</v>
      </c>
      <c r="I17" s="42">
        <f t="shared" si="2"/>
        <v>0.22499999999999998</v>
      </c>
      <c r="J17" s="42">
        <f t="shared" si="3"/>
        <v>2.2914652448217339E-2</v>
      </c>
      <c r="K17" s="42">
        <f t="shared" si="11"/>
        <v>64.680331522689826</v>
      </c>
      <c r="L17" s="42">
        <f t="shared" si="4"/>
        <v>1273.7224919825801</v>
      </c>
      <c r="M17" s="42">
        <f t="shared" si="5"/>
        <v>1819.6035599751144</v>
      </c>
      <c r="N17" s="144">
        <v>20</v>
      </c>
      <c r="O17" s="43">
        <f t="shared" si="6"/>
        <v>0.84526366751076376</v>
      </c>
      <c r="P17" s="42">
        <f t="shared" si="7"/>
        <v>19547.798982806828</v>
      </c>
      <c r="Q17" s="43">
        <f t="shared" si="8"/>
        <v>2790.1574064000001</v>
      </c>
      <c r="R17" s="45">
        <f t="shared" si="9"/>
        <v>607.12592262403791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10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2.8216439999999999E-2</v>
      </c>
      <c r="I18" s="42">
        <f t="shared" si="2"/>
        <v>0.22499999999999998</v>
      </c>
      <c r="J18" s="42">
        <f t="shared" si="3"/>
        <v>1.7257763962525804E-2</v>
      </c>
      <c r="K18" s="42">
        <f t="shared" si="11"/>
        <v>65.973938153143621</v>
      </c>
      <c r="L18" s="42">
        <f t="shared" si="4"/>
        <v>1263.3268784920151</v>
      </c>
      <c r="M18" s="42">
        <f t="shared" si="5"/>
        <v>1804.7526835600218</v>
      </c>
      <c r="N18" s="144">
        <v>20</v>
      </c>
      <c r="O18" s="43">
        <f t="shared" si="6"/>
        <v>0.83517475645281369</v>
      </c>
      <c r="P18" s="42">
        <f t="shared" si="7"/>
        <v>19331.591563918359</v>
      </c>
      <c r="Q18" s="43">
        <f t="shared" si="8"/>
        <v>3103.2440712000002</v>
      </c>
      <c r="R18" s="45">
        <f t="shared" si="9"/>
        <v>454.79184757212977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10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3.1495290000000002E-2</v>
      </c>
      <c r="I19" s="42">
        <f t="shared" si="2"/>
        <v>0.22499999999999998</v>
      </c>
      <c r="J19" s="42">
        <f t="shared" si="3"/>
        <v>1.2953524903375242E-2</v>
      </c>
      <c r="K19" s="42">
        <f t="shared" si="11"/>
        <v>67.293416916206496</v>
      </c>
      <c r="L19" s="42">
        <f t="shared" si="4"/>
        <v>1250.0480656033101</v>
      </c>
      <c r="M19" s="42">
        <f t="shared" si="5"/>
        <v>1785.7829508618713</v>
      </c>
      <c r="N19" s="144">
        <v>20</v>
      </c>
      <c r="O19" s="43">
        <f t="shared" si="6"/>
        <v>0.82716558839241727</v>
      </c>
      <c r="P19" s="42">
        <f t="shared" si="7"/>
        <v>19063.811397200316</v>
      </c>
      <c r="Q19" s="43">
        <f t="shared" si="8"/>
        <v>3463.8519942000007</v>
      </c>
      <c r="R19" s="45">
        <f t="shared" si="9"/>
        <v>340.38812373817512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10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3.5661619999999998E-2</v>
      </c>
      <c r="I20" s="42">
        <f t="shared" si="2"/>
        <v>0.22499999999999998</v>
      </c>
      <c r="J20" s="42">
        <f t="shared" si="3"/>
        <v>9.6809754459731678E-3</v>
      </c>
      <c r="K20" s="42">
        <f t="shared" si="11"/>
        <v>68.639285254530634</v>
      </c>
      <c r="L20" s="42">
        <f t="shared" si="4"/>
        <v>1235.2957512768055</v>
      </c>
      <c r="M20" s="42">
        <f t="shared" si="5"/>
        <v>1764.7082161097223</v>
      </c>
      <c r="N20" s="144">
        <v>20</v>
      </c>
      <c r="O20" s="43">
        <f t="shared" si="6"/>
        <v>0.82030299851847299</v>
      </c>
      <c r="P20" s="42">
        <f t="shared" si="7"/>
        <v>18757.739359102732</v>
      </c>
      <c r="Q20" s="43">
        <f t="shared" si="8"/>
        <v>3922.0649676000003</v>
      </c>
      <c r="R20" s="45">
        <f t="shared" si="9"/>
        <v>254.84678514768393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10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3.9426679999999999E-2</v>
      </c>
      <c r="I21" s="42">
        <f t="shared" si="2"/>
        <v>0.22499999999999998</v>
      </c>
      <c r="J21" s="42">
        <f t="shared" si="3"/>
        <v>7.2069472118571178E-3</v>
      </c>
      <c r="K21" s="42">
        <f t="shared" si="11"/>
        <v>70.012070959621255</v>
      </c>
      <c r="L21" s="42">
        <f t="shared" si="4"/>
        <v>1220.6443342707232</v>
      </c>
      <c r="M21" s="42">
        <f t="shared" si="5"/>
        <v>1743.7776203867472</v>
      </c>
      <c r="N21" s="144">
        <v>20</v>
      </c>
      <c r="O21" s="43">
        <f t="shared" si="6"/>
        <v>0.81354612868965137</v>
      </c>
      <c r="P21" s="42">
        <f t="shared" si="7"/>
        <v>18462.841916236484</v>
      </c>
      <c r="Q21" s="43">
        <f t="shared" si="8"/>
        <v>4336.1462664000001</v>
      </c>
      <c r="R21" s="45">
        <f t="shared" si="9"/>
        <v>189.72811591534401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10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4.4438100000000001E-2</v>
      </c>
      <c r="I22" s="42">
        <f t="shared" si="2"/>
        <v>0.22499999999999998</v>
      </c>
      <c r="J22" s="42">
        <f t="shared" si="3"/>
        <v>5.3371802324954651E-3</v>
      </c>
      <c r="K22" s="42">
        <f t="shared" si="11"/>
        <v>71.412312378813681</v>
      </c>
      <c r="L22" s="42">
        <f t="shared" si="4"/>
        <v>1207.7531775324853</v>
      </c>
      <c r="M22" s="42">
        <f t="shared" si="5"/>
        <v>1725.3616821892647</v>
      </c>
      <c r="N22" s="144">
        <v>20</v>
      </c>
      <c r="O22" s="43">
        <f t="shared" si="6"/>
        <v>0.80578505716551441</v>
      </c>
      <c r="P22" s="42">
        <f t="shared" si="7"/>
        <v>18172.505978050165</v>
      </c>
      <c r="Q22" s="43">
        <f t="shared" si="8"/>
        <v>4887.3022380000011</v>
      </c>
      <c r="R22" s="45">
        <f t="shared" si="9"/>
        <v>141.34251408601938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10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4.9260350000000001E-2</v>
      </c>
      <c r="I23" s="42">
        <f t="shared" si="2"/>
        <v>0.22499999999999998</v>
      </c>
      <c r="J23" s="42">
        <f t="shared" si="3"/>
        <v>3.9325583713279849E-3</v>
      </c>
      <c r="K23" s="42">
        <f t="shared" si="11"/>
        <v>72.840558626389949</v>
      </c>
      <c r="L23" s="42">
        <f t="shared" si="4"/>
        <v>1197.3633822829868</v>
      </c>
      <c r="M23" s="42">
        <f t="shared" si="5"/>
        <v>1710.5191175471241</v>
      </c>
      <c r="N23" s="144">
        <v>20</v>
      </c>
      <c r="O23" s="43">
        <f t="shared" si="6"/>
        <v>0.79652149718943344</v>
      </c>
      <c r="P23" s="42">
        <f t="shared" si="7"/>
        <v>17925.219948739054</v>
      </c>
      <c r="Q23" s="43">
        <f t="shared" si="8"/>
        <v>5417.6532930000012</v>
      </c>
      <c r="R23" s="45">
        <f t="shared" si="9"/>
        <v>104.63459166460774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10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5.4582220000000001E-2</v>
      </c>
      <c r="I24" s="42">
        <f t="shared" si="2"/>
        <v>0.22499999999999998</v>
      </c>
      <c r="J24" s="42">
        <f t="shared" si="3"/>
        <v>2.8813807189845228E-3</v>
      </c>
      <c r="K24" s="42">
        <f t="shared" si="11"/>
        <v>74.297369798917757</v>
      </c>
      <c r="L24" s="42">
        <f t="shared" si="4"/>
        <v>1190.788916321525</v>
      </c>
      <c r="M24" s="42">
        <f t="shared" si="5"/>
        <v>1701.1270233164644</v>
      </c>
      <c r="N24" s="144">
        <v>20</v>
      </c>
      <c r="O24" s="43">
        <f t="shared" si="6"/>
        <v>0.78490078942317465</v>
      </c>
      <c r="P24" s="42">
        <f t="shared" si="7"/>
        <v>17726.985586037503</v>
      </c>
      <c r="Q24" s="43">
        <f t="shared" si="8"/>
        <v>6002.9525556000008</v>
      </c>
      <c r="R24" s="45">
        <f t="shared" si="9"/>
        <v>77.151346312233628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10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6.0282510000000004E-2</v>
      </c>
      <c r="I25" s="42">
        <f t="shared" si="2"/>
        <v>0.22499999999999998</v>
      </c>
      <c r="J25" s="42">
        <f t="shared" si="3"/>
        <v>2.0984549891583616E-3</v>
      </c>
      <c r="K25" s="42">
        <f t="shared" si="11"/>
        <v>75.783317194896114</v>
      </c>
      <c r="L25" s="42">
        <f t="shared" si="4"/>
        <v>1187.2031576722095</v>
      </c>
      <c r="M25" s="42">
        <f t="shared" si="5"/>
        <v>1696.0045109602993</v>
      </c>
      <c r="N25" s="144">
        <v>20</v>
      </c>
      <c r="O25" s="43">
        <f t="shared" si="6"/>
        <v>0.77152602848862029</v>
      </c>
      <c r="P25" s="42">
        <f t="shared" si="7"/>
        <v>17567.031521597895</v>
      </c>
      <c r="Q25" s="43">
        <f t="shared" si="8"/>
        <v>6629.8704498000016</v>
      </c>
      <c r="R25" s="45">
        <f t="shared" si="9"/>
        <v>56.598865278808027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10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6.5676349999999994E-2</v>
      </c>
      <c r="I26" s="42">
        <f t="shared" si="2"/>
        <v>0.22499999999999998</v>
      </c>
      <c r="J26" s="42">
        <f t="shared" si="3"/>
        <v>1.519492996744142E-3</v>
      </c>
      <c r="K26" s="42">
        <f t="shared" si="11"/>
        <v>77.298983538794033</v>
      </c>
      <c r="L26" s="42">
        <f t="shared" si="4"/>
        <v>1186.3896773499805</v>
      </c>
      <c r="M26" s="42">
        <f t="shared" si="5"/>
        <v>1694.8423962142579</v>
      </c>
      <c r="N26" s="144">
        <v>20</v>
      </c>
      <c r="O26" s="43">
        <f t="shared" si="6"/>
        <v>0.75661394535062954</v>
      </c>
      <c r="P26" s="42">
        <f t="shared" si="7"/>
        <v>17454.228498782308</v>
      </c>
      <c r="Q26" s="43">
        <f t="shared" si="8"/>
        <v>7223.084973</v>
      </c>
      <c r="R26" s="45">
        <f t="shared" si="9"/>
        <v>41.187055908567736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10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7.3381680000000005E-2</v>
      </c>
      <c r="I27" s="42">
        <f t="shared" si="2"/>
        <v>0.22499999999999998</v>
      </c>
      <c r="J27" s="42">
        <f t="shared" si="3"/>
        <v>1.0911922871184873E-3</v>
      </c>
      <c r="K27" s="42">
        <f t="shared" si="11"/>
        <v>78.844963209569912</v>
      </c>
      <c r="L27" s="42">
        <f t="shared" si="4"/>
        <v>1187.7772303394895</v>
      </c>
      <c r="M27" s="42">
        <f t="shared" si="5"/>
        <v>1696.8246147706991</v>
      </c>
      <c r="N27" s="144">
        <v>20</v>
      </c>
      <c r="O27" s="43">
        <f t="shared" si="6"/>
        <v>0.74061547278654039</v>
      </c>
      <c r="P27" s="42">
        <f t="shared" si="7"/>
        <v>17330.534449515031</v>
      </c>
      <c r="Q27" s="43">
        <f t="shared" si="8"/>
        <v>8070.5171664000018</v>
      </c>
      <c r="R27" s="45">
        <f t="shared" si="9"/>
        <v>30.010734043029519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10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8.3277150000000008E-2</v>
      </c>
      <c r="I28" s="42">
        <f t="shared" si="2"/>
        <v>0.22499999999999998</v>
      </c>
      <c r="J28" s="42">
        <f t="shared" si="3"/>
        <v>7.7524870009259054E-4</v>
      </c>
      <c r="K28" s="42">
        <f t="shared" si="11"/>
        <v>80.421862473761308</v>
      </c>
      <c r="L28" s="42">
        <f t="shared" si="4"/>
        <v>1191.25392543884</v>
      </c>
      <c r="M28" s="42">
        <f t="shared" si="5"/>
        <v>1701.7913220554858</v>
      </c>
      <c r="N28" s="144">
        <v>20</v>
      </c>
      <c r="O28" s="43">
        <f t="shared" si="6"/>
        <v>0.72368489429751692</v>
      </c>
      <c r="P28" s="42">
        <f t="shared" si="7"/>
        <v>17195.657421406195</v>
      </c>
      <c r="Q28" s="43">
        <f t="shared" si="8"/>
        <v>9158.8209570000017</v>
      </c>
      <c r="R28" s="45">
        <f t="shared" si="9"/>
        <v>21.815804154651659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10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9.6081320000000012E-2</v>
      </c>
      <c r="I29" s="42">
        <f t="shared" si="2"/>
        <v>0.22499999999999998</v>
      </c>
      <c r="J29" s="42">
        <f t="shared" si="3"/>
        <v>5.4309038078604298E-4</v>
      </c>
      <c r="K29" s="42">
        <f t="shared" si="11"/>
        <v>82.030299723236539</v>
      </c>
      <c r="L29" s="42">
        <f t="shared" si="4"/>
        <v>1196.3638021679337</v>
      </c>
      <c r="M29" s="42">
        <f t="shared" si="5"/>
        <v>1709.091145954191</v>
      </c>
      <c r="N29" s="144">
        <v>20</v>
      </c>
      <c r="O29" s="43">
        <f t="shared" si="6"/>
        <v>0.70618203272240365</v>
      </c>
      <c r="P29" s="42">
        <f t="shared" si="7"/>
        <v>17028.227890412858</v>
      </c>
      <c r="Q29" s="43">
        <f t="shared" si="8"/>
        <v>10567.023573600003</v>
      </c>
      <c r="R29" s="45">
        <f t="shared" si="9"/>
        <v>15.807359538575904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10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0.10923843</v>
      </c>
      <c r="I30" s="42">
        <f t="shared" si="2"/>
        <v>0.22499999999999998</v>
      </c>
      <c r="J30" s="42">
        <f t="shared" si="3"/>
        <v>3.7491713118667697E-4</v>
      </c>
      <c r="K30" s="42">
        <f t="shared" si="11"/>
        <v>83.670905717701274</v>
      </c>
      <c r="L30" s="42">
        <f t="shared" si="4"/>
        <v>1202.8771550362844</v>
      </c>
      <c r="M30" s="42">
        <f t="shared" si="5"/>
        <v>1718.3959357661206</v>
      </c>
      <c r="N30" s="144">
        <v>20</v>
      </c>
      <c r="O30" s="43">
        <f t="shared" si="6"/>
        <v>0.6883110264336767</v>
      </c>
      <c r="P30" s="42">
        <f t="shared" si="7"/>
        <v>16871.750277346753</v>
      </c>
      <c r="Q30" s="43">
        <f t="shared" si="8"/>
        <v>12014.042531400002</v>
      </c>
      <c r="R30" s="45">
        <f t="shared" si="9"/>
        <v>11.278876542279118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10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0.12370281</v>
      </c>
      <c r="I31" s="42">
        <f t="shared" si="2"/>
        <v>0.22499999999999998</v>
      </c>
      <c r="J31" s="42">
        <f t="shared" si="3"/>
        <v>2.5461759211985348E-4</v>
      </c>
      <c r="K31" s="42">
        <f t="shared" si="11"/>
        <v>85.344323832055295</v>
      </c>
      <c r="L31" s="42">
        <f t="shared" si="4"/>
        <v>1210.8513057170437</v>
      </c>
      <c r="M31" s="42">
        <f t="shared" si="5"/>
        <v>1729.7875795957766</v>
      </c>
      <c r="N31" s="144">
        <v>20</v>
      </c>
      <c r="O31" s="43">
        <f t="shared" si="6"/>
        <v>0.67010254127860913</v>
      </c>
      <c r="P31" s="42">
        <f t="shared" si="7"/>
        <v>16707.839810790902</v>
      </c>
      <c r="Q31" s="43">
        <f t="shared" si="8"/>
        <v>13604.835043800002</v>
      </c>
      <c r="R31" s="45">
        <f t="shared" si="9"/>
        <v>7.9411889047690538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10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0.13953249000000001</v>
      </c>
      <c r="I32" s="42">
        <f t="shared" si="2"/>
        <v>0.22499999999999998</v>
      </c>
      <c r="J32" s="42">
        <f t="shared" si="3"/>
        <v>1.6979487825751361E-4</v>
      </c>
      <c r="K32" s="42">
        <f t="shared" si="11"/>
        <v>87.051210308696398</v>
      </c>
      <c r="L32" s="42">
        <f t="shared" si="4"/>
        <v>1219.6524220104291</v>
      </c>
      <c r="M32" s="42">
        <f t="shared" si="5"/>
        <v>1742.3606028720415</v>
      </c>
      <c r="N32" s="144">
        <v>20</v>
      </c>
      <c r="O32" s="43">
        <f t="shared" si="6"/>
        <v>0.65196168349287587</v>
      </c>
      <c r="P32" s="42">
        <f t="shared" si="7"/>
        <v>16525.300597671332</v>
      </c>
      <c r="Q32" s="43">
        <f t="shared" si="8"/>
        <v>15345.783250200004</v>
      </c>
      <c r="R32" s="45">
        <f t="shared" si="9"/>
        <v>5.5075430463872745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10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0.15663443000000002</v>
      </c>
      <c r="I33" s="42">
        <f t="shared" si="2"/>
        <v>0.22499999999999998</v>
      </c>
      <c r="J33" s="42">
        <f t="shared" si="3"/>
        <v>1.1097934457066464E-4</v>
      </c>
      <c r="K33" s="42">
        <f t="shared" si="11"/>
        <v>88.79223451487033</v>
      </c>
      <c r="L33" s="42">
        <f t="shared" si="4"/>
        <v>1229.9877482650209</v>
      </c>
      <c r="M33" s="42">
        <f t="shared" si="5"/>
        <v>1757.1253546643156</v>
      </c>
      <c r="N33" s="144">
        <v>20</v>
      </c>
      <c r="O33" s="43">
        <f t="shared" si="6"/>
        <v>0.63355371994776644</v>
      </c>
      <c r="P33" s="42">
        <f t="shared" si="7"/>
        <v>16334.141619869595</v>
      </c>
      <c r="Q33" s="43">
        <f t="shared" si="8"/>
        <v>17226.654611400005</v>
      </c>
      <c r="R33" s="45">
        <f t="shared" si="9"/>
        <v>3.7521416965498871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10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0.17330804</v>
      </c>
      <c r="I34" s="42">
        <f t="shared" si="2"/>
        <v>0.22499999999999998</v>
      </c>
      <c r="J34" s="42">
        <f t="shared" si="3"/>
        <v>7.1102942209044534E-5</v>
      </c>
      <c r="K34" s="42">
        <f t="shared" si="11"/>
        <v>90.568079205167734</v>
      </c>
      <c r="L34" s="42">
        <f t="shared" si="4"/>
        <v>1240.7940227986369</v>
      </c>
      <c r="M34" s="42">
        <f t="shared" si="5"/>
        <v>1772.5628897123383</v>
      </c>
      <c r="N34" s="144">
        <v>20</v>
      </c>
      <c r="O34" s="43">
        <f t="shared" si="6"/>
        <v>0.61547527881615649</v>
      </c>
      <c r="P34" s="42">
        <f t="shared" si="7"/>
        <v>16151.91235813311</v>
      </c>
      <c r="Q34" s="43">
        <f t="shared" si="8"/>
        <v>19060.418239200004</v>
      </c>
      <c r="R34" s="45">
        <f t="shared" si="9"/>
        <v>2.4961185027587902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10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0.19215108</v>
      </c>
      <c r="I35" s="42">
        <f t="shared" si="2"/>
        <v>0.22499999999999998</v>
      </c>
      <c r="J35" s="42">
        <f t="shared" si="3"/>
        <v>4.4516337181109251E-5</v>
      </c>
      <c r="K35" s="42">
        <f t="shared" si="11"/>
        <v>92.379440789271086</v>
      </c>
      <c r="L35" s="42">
        <f t="shared" si="4"/>
        <v>1252.7971325761821</v>
      </c>
      <c r="M35" s="42">
        <f t="shared" si="5"/>
        <v>1789.7101893945458</v>
      </c>
      <c r="N35" s="144">
        <v>20</v>
      </c>
      <c r="O35" s="43">
        <f t="shared" si="6"/>
        <v>0.59738681286229167</v>
      </c>
      <c r="P35" s="42">
        <f t="shared" si="7"/>
        <v>15936.479945719553</v>
      </c>
      <c r="Q35" s="43">
        <f t="shared" si="8"/>
        <v>21132.775778400002</v>
      </c>
      <c r="R35" s="45">
        <f t="shared" si="9"/>
        <v>1.6316898908966189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10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0.21016615999999999</v>
      </c>
      <c r="I36" s="42">
        <f t="shared" si="2"/>
        <v>0.22499999999999998</v>
      </c>
      <c r="J36" s="42">
        <f t="shared" si="3"/>
        <v>2.7249394892329983E-5</v>
      </c>
      <c r="K36" s="42">
        <f t="shared" si="11"/>
        <v>94.227029605056515</v>
      </c>
      <c r="L36" s="42">
        <f t="shared" si="4"/>
        <v>1265.6182821837438</v>
      </c>
      <c r="M36" s="42">
        <f t="shared" si="5"/>
        <v>1808.026117405348</v>
      </c>
      <c r="N36" s="144">
        <v>20</v>
      </c>
      <c r="O36" s="43">
        <f t="shared" si="6"/>
        <v>0.57950837688860768</v>
      </c>
      <c r="P36" s="42">
        <f t="shared" si="7"/>
        <v>15740.589075434389</v>
      </c>
      <c r="Q36" s="43">
        <f t="shared" si="8"/>
        <v>23114.074276800002</v>
      </c>
      <c r="R36" s="45">
        <f t="shared" si="9"/>
        <v>1.037437418825335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10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0.22946572000000001</v>
      </c>
      <c r="I37" s="42">
        <f t="shared" si="2"/>
        <v>0.22499999999999998</v>
      </c>
      <c r="J37" s="42">
        <f t="shared" si="3"/>
        <v>1.62723594771928E-5</v>
      </c>
      <c r="K37" s="42">
        <f t="shared" si="11"/>
        <v>96.111570197157647</v>
      </c>
      <c r="L37" s="42">
        <f t="shared" si="4"/>
        <v>1278.8146469838032</v>
      </c>
      <c r="M37" s="42">
        <f t="shared" si="5"/>
        <v>1826.8780671197187</v>
      </c>
      <c r="N37" s="144">
        <v>20</v>
      </c>
      <c r="O37" s="43">
        <f t="shared" si="6"/>
        <v>0.56205773857435004</v>
      </c>
      <c r="P37" s="42">
        <f t="shared" si="7"/>
        <v>15516.118337197124</v>
      </c>
      <c r="Q37" s="43">
        <f t="shared" si="8"/>
        <v>25236.639885600005</v>
      </c>
      <c r="R37" s="45">
        <f t="shared" si="9"/>
        <v>0.64521637819502575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10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0.25075094999999997</v>
      </c>
      <c r="I38" s="42">
        <f t="shared" si="2"/>
        <v>0.22499999999999998</v>
      </c>
      <c r="J38" s="42">
        <f t="shared" si="3"/>
        <v>9.448838656647531E-6</v>
      </c>
      <c r="K38" s="42">
        <f t="shared" si="11"/>
        <v>98.033801601100805</v>
      </c>
      <c r="L38" s="42">
        <f t="shared" si="4"/>
        <v>1292.7639582110035</v>
      </c>
      <c r="M38" s="42">
        <f t="shared" si="5"/>
        <v>1846.805654587148</v>
      </c>
      <c r="N38" s="144">
        <v>20</v>
      </c>
      <c r="O38" s="43">
        <f t="shared" si="6"/>
        <v>0.54487310749555451</v>
      </c>
      <c r="P38" s="42">
        <f t="shared" si="7"/>
        <v>15252.112518405385</v>
      </c>
      <c r="Q38" s="43">
        <f t="shared" si="8"/>
        <v>27577.589480999999</v>
      </c>
      <c r="R38" s="45">
        <f t="shared" si="9"/>
        <v>0.39207535997048953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10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0.27485301000000001</v>
      </c>
      <c r="I39" s="42">
        <f t="shared" si="2"/>
        <v>0.22499999999999998</v>
      </c>
      <c r="J39" s="42">
        <f t="shared" si="3"/>
        <v>5.3101426059192904E-6</v>
      </c>
      <c r="K39" s="42">
        <f t="shared" si="11"/>
        <v>99.994477633122827</v>
      </c>
      <c r="L39" s="42">
        <f t="shared" si="4"/>
        <v>1307.4491349151831</v>
      </c>
      <c r="M39" s="42">
        <f t="shared" si="5"/>
        <v>1867.7844784502615</v>
      </c>
      <c r="N39" s="144">
        <v>20</v>
      </c>
      <c r="O39" s="43">
        <f t="shared" si="6"/>
        <v>0.52797806846236539</v>
      </c>
      <c r="P39" s="42">
        <f t="shared" si="7"/>
        <v>14929.198513544119</v>
      </c>
      <c r="Q39" s="43">
        <f t="shared" si="8"/>
        <v>30228.334039800004</v>
      </c>
      <c r="R39" s="45">
        <f t="shared" si="9"/>
        <v>0.23230240238623764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10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0.29448656000000001</v>
      </c>
      <c r="I40" s="42">
        <f t="shared" si="2"/>
        <v>0.22499999999999998</v>
      </c>
      <c r="J40" s="42">
        <f t="shared" si="3"/>
        <v>2.9034421570143292E-6</v>
      </c>
      <c r="K40" s="42">
        <f t="shared" si="11"/>
        <v>101.99436718578528</v>
      </c>
      <c r="L40" s="42">
        <f t="shared" si="4"/>
        <v>1322.8526694300983</v>
      </c>
      <c r="M40" s="42">
        <f t="shared" si="5"/>
        <v>1889.7895277572834</v>
      </c>
      <c r="N40" s="144">
        <v>20</v>
      </c>
      <c r="O40" s="43">
        <f t="shared" si="6"/>
        <v>0.51139359289303687</v>
      </c>
      <c r="P40" s="42">
        <f t="shared" si="7"/>
        <v>14696.148003929282</v>
      </c>
      <c r="Q40" s="43">
        <f t="shared" si="8"/>
        <v>32387.631868800006</v>
      </c>
      <c r="R40" s="45">
        <f t="shared" si="9"/>
        <v>0.13172871294303018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10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0.31527348999999999</v>
      </c>
      <c r="I41" s="42">
        <f t="shared" si="2"/>
        <v>0.22499999999999998</v>
      </c>
      <c r="J41" s="42">
        <f t="shared" si="3"/>
        <v>1.5407494567484525E-6</v>
      </c>
      <c r="K41" s="42">
        <f t="shared" si="11"/>
        <v>104.03425452950098</v>
      </c>
      <c r="L41" s="42">
        <f t="shared" si="4"/>
        <v>1338.4570752017103</v>
      </c>
      <c r="M41" s="42">
        <f t="shared" si="5"/>
        <v>1912.0815360024433</v>
      </c>
      <c r="N41" s="144">
        <v>20</v>
      </c>
      <c r="O41" s="43">
        <f t="shared" si="6"/>
        <v>0.49532287899358374</v>
      </c>
      <c r="P41" s="42">
        <f t="shared" si="7"/>
        <v>14431.432140435871</v>
      </c>
      <c r="Q41" s="43">
        <f t="shared" si="8"/>
        <v>34673.7784302</v>
      </c>
      <c r="R41" s="45">
        <f t="shared" si="9"/>
        <v>7.2694739148637513E-2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10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0.33659532999999997</v>
      </c>
      <c r="I42" s="42">
        <f t="shared" si="2"/>
        <v>0.22499999999999998</v>
      </c>
      <c r="J42" s="42">
        <f t="shared" si="3"/>
        <v>7.9215879830283699E-7</v>
      </c>
      <c r="K42" s="42">
        <f t="shared" si="11"/>
        <v>106.11493962009101</v>
      </c>
      <c r="L42" s="42">
        <f t="shared" si="4"/>
        <v>1354.7043284791107</v>
      </c>
      <c r="M42" s="42">
        <f t="shared" si="5"/>
        <v>1935.291897827301</v>
      </c>
      <c r="N42" s="144">
        <v>20</v>
      </c>
      <c r="O42" s="43">
        <f t="shared" si="6"/>
        <v>0.47959472041378093</v>
      </c>
      <c r="P42" s="42">
        <f t="shared" si="7"/>
        <v>14151.810232205531</v>
      </c>
      <c r="Q42" s="43">
        <f t="shared" si="8"/>
        <v>37018.754393399999</v>
      </c>
      <c r="R42" s="45">
        <f t="shared" si="9"/>
        <v>3.8891187706748861E-2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10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0.35982628999999999</v>
      </c>
      <c r="I43" s="42">
        <f t="shared" si="2"/>
        <v>0.22499999999999998</v>
      </c>
      <c r="J43" s="42">
        <f t="shared" si="3"/>
        <v>3.930174085344684E-7</v>
      </c>
      <c r="K43" s="42">
        <f t="shared" si="11"/>
        <v>108.23723841249283</v>
      </c>
      <c r="L43" s="42">
        <f t="shared" si="4"/>
        <v>1371.572960852269</v>
      </c>
      <c r="M43" s="42">
        <f t="shared" si="5"/>
        <v>1959.38994407467</v>
      </c>
      <c r="N43" s="144">
        <v>20</v>
      </c>
      <c r="O43" s="43">
        <f t="shared" si="6"/>
        <v>0.46422237894762092</v>
      </c>
      <c r="P43" s="42">
        <f t="shared" si="7"/>
        <v>13826.327194735586</v>
      </c>
      <c r="Q43" s="43">
        <f t="shared" si="8"/>
        <v>39573.695374200004</v>
      </c>
      <c r="R43" s="45">
        <f t="shared" si="9"/>
        <v>2.018139126340035E-2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10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0.39030531000000002</v>
      </c>
      <c r="I44" s="42">
        <f t="shared" si="2"/>
        <v>0.22499999999999998</v>
      </c>
      <c r="J44" s="42">
        <f t="shared" si="3"/>
        <v>1.857059859722952E-7</v>
      </c>
      <c r="K44" s="42">
        <f t="shared" si="11"/>
        <v>110.40198318074269</v>
      </c>
      <c r="L44" s="42">
        <f t="shared" si="4"/>
        <v>1388.4820024705612</v>
      </c>
      <c r="M44" s="42">
        <f t="shared" si="5"/>
        <v>1983.5457178150875</v>
      </c>
      <c r="N44" s="144">
        <v>20</v>
      </c>
      <c r="O44" s="43">
        <f t="shared" si="6"/>
        <v>0.44939766192220459</v>
      </c>
      <c r="P44" s="42">
        <f t="shared" si="7"/>
        <v>13330.420512948172</v>
      </c>
      <c r="Q44" s="43">
        <f t="shared" si="8"/>
        <v>42925.777993800009</v>
      </c>
      <c r="R44" s="45">
        <f t="shared" si="9"/>
        <v>1.0200766459725244E-2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10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0.42755694999999999</v>
      </c>
      <c r="I45" s="42">
        <f t="shared" si="2"/>
        <v>0.22499999999999998</v>
      </c>
      <c r="J45" s="42">
        <f t="shared" si="3"/>
        <v>8.238722828525935E-8</v>
      </c>
      <c r="K45" s="42">
        <f t="shared" si="11"/>
        <v>112.61002284435754</v>
      </c>
      <c r="L45" s="42">
        <f t="shared" si="4"/>
        <v>1406.5035303849754</v>
      </c>
      <c r="M45" s="42">
        <f t="shared" si="5"/>
        <v>2009.2907576928221</v>
      </c>
      <c r="N45" s="144">
        <v>20</v>
      </c>
      <c r="O45" s="43">
        <f t="shared" si="6"/>
        <v>0.43476673965640872</v>
      </c>
      <c r="P45" s="42">
        <f t="shared" si="7"/>
        <v>12678.42894589215</v>
      </c>
      <c r="Q45" s="43">
        <f t="shared" si="8"/>
        <v>47022.713361000002</v>
      </c>
      <c r="R45" s="45">
        <f t="shared" si="9"/>
        <v>4.9428491401749637E-3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10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0.46082994999999999</v>
      </c>
      <c r="I46" s="42">
        <f t="shared" si="2"/>
        <v>0.22499999999999998</v>
      </c>
      <c r="J46" s="42">
        <f t="shared" si="3"/>
        <v>3.4426062645291643E-8</v>
      </c>
      <c r="K46" s="42">
        <f t="shared" si="11"/>
        <v>114.8622233012447</v>
      </c>
      <c r="L46" s="42">
        <f t="shared" si="4"/>
        <v>1424.4737510380005</v>
      </c>
      <c r="M46" s="42">
        <f t="shared" si="5"/>
        <v>2034.962501482858</v>
      </c>
      <c r="N46" s="144">
        <v>20</v>
      </c>
      <c r="O46" s="43">
        <f t="shared" si="6"/>
        <v>0.42069636923783765</v>
      </c>
      <c r="P46" s="42">
        <f t="shared" si="7"/>
        <v>12094.102676015829</v>
      </c>
      <c r="Q46" s="43">
        <f t="shared" si="8"/>
        <v>50682.077901000004</v>
      </c>
      <c r="R46" s="45">
        <f t="shared" si="9"/>
        <v>2.2291763060498823E-3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10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0.49461828000000002</v>
      </c>
      <c r="I47" s="42">
        <f t="shared" si="2"/>
        <v>0.22499999999999998</v>
      </c>
      <c r="J47" s="42">
        <f t="shared" si="3"/>
        <v>1.3483684633191559E-8</v>
      </c>
      <c r="K47" s="42">
        <f t="shared" si="11"/>
        <v>117.15946776726959</v>
      </c>
      <c r="L47" s="42">
        <f t="shared" si="4"/>
        <v>1442.9225543671696</v>
      </c>
      <c r="M47" s="42">
        <f t="shared" si="5"/>
        <v>2061.3179348102421</v>
      </c>
      <c r="N47" s="144">
        <v>20</v>
      </c>
      <c r="O47" s="43">
        <f t="shared" si="6"/>
        <v>0.40701111411425234</v>
      </c>
      <c r="P47" s="42">
        <f t="shared" si="7"/>
        <v>11483.046029317757</v>
      </c>
      <c r="Q47" s="43">
        <f t="shared" si="8"/>
        <v>54398.118434400007</v>
      </c>
      <c r="R47" s="45">
        <f t="shared" si="9"/>
        <v>9.4497259063976451E-4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0.52863235999999991</v>
      </c>
      <c r="I48" s="42">
        <f t="shared" si="2"/>
        <v>0.22499999999999998</v>
      </c>
      <c r="J48" s="42">
        <f t="shared" si="3"/>
        <v>4.925723768140124E-9</v>
      </c>
      <c r="K48" s="42">
        <f t="shared" si="11"/>
        <v>119.50265712261498</v>
      </c>
      <c r="L48" s="42">
        <f t="shared" si="4"/>
        <v>1461.8197467942084</v>
      </c>
      <c r="M48" s="42">
        <f t="shared" si="5"/>
        <v>2088.3139239917264</v>
      </c>
      <c r="N48" s="144">
        <v>20</v>
      </c>
      <c r="O48" s="43">
        <f t="shared" si="6"/>
        <v>0.39371461999132262</v>
      </c>
      <c r="P48" s="42">
        <f t="shared" si="7"/>
        <v>10850.487601010593</v>
      </c>
      <c r="Q48" s="43">
        <f t="shared" si="8"/>
        <v>58138.986952799998</v>
      </c>
      <c r="R48" s="45">
        <f t="shared" si="9"/>
        <v>3.7464086737894268E-4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10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0.56256638999999997</v>
      </c>
      <c r="I49" s="42">
        <f t="shared" si="2"/>
        <v>0.22499999999999998</v>
      </c>
      <c r="J49" s="42">
        <f t="shared" si="3"/>
        <v>1.6698747755642615E-9</v>
      </c>
      <c r="K49" s="42">
        <f t="shared" si="11"/>
        <v>121.89271026506728</v>
      </c>
      <c r="L49" s="42">
        <f t="shared" si="4"/>
        <v>1481.1333167503306</v>
      </c>
      <c r="M49" s="42">
        <f t="shared" si="5"/>
        <v>2115.9047382147578</v>
      </c>
      <c r="N49" s="144">
        <v>20</v>
      </c>
      <c r="O49" s="43">
        <f t="shared" si="6"/>
        <v>0.38080907613387494</v>
      </c>
      <c r="P49" s="42">
        <f t="shared" si="7"/>
        <v>10202.417073543586</v>
      </c>
      <c r="Q49" s="43">
        <f t="shared" si="8"/>
        <v>61871.051572200005</v>
      </c>
      <c r="R49" s="45">
        <f t="shared" si="9"/>
        <v>1.3819944503495424E-4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10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0.59611694999999998</v>
      </c>
      <c r="I50" s="42">
        <f t="shared" si="2"/>
        <v>0.22499999999999998</v>
      </c>
      <c r="J50" s="42">
        <f t="shared" si="3"/>
        <v>5.2268644104154358E-10</v>
      </c>
      <c r="K50" s="42">
        <f t="shared" si="11"/>
        <v>124.33056447036863</v>
      </c>
      <c r="L50" s="42">
        <f t="shared" si="4"/>
        <v>1500.1389162327764</v>
      </c>
      <c r="M50" s="42">
        <f t="shared" si="5"/>
        <v>2143.0555946182521</v>
      </c>
      <c r="N50" s="144">
        <v>20</v>
      </c>
      <c r="O50" s="43">
        <f t="shared" si="6"/>
        <v>0.36846482935808955</v>
      </c>
      <c r="P50" s="42">
        <f t="shared" si="7"/>
        <v>9540.8032506356649</v>
      </c>
      <c r="Q50" s="43">
        <f t="shared" si="8"/>
        <v>65560.942161000014</v>
      </c>
      <c r="R50" s="45">
        <f t="shared" si="9"/>
        <v>4.7208882292625582E-5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10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0.62898604999999996</v>
      </c>
      <c r="I51" s="42">
        <f t="shared" si="2"/>
        <v>0.22499999999999998</v>
      </c>
      <c r="J51" s="42">
        <f t="shared" si="3"/>
        <v>1.5029106985425555E-10</v>
      </c>
      <c r="K51" s="42">
        <f t="shared" si="11"/>
        <v>126.81717575977601</v>
      </c>
      <c r="L51" s="42">
        <f t="shared" si="4"/>
        <v>1520.1574350985247</v>
      </c>
      <c r="M51" s="42">
        <f t="shared" si="5"/>
        <v>2171.6534787121782</v>
      </c>
      <c r="N51" s="144">
        <v>20</v>
      </c>
      <c r="O51" s="43">
        <f t="shared" si="6"/>
        <v>0.35634036888578463</v>
      </c>
      <c r="P51" s="42">
        <f t="shared" si="7"/>
        <v>8881.324367454914</v>
      </c>
      <c r="Q51" s="43">
        <f t="shared" si="8"/>
        <v>69175.885779000004</v>
      </c>
      <c r="R51" s="45">
        <f t="shared" si="9"/>
        <v>1.4845245482180676E-5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10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0.66089964000000001</v>
      </c>
      <c r="I52" s="42">
        <f t="shared" si="2"/>
        <v>0.22499999999999998</v>
      </c>
      <c r="J52" s="42">
        <f t="shared" si="3"/>
        <v>3.9496910816581481E-11</v>
      </c>
      <c r="K52" s="42">
        <f t="shared" si="11"/>
        <v>129.35351927497152</v>
      </c>
      <c r="L52" s="42">
        <f t="shared" si="4"/>
        <v>1540.4837171974448</v>
      </c>
      <c r="M52" s="42">
        <f t="shared" si="5"/>
        <v>2200.6910245677782</v>
      </c>
      <c r="N52" s="144">
        <v>20</v>
      </c>
      <c r="O52" s="43">
        <f t="shared" si="6"/>
        <v>0.34460577936487619</v>
      </c>
      <c r="P52" s="42">
        <f t="shared" si="7"/>
        <v>8225.9367318237182</v>
      </c>
      <c r="Q52" s="43">
        <f t="shared" si="8"/>
        <v>72685.742407200014</v>
      </c>
      <c r="R52" s="45">
        <f t="shared" si="9"/>
        <v>4.2769934574070198E-6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10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0.69160641</v>
      </c>
      <c r="I53" s="42">
        <f t="shared" si="2"/>
        <v>0.22499999999999998</v>
      </c>
      <c r="J53" s="42">
        <f t="shared" si="3"/>
        <v>9.4399604434924311E-12</v>
      </c>
      <c r="K53" s="42">
        <f t="shared" si="11"/>
        <v>131.94058966047095</v>
      </c>
      <c r="L53" s="42">
        <f t="shared" si="4"/>
        <v>1561.0773911438048</v>
      </c>
      <c r="M53" s="42">
        <f t="shared" si="5"/>
        <v>2230.1105587768639</v>
      </c>
      <c r="N53" s="144">
        <v>20</v>
      </c>
      <c r="O53" s="43">
        <f t="shared" si="6"/>
        <v>0.33325855788819653</v>
      </c>
      <c r="P53" s="42">
        <f t="shared" si="7"/>
        <v>7581.0758383770853</v>
      </c>
      <c r="Q53" s="43">
        <f t="shared" si="8"/>
        <v>76062.87297180001</v>
      </c>
      <c r="R53" s="45">
        <f t="shared" si="9"/>
        <v>1.1232634881137762E-6</v>
      </c>
      <c r="S53" s="45"/>
    </row>
    <row r="54" spans="3:19" ht="15.6" x14ac:dyDescent="0.3">
      <c r="C54" s="84">
        <v>51</v>
      </c>
      <c r="E54" s="115">
        <f t="shared" si="10"/>
        <v>-1.098836640168436</v>
      </c>
      <c r="G54" s="26">
        <v>0.27306629999999998</v>
      </c>
      <c r="H54" s="120">
        <f t="shared" si="1"/>
        <v>2.7306629999999997E-4</v>
      </c>
      <c r="I54" s="42">
        <f t="shared" si="2"/>
        <v>0.22499999999999998</v>
      </c>
      <c r="J54" s="42">
        <v>0</v>
      </c>
      <c r="L54" s="42">
        <f t="shared" si="4"/>
        <v>0</v>
      </c>
      <c r="M54" s="42">
        <f t="shared" si="5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X57"/>
  <sheetViews>
    <sheetView topLeftCell="M1" workbookViewId="0">
      <selection activeCell="T10" sqref="T10:U10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2.77734375" style="26" bestFit="1" customWidth="1"/>
    <col min="4" max="4" width="7.33203125" style="26" bestFit="1" customWidth="1"/>
    <col min="5" max="5" width="9.33203125" style="26" bestFit="1" customWidth="1"/>
    <col min="6" max="6" width="11.77734375" style="26" bestFit="1" customWidth="1"/>
    <col min="7" max="7" width="9.77734375" style="26" bestFit="1" customWidth="1"/>
    <col min="8" max="8" width="11.77734375" style="26" bestFit="1" customWidth="1"/>
    <col min="9" max="9" width="6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1.21875" style="26" bestFit="1" customWidth="1"/>
    <col min="19" max="19" width="14.21875" style="26" customWidth="1"/>
    <col min="20" max="20" width="10.77734375" style="26" bestFit="1" customWidth="1"/>
    <col min="21" max="21" width="12.21875" style="26" bestFit="1" customWidth="1"/>
    <col min="22" max="22" width="10.21875" style="26" bestFit="1" customWidth="1"/>
    <col min="23" max="24" width="11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119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</f>
        <v>7.1098899999999998E-3</v>
      </c>
      <c r="I4" s="42">
        <f>MAX(0.5*0.15,0.15-0.2)</f>
        <v>7.4999999999999997E-2</v>
      </c>
      <c r="J4" s="42">
        <f>(1-H4)*(1-I4)*J3</f>
        <v>0.91842335175000012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7283.4819242951253</v>
      </c>
      <c r="Q4" s="43">
        <f>H4*(MAX(1.1*$F$3,F4)-N4)</f>
        <v>781.94570220000003</v>
      </c>
      <c r="R4" s="45">
        <f>J3*O4*(P4+Q4+K4+L4)</f>
        <v>9529.6545219084637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G5/1000</f>
        <v>7.9253799999999992E-3</v>
      </c>
      <c r="I5" s="42">
        <f t="shared" ref="I5:I54" si="2">MAX(0.5*0.15,0.15-0.2)</f>
        <v>7.4999999999999997E-2</v>
      </c>
      <c r="J5" s="42">
        <f t="shared" ref="J5:J53" si="3">(1-H5)*(1-I5)*J4</f>
        <v>0.84280866036001967</v>
      </c>
      <c r="K5" s="42">
        <f>K4*1.02</f>
        <v>51</v>
      </c>
      <c r="L5" s="42">
        <f t="shared" ref="L5:L54" si="4">F5/(1-$B$5)*$B$4</f>
        <v>1383.9899211711997</v>
      </c>
      <c r="M5" s="42">
        <f t="shared" ref="M5:M54" si="5">F5/(1-$B$5)*$B$5</f>
        <v>1977.1284588159997</v>
      </c>
      <c r="N5" s="144">
        <v>20</v>
      </c>
      <c r="O5" s="43">
        <f t="shared" ref="O5:O53" si="6">EXP(-D5*C5)</f>
        <v>0.99133669906999511</v>
      </c>
      <c r="P5" s="42">
        <f t="shared" ref="P5:P53" si="7">I5*(1-H5)*(F5-N5)</f>
        <v>7206.8735825011763</v>
      </c>
      <c r="Q5" s="43">
        <f t="shared" ref="Q5:Q53" si="8">H5*(MAX(1.1*$F$3,F5)-N5)</f>
        <v>871.63329240000007</v>
      </c>
      <c r="R5" s="45">
        <f t="shared" ref="R5:R53" si="9">J4*O5*(P5+Q5+K5+L5)</f>
        <v>8661.7227361677706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10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8.7428100000000002E-3</v>
      </c>
      <c r="I6" s="42">
        <f t="shared" si="2"/>
        <v>7.4999999999999997E-2</v>
      </c>
      <c r="J6" s="42">
        <f t="shared" si="3"/>
        <v>0.77278213354792724</v>
      </c>
      <c r="K6" s="42">
        <f t="shared" ref="K6:K53" si="11">K5*1.02</f>
        <v>52.02</v>
      </c>
      <c r="L6" s="42">
        <f>F6/(1-$B$5)*$B$4</f>
        <v>1373.1165856349503</v>
      </c>
      <c r="M6" s="42">
        <f t="shared" si="5"/>
        <v>1961.5951223356431</v>
      </c>
      <c r="N6" s="144">
        <v>20</v>
      </c>
      <c r="O6" s="43">
        <f t="shared" si="6"/>
        <v>0.97920308738988437</v>
      </c>
      <c r="P6" s="42">
        <f>I6*(1-H6)*(F6-N6)</f>
        <v>7144.3494773641996</v>
      </c>
      <c r="Q6" s="43">
        <f t="shared" si="8"/>
        <v>961.53424380000013</v>
      </c>
      <c r="R6" s="45">
        <f t="shared" si="9"/>
        <v>7865.7684668066195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10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9.7442299999999996E-3</v>
      </c>
      <c r="I7" s="42">
        <f t="shared" si="2"/>
        <v>7.4999999999999997E-2</v>
      </c>
      <c r="J7" s="42">
        <f t="shared" si="3"/>
        <v>0.70785806919633965</v>
      </c>
      <c r="K7" s="42">
        <f t="shared" si="11"/>
        <v>53.060400000000001</v>
      </c>
      <c r="L7" s="42">
        <f t="shared" si="4"/>
        <v>1361.9090400693949</v>
      </c>
      <c r="M7" s="42">
        <f t="shared" si="5"/>
        <v>1945.5843429562785</v>
      </c>
      <c r="N7" s="144">
        <v>20</v>
      </c>
      <c r="O7" s="43">
        <f t="shared" si="6"/>
        <v>0.96751600968362694</v>
      </c>
      <c r="P7" s="42">
        <f t="shared" si="7"/>
        <v>7078.8656133503664</v>
      </c>
      <c r="Q7" s="43">
        <f t="shared" si="8"/>
        <v>1071.6704154000001</v>
      </c>
      <c r="R7" s="45">
        <f t="shared" si="9"/>
        <v>7151.9283880169532</v>
      </c>
      <c r="S7" s="45"/>
      <c r="T7" s="78" t="s">
        <v>63</v>
      </c>
      <c r="U7" s="145">
        <f>SUM(R4:R53)</f>
        <v>99065.42368938883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10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1.074365E-2</v>
      </c>
      <c r="I8" s="42">
        <f t="shared" si="2"/>
        <v>7.4999999999999997E-2</v>
      </c>
      <c r="J8" s="42">
        <f t="shared" si="3"/>
        <v>0.64773410811237708</v>
      </c>
      <c r="K8" s="42">
        <f t="shared" si="11"/>
        <v>54.121608000000002</v>
      </c>
      <c r="L8" s="42">
        <f t="shared" si="4"/>
        <v>1350.1454643283555</v>
      </c>
      <c r="M8" s="42">
        <f t="shared" si="5"/>
        <v>1928.7792347547936</v>
      </c>
      <c r="N8" s="144">
        <v>20</v>
      </c>
      <c r="O8" s="43">
        <f t="shared" si="6"/>
        <v>0.95642688741126014</v>
      </c>
      <c r="P8" s="42">
        <f t="shared" si="7"/>
        <v>7010.6259790302511</v>
      </c>
      <c r="Q8" s="43">
        <f t="shared" si="8"/>
        <v>1181.5866270000001</v>
      </c>
      <c r="R8" s="45">
        <f t="shared" si="9"/>
        <v>6496.9557938036787</v>
      </c>
      <c r="S8" s="45"/>
      <c r="T8" s="78" t="s">
        <v>64</v>
      </c>
      <c r="U8" s="145">
        <f>U6-U7</f>
        <v>934.5763106111699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10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1.1741759999999999E-2</v>
      </c>
      <c r="I9" s="42">
        <f t="shared" si="2"/>
        <v>7.4999999999999997E-2</v>
      </c>
      <c r="J9" s="42">
        <f t="shared" si="3"/>
        <v>0.59211892694577439</v>
      </c>
      <c r="K9" s="42">
        <f t="shared" si="11"/>
        <v>55.204040160000005</v>
      </c>
      <c r="L9" s="42">
        <f t="shared" si="4"/>
        <v>1338.7998665611728</v>
      </c>
      <c r="M9" s="42">
        <f t="shared" si="5"/>
        <v>1912.5712379445324</v>
      </c>
      <c r="N9" s="144">
        <v>20</v>
      </c>
      <c r="O9" s="43">
        <f t="shared" si="6"/>
        <v>0.94524144132948074</v>
      </c>
      <c r="P9" s="42">
        <f t="shared" si="7"/>
        <v>6944.6876117998909</v>
      </c>
      <c r="Q9" s="43">
        <f t="shared" si="8"/>
        <v>1291.3587648</v>
      </c>
      <c r="R9" s="45">
        <f t="shared" si="9"/>
        <v>5896.1439111061418</v>
      </c>
      <c r="S9" s="45"/>
      <c r="T9" s="78" t="s">
        <v>65</v>
      </c>
      <c r="U9" s="79">
        <f>SUMPRODUCT($C4:$C53,R4:R53)/U7</f>
        <v>9.3635502411926836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10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1.2944559999999999E-2</v>
      </c>
      <c r="I10" s="42">
        <f t="shared" si="2"/>
        <v>7.4999999999999997E-2</v>
      </c>
      <c r="J10" s="42">
        <f t="shared" si="3"/>
        <v>0.54062014237112999</v>
      </c>
      <c r="K10" s="42">
        <f t="shared" si="11"/>
        <v>56.308120963200004</v>
      </c>
      <c r="L10" s="42">
        <f t="shared" si="4"/>
        <v>1328.0742912533949</v>
      </c>
      <c r="M10" s="42">
        <f t="shared" si="5"/>
        <v>1897.2489875048498</v>
      </c>
      <c r="N10" s="144">
        <v>20</v>
      </c>
      <c r="O10" s="43">
        <f t="shared" si="6"/>
        <v>0.93381773999943707</v>
      </c>
      <c r="P10" s="42">
        <f t="shared" si="7"/>
        <v>6880.6549248454912</v>
      </c>
      <c r="Q10" s="43">
        <f t="shared" si="8"/>
        <v>1423.6427088</v>
      </c>
      <c r="R10" s="45">
        <f t="shared" si="9"/>
        <v>5357.1730789106068</v>
      </c>
      <c r="S10" s="45"/>
      <c r="T10" s="78" t="s">
        <v>125</v>
      </c>
      <c r="U10" s="145">
        <f>MAX(base!U8-U8,0)</f>
        <v>768.40383376713726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10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1.4286E-2</v>
      </c>
      <c r="I11" s="42">
        <f t="shared" si="2"/>
        <v>7.4999999999999997E-2</v>
      </c>
      <c r="J11" s="42">
        <f t="shared" si="3"/>
        <v>0.49292957979092483</v>
      </c>
      <c r="K11" s="42">
        <f t="shared" si="11"/>
        <v>57.434283382464002</v>
      </c>
      <c r="L11" s="42">
        <f t="shared" si="4"/>
        <v>1318.6861304856352</v>
      </c>
      <c r="M11" s="42">
        <f t="shared" si="5"/>
        <v>1883.8373292651929</v>
      </c>
      <c r="N11" s="144">
        <v>20</v>
      </c>
      <c r="O11" s="43">
        <f t="shared" si="6"/>
        <v>0.92165657805001611</v>
      </c>
      <c r="P11" s="42">
        <f t="shared" si="7"/>
        <v>6822.7201762339655</v>
      </c>
      <c r="Q11" s="43">
        <f t="shared" si="8"/>
        <v>1571.1742800000002</v>
      </c>
      <c r="R11" s="45">
        <f t="shared" si="9"/>
        <v>4868.0673082929825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10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1.5832019999999999E-2</v>
      </c>
      <c r="I12" s="42">
        <f t="shared" si="2"/>
        <v>7.4999999999999997E-2</v>
      </c>
      <c r="J12" s="42">
        <f t="shared" si="3"/>
        <v>0.44874109566320208</v>
      </c>
      <c r="K12" s="42">
        <f t="shared" si="11"/>
        <v>58.582969050113284</v>
      </c>
      <c r="L12" s="42">
        <f t="shared" si="4"/>
        <v>1310.4516822790322</v>
      </c>
      <c r="M12" s="42">
        <f t="shared" si="5"/>
        <v>1872.0738318271888</v>
      </c>
      <c r="N12" s="144">
        <v>20</v>
      </c>
      <c r="O12" s="43">
        <f t="shared" si="6"/>
        <v>0.90889900613740238</v>
      </c>
      <c r="P12" s="42">
        <f t="shared" si="7"/>
        <v>6769.4728194698246</v>
      </c>
      <c r="Q12" s="43">
        <f t="shared" si="8"/>
        <v>1741.2055596</v>
      </c>
      <c r="R12" s="45">
        <f t="shared" si="9"/>
        <v>4426.3406980164264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10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1.7437689999999999E-2</v>
      </c>
      <c r="I13" s="42">
        <f t="shared" si="2"/>
        <v>7.4999999999999997E-2</v>
      </c>
      <c r="J13" s="42">
        <f t="shared" si="3"/>
        <v>0.40784738098075934</v>
      </c>
      <c r="K13" s="42">
        <f t="shared" si="11"/>
        <v>59.754628431115549</v>
      </c>
      <c r="L13" s="42">
        <f t="shared" si="4"/>
        <v>1303.3494346977232</v>
      </c>
      <c r="M13" s="42">
        <f t="shared" si="5"/>
        <v>1861.9277638538902</v>
      </c>
      <c r="N13" s="144">
        <v>20</v>
      </c>
      <c r="O13" s="43">
        <f t="shared" si="6"/>
        <v>0.89557476752419884</v>
      </c>
      <c r="P13" s="42">
        <f t="shared" si="7"/>
        <v>6721.7918208273923</v>
      </c>
      <c r="Q13" s="43">
        <f t="shared" si="8"/>
        <v>1917.7971462</v>
      </c>
      <c r="R13" s="45">
        <f t="shared" si="9"/>
        <v>4019.8943024686237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10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1.9402930000000002E-2</v>
      </c>
      <c r="I14" s="42">
        <f t="shared" si="2"/>
        <v>7.4999999999999997E-2</v>
      </c>
      <c r="J14" s="42">
        <f t="shared" si="3"/>
        <v>0.36993890078713837</v>
      </c>
      <c r="K14" s="42">
        <f t="shared" si="11"/>
        <v>60.949720999737863</v>
      </c>
      <c r="L14" s="42">
        <f t="shared" si="4"/>
        <v>1296.232584674276</v>
      </c>
      <c r="M14" s="42">
        <f t="shared" si="5"/>
        <v>1851.7608352489656</v>
      </c>
      <c r="N14" s="144">
        <v>20</v>
      </c>
      <c r="O14" s="43">
        <f t="shared" si="6"/>
        <v>0.88248200451619618</v>
      </c>
      <c r="P14" s="42">
        <f t="shared" si="7"/>
        <v>6671.7089458881401</v>
      </c>
      <c r="Q14" s="43">
        <f t="shared" si="8"/>
        <v>2133.9342414000007</v>
      </c>
      <c r="R14" s="45">
        <f t="shared" si="9"/>
        <v>3657.7835646378962</v>
      </c>
      <c r="S14" s="45"/>
      <c r="T14" s="79" cm="1">
        <f t="array" ref="T14">SUM(P4:P53*J3:J52*O4:O53)</f>
        <v>64935.834699316394</v>
      </c>
      <c r="U14" s="79" cm="1">
        <f t="array" ref="U14">SUM(Q4:Q53*O4:O53*J3:J52)</f>
        <v>20959.536530647467</v>
      </c>
      <c r="V14" s="145" cm="1">
        <f t="array" ref="V14">SUM(K4:K53*J3:J52*O4:O53)</f>
        <v>555.37920034496858</v>
      </c>
      <c r="W14" s="79" cm="1">
        <f t="array" ref="W14">SUM(L4:L53*J3:J52*O4:O53)</f>
        <v>12614.673259080013</v>
      </c>
      <c r="X14" s="26">
        <f>SUM(T14:W14)</f>
        <v>99065.42368938883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10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2.1147599999999999E-2</v>
      </c>
      <c r="I15" s="42">
        <f t="shared" si="2"/>
        <v>7.4999999999999997E-2</v>
      </c>
      <c r="J15" s="42">
        <f t="shared" si="3"/>
        <v>0.33495691232218838</v>
      </c>
      <c r="K15" s="42">
        <f t="shared" si="11"/>
        <v>62.168715419732621</v>
      </c>
      <c r="L15" s="42">
        <f t="shared" si="4"/>
        <v>1288.9493986273526</v>
      </c>
      <c r="M15" s="42">
        <f t="shared" si="5"/>
        <v>1841.3562837533609</v>
      </c>
      <c r="N15" s="144">
        <v>20</v>
      </c>
      <c r="O15" s="43">
        <f t="shared" si="6"/>
        <v>0.86971908458433766</v>
      </c>
      <c r="P15" s="42">
        <f t="shared" si="7"/>
        <v>6622.4105861059379</v>
      </c>
      <c r="Q15" s="43">
        <f t="shared" si="8"/>
        <v>2325.813048</v>
      </c>
      <c r="R15" s="45">
        <f t="shared" si="9"/>
        <v>3313.7403102179255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10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2.3299589999999998E-2</v>
      </c>
      <c r="I16" s="42">
        <f t="shared" si="2"/>
        <v>7.4999999999999997E-2</v>
      </c>
      <c r="J16" s="42">
        <f t="shared" si="3"/>
        <v>0.3026161120776093</v>
      </c>
      <c r="K16" s="42">
        <f t="shared" si="11"/>
        <v>63.412089728127278</v>
      </c>
      <c r="L16" s="42">
        <f t="shared" si="4"/>
        <v>1281.7315401017038</v>
      </c>
      <c r="M16" s="42">
        <f t="shared" si="5"/>
        <v>1831.0450572881484</v>
      </c>
      <c r="N16" s="144">
        <v>20</v>
      </c>
      <c r="O16" s="43">
        <f t="shared" si="6"/>
        <v>0.85712442805421374</v>
      </c>
      <c r="P16" s="42">
        <f t="shared" si="7"/>
        <v>6570.8404832031429</v>
      </c>
      <c r="Q16" s="43">
        <f t="shared" si="8"/>
        <v>2562.4889082</v>
      </c>
      <c r="R16" s="45">
        <f t="shared" si="9"/>
        <v>3008.3670046549869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10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2.5369679999999999E-2</v>
      </c>
      <c r="I17" s="42">
        <f t="shared" si="2"/>
        <v>7.4999999999999997E-2</v>
      </c>
      <c r="J17" s="42">
        <f t="shared" si="3"/>
        <v>0.2728184252900045</v>
      </c>
      <c r="K17" s="42">
        <f t="shared" si="11"/>
        <v>64.680331522689826</v>
      </c>
      <c r="L17" s="42">
        <f t="shared" si="4"/>
        <v>1273.7224919825801</v>
      </c>
      <c r="M17" s="42">
        <f t="shared" si="5"/>
        <v>1819.6035599751144</v>
      </c>
      <c r="N17" s="144">
        <v>20</v>
      </c>
      <c r="O17" s="43">
        <f t="shared" si="6"/>
        <v>0.84526366751076376</v>
      </c>
      <c r="P17" s="42">
        <f t="shared" si="7"/>
        <v>6515.9329942689428</v>
      </c>
      <c r="Q17" s="43">
        <f t="shared" si="8"/>
        <v>2790.1574064000001</v>
      </c>
      <c r="R17" s="45">
        <f t="shared" si="9"/>
        <v>2722.7592300910487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10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2.8216439999999999E-2</v>
      </c>
      <c r="I18" s="42">
        <f t="shared" si="2"/>
        <v>7.4999999999999997E-2</v>
      </c>
      <c r="J18" s="42">
        <f t="shared" si="3"/>
        <v>0.245236426019771</v>
      </c>
      <c r="K18" s="42">
        <f t="shared" si="11"/>
        <v>65.973938153143621</v>
      </c>
      <c r="L18" s="42">
        <f t="shared" si="4"/>
        <v>1263.3268784920151</v>
      </c>
      <c r="M18" s="42">
        <f t="shared" si="5"/>
        <v>1804.7526835600218</v>
      </c>
      <c r="N18" s="144">
        <v>20</v>
      </c>
      <c r="O18" s="43">
        <f t="shared" si="6"/>
        <v>0.83517475645281369</v>
      </c>
      <c r="P18" s="42">
        <f t="shared" si="7"/>
        <v>6443.8638546394541</v>
      </c>
      <c r="Q18" s="43">
        <f t="shared" si="8"/>
        <v>3103.2440712000002</v>
      </c>
      <c r="R18" s="45">
        <f t="shared" si="9"/>
        <v>2478.201281605498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10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3.1495290000000002E-2</v>
      </c>
      <c r="I19" s="42">
        <f t="shared" si="2"/>
        <v>7.4999999999999997E-2</v>
      </c>
      <c r="J19" s="42">
        <f t="shared" si="3"/>
        <v>0.21969918613893619</v>
      </c>
      <c r="K19" s="42">
        <f t="shared" si="11"/>
        <v>67.293416916206496</v>
      </c>
      <c r="L19" s="42">
        <f t="shared" si="4"/>
        <v>1250.0480656033101</v>
      </c>
      <c r="M19" s="42">
        <f t="shared" si="5"/>
        <v>1785.7829508618713</v>
      </c>
      <c r="N19" s="144">
        <v>20</v>
      </c>
      <c r="O19" s="43">
        <f t="shared" si="6"/>
        <v>0.82716558839241727</v>
      </c>
      <c r="P19" s="42">
        <f t="shared" si="7"/>
        <v>6354.603799066771</v>
      </c>
      <c r="Q19" s="43">
        <f t="shared" si="8"/>
        <v>3463.8519942000007</v>
      </c>
      <c r="R19" s="45">
        <f t="shared" si="9"/>
        <v>2258.9090900633601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10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3.5661619999999998E-2</v>
      </c>
      <c r="I20" s="42">
        <f t="shared" si="2"/>
        <v>7.4999999999999997E-2</v>
      </c>
      <c r="J20" s="42">
        <f t="shared" si="3"/>
        <v>0.19597453045489968</v>
      </c>
      <c r="K20" s="42">
        <f t="shared" si="11"/>
        <v>68.639285254530634</v>
      </c>
      <c r="L20" s="42">
        <f t="shared" si="4"/>
        <v>1235.2957512768055</v>
      </c>
      <c r="M20" s="42">
        <f t="shared" si="5"/>
        <v>1764.7082161097223</v>
      </c>
      <c r="N20" s="144">
        <v>20</v>
      </c>
      <c r="O20" s="43">
        <f t="shared" si="6"/>
        <v>0.82030299851847299</v>
      </c>
      <c r="P20" s="42">
        <f t="shared" si="7"/>
        <v>6252.5797863675771</v>
      </c>
      <c r="Q20" s="43">
        <f t="shared" si="8"/>
        <v>3922.0649676000003</v>
      </c>
      <c r="R20" s="45">
        <f t="shared" si="9"/>
        <v>2068.6685153219796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10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3.9426679999999999E-2</v>
      </c>
      <c r="I21" s="42">
        <f t="shared" si="2"/>
        <v>7.4999999999999997E-2</v>
      </c>
      <c r="J21" s="42">
        <f t="shared" si="3"/>
        <v>0.17412931245291627</v>
      </c>
      <c r="K21" s="42">
        <f t="shared" si="11"/>
        <v>70.012070959621255</v>
      </c>
      <c r="L21" s="42">
        <f t="shared" si="4"/>
        <v>1220.6443342707232</v>
      </c>
      <c r="M21" s="42">
        <f t="shared" si="5"/>
        <v>1743.7776203867472</v>
      </c>
      <c r="N21" s="144">
        <v>20</v>
      </c>
      <c r="O21" s="43">
        <f t="shared" si="6"/>
        <v>0.81354612868965137</v>
      </c>
      <c r="P21" s="42">
        <f t="shared" si="7"/>
        <v>6154.2806387454948</v>
      </c>
      <c r="Q21" s="43">
        <f t="shared" si="8"/>
        <v>4336.1462664000001</v>
      </c>
      <c r="R21" s="45">
        <f t="shared" si="9"/>
        <v>1878.3090132078735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10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4.4438100000000001E-2</v>
      </c>
      <c r="I22" s="42">
        <f t="shared" si="2"/>
        <v>7.4999999999999997E-2</v>
      </c>
      <c r="J22" s="42">
        <f t="shared" si="3"/>
        <v>0.15391198640421216</v>
      </c>
      <c r="K22" s="42">
        <f t="shared" si="11"/>
        <v>71.412312378813681</v>
      </c>
      <c r="L22" s="42">
        <f t="shared" si="4"/>
        <v>1207.7531775324853</v>
      </c>
      <c r="M22" s="42">
        <f t="shared" si="5"/>
        <v>1725.3616821892647</v>
      </c>
      <c r="N22" s="144">
        <v>20</v>
      </c>
      <c r="O22" s="43">
        <f t="shared" si="6"/>
        <v>0.80578505716551441</v>
      </c>
      <c r="P22" s="42">
        <f t="shared" si="7"/>
        <v>6057.5019926833884</v>
      </c>
      <c r="Q22" s="43">
        <f t="shared" si="8"/>
        <v>4887.3022380000011</v>
      </c>
      <c r="R22" s="45">
        <f t="shared" si="9"/>
        <v>1715.1549460908068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10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4.9260350000000001E-2</v>
      </c>
      <c r="I23" s="42">
        <f t="shared" si="2"/>
        <v>7.4999999999999997E-2</v>
      </c>
      <c r="J23" s="42">
        <f t="shared" si="3"/>
        <v>0.13535546097838955</v>
      </c>
      <c r="K23" s="42">
        <f t="shared" si="11"/>
        <v>72.840558626389949</v>
      </c>
      <c r="L23" s="42">
        <f t="shared" si="4"/>
        <v>1197.3633822829868</v>
      </c>
      <c r="M23" s="42">
        <f t="shared" si="5"/>
        <v>1710.5191175471241</v>
      </c>
      <c r="N23" s="144">
        <v>20</v>
      </c>
      <c r="O23" s="43">
        <f t="shared" si="6"/>
        <v>0.79652149718943344</v>
      </c>
      <c r="P23" s="42">
        <f t="shared" si="7"/>
        <v>5975.0733162463512</v>
      </c>
      <c r="Q23" s="43">
        <f t="shared" si="8"/>
        <v>5417.6532930000012</v>
      </c>
      <c r="R23" s="45">
        <f t="shared" si="9"/>
        <v>1552.401914480442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10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5.4582220000000001E-2</v>
      </c>
      <c r="I24" s="42">
        <f t="shared" si="2"/>
        <v>7.4999999999999997E-2</v>
      </c>
      <c r="J24" s="42">
        <f t="shared" si="3"/>
        <v>0.11836989997188575</v>
      </c>
      <c r="K24" s="42">
        <f t="shared" si="11"/>
        <v>74.297369798917757</v>
      </c>
      <c r="L24" s="42">
        <f t="shared" si="4"/>
        <v>1190.788916321525</v>
      </c>
      <c r="M24" s="42">
        <f t="shared" si="5"/>
        <v>1701.1270233164644</v>
      </c>
      <c r="N24" s="144">
        <v>20</v>
      </c>
      <c r="O24" s="43">
        <f t="shared" si="6"/>
        <v>0.78490078942317465</v>
      </c>
      <c r="P24" s="42">
        <f t="shared" si="7"/>
        <v>5908.9951953458349</v>
      </c>
      <c r="Q24" s="43">
        <f t="shared" si="8"/>
        <v>6002.9525556000008</v>
      </c>
      <c r="R24" s="45">
        <f t="shared" si="9"/>
        <v>1399.936110036323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10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6.0282510000000004E-2</v>
      </c>
      <c r="I25" s="42">
        <f t="shared" si="2"/>
        <v>7.4999999999999997E-2</v>
      </c>
      <c r="J25" s="42">
        <f t="shared" si="3"/>
        <v>0.1028916953961467</v>
      </c>
      <c r="K25" s="42">
        <f t="shared" si="11"/>
        <v>75.783317194896114</v>
      </c>
      <c r="L25" s="42">
        <f t="shared" si="4"/>
        <v>1187.2031576722095</v>
      </c>
      <c r="M25" s="42">
        <f t="shared" si="5"/>
        <v>1696.0045109602993</v>
      </c>
      <c r="N25" s="144">
        <v>20</v>
      </c>
      <c r="O25" s="43">
        <f t="shared" si="6"/>
        <v>0.77152602848862029</v>
      </c>
      <c r="P25" s="42">
        <f t="shared" si="7"/>
        <v>5855.6771738659654</v>
      </c>
      <c r="Q25" s="43">
        <f t="shared" si="8"/>
        <v>6629.8704498000016</v>
      </c>
      <c r="R25" s="45">
        <f t="shared" si="9"/>
        <v>1255.5911846221345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10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6.5676349999999994E-2</v>
      </c>
      <c r="I26" s="42">
        <f t="shared" si="2"/>
        <v>7.4999999999999997E-2</v>
      </c>
      <c r="J26" s="42">
        <f t="shared" si="3"/>
        <v>8.8924083567424789E-2</v>
      </c>
      <c r="K26" s="42">
        <f t="shared" si="11"/>
        <v>77.298983538794033</v>
      </c>
      <c r="L26" s="42">
        <f t="shared" si="4"/>
        <v>1186.3896773499805</v>
      </c>
      <c r="M26" s="42">
        <f t="shared" si="5"/>
        <v>1694.8423962142579</v>
      </c>
      <c r="N26" s="144">
        <v>20</v>
      </c>
      <c r="O26" s="43">
        <f t="shared" si="6"/>
        <v>0.75661394535062954</v>
      </c>
      <c r="P26" s="42">
        <f t="shared" si="7"/>
        <v>5818.0761662607692</v>
      </c>
      <c r="Q26" s="43">
        <f t="shared" si="8"/>
        <v>7223.084973</v>
      </c>
      <c r="R26" s="45">
        <f t="shared" si="9"/>
        <v>1113.6224233501923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10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7.3381680000000005E-2</v>
      </c>
      <c r="I27" s="42">
        <f t="shared" si="2"/>
        <v>7.4999999999999997E-2</v>
      </c>
      <c r="J27" s="42">
        <f t="shared" si="3"/>
        <v>7.6218783553577765E-2</v>
      </c>
      <c r="K27" s="42">
        <f t="shared" si="11"/>
        <v>78.844963209569912</v>
      </c>
      <c r="L27" s="42">
        <f t="shared" si="4"/>
        <v>1187.7772303394895</v>
      </c>
      <c r="M27" s="42">
        <f t="shared" si="5"/>
        <v>1696.8246147706991</v>
      </c>
      <c r="N27" s="144">
        <v>20</v>
      </c>
      <c r="O27" s="43">
        <f t="shared" si="6"/>
        <v>0.74061547278654039</v>
      </c>
      <c r="P27" s="42">
        <f t="shared" si="7"/>
        <v>5776.8448165050113</v>
      </c>
      <c r="Q27" s="43">
        <f t="shared" si="8"/>
        <v>8070.5171664000018</v>
      </c>
      <c r="R27" s="45">
        <f t="shared" si="9"/>
        <v>995.38511573519406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10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8.3277150000000008E-2</v>
      </c>
      <c r="I28" s="42">
        <f t="shared" si="2"/>
        <v>7.4999999999999997E-2</v>
      </c>
      <c r="J28" s="42">
        <f t="shared" si="3"/>
        <v>6.4631137946561279E-2</v>
      </c>
      <c r="K28" s="42">
        <f t="shared" si="11"/>
        <v>80.421862473761308</v>
      </c>
      <c r="L28" s="42">
        <f t="shared" si="4"/>
        <v>1191.25392543884</v>
      </c>
      <c r="M28" s="42">
        <f t="shared" si="5"/>
        <v>1701.7913220554858</v>
      </c>
      <c r="N28" s="144">
        <v>20</v>
      </c>
      <c r="O28" s="43">
        <f t="shared" si="6"/>
        <v>0.72368489429751692</v>
      </c>
      <c r="P28" s="42">
        <f t="shared" si="7"/>
        <v>5731.8858071353998</v>
      </c>
      <c r="Q28" s="43">
        <f t="shared" si="8"/>
        <v>9158.8209570000017</v>
      </c>
      <c r="R28" s="45">
        <f t="shared" si="9"/>
        <v>891.49087599917254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10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9.6081320000000012E-2</v>
      </c>
      <c r="I29" s="42">
        <f t="shared" si="2"/>
        <v>7.4999999999999997E-2</v>
      </c>
      <c r="J29" s="42">
        <f t="shared" si="3"/>
        <v>5.4039695932087066E-2</v>
      </c>
      <c r="K29" s="42">
        <f t="shared" si="11"/>
        <v>82.030299723236539</v>
      </c>
      <c r="L29" s="42">
        <f t="shared" si="4"/>
        <v>1196.3638021679337</v>
      </c>
      <c r="M29" s="42">
        <f t="shared" si="5"/>
        <v>1709.091145954191</v>
      </c>
      <c r="N29" s="144">
        <v>20</v>
      </c>
      <c r="O29" s="43">
        <f t="shared" si="6"/>
        <v>0.70618203272240365</v>
      </c>
      <c r="P29" s="42">
        <f t="shared" si="7"/>
        <v>5676.075963470952</v>
      </c>
      <c r="Q29" s="43">
        <f t="shared" si="8"/>
        <v>10567.023573600003</v>
      </c>
      <c r="R29" s="45">
        <f t="shared" si="9"/>
        <v>799.70459517829067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10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0.10923843</v>
      </c>
      <c r="I30" s="42">
        <f t="shared" si="2"/>
        <v>7.4999999999999997E-2</v>
      </c>
      <c r="J30" s="42">
        <f t="shared" si="3"/>
        <v>4.4526248061479354E-2</v>
      </c>
      <c r="K30" s="42">
        <f t="shared" si="11"/>
        <v>83.670905717701274</v>
      </c>
      <c r="L30" s="42">
        <f t="shared" si="4"/>
        <v>1202.8771550362844</v>
      </c>
      <c r="M30" s="42">
        <f t="shared" si="5"/>
        <v>1718.3959357661206</v>
      </c>
      <c r="N30" s="144">
        <v>20</v>
      </c>
      <c r="O30" s="43">
        <f t="shared" si="6"/>
        <v>0.6883110264336767</v>
      </c>
      <c r="P30" s="42">
        <f t="shared" si="7"/>
        <v>5623.9167591155838</v>
      </c>
      <c r="Q30" s="43">
        <f t="shared" si="8"/>
        <v>12014.042531400002</v>
      </c>
      <c r="R30" s="45">
        <f t="shared" si="9"/>
        <v>703.91821941466264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10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0.12370281</v>
      </c>
      <c r="I31" s="42">
        <f t="shared" si="2"/>
        <v>7.4999999999999997E-2</v>
      </c>
      <c r="J31" s="42">
        <f t="shared" si="3"/>
        <v>3.6091859103203512E-2</v>
      </c>
      <c r="K31" s="42">
        <f t="shared" si="11"/>
        <v>85.344323832055295</v>
      </c>
      <c r="L31" s="42">
        <f t="shared" si="4"/>
        <v>1210.8513057170437</v>
      </c>
      <c r="M31" s="42">
        <f t="shared" si="5"/>
        <v>1729.7875795957766</v>
      </c>
      <c r="N31" s="144">
        <v>20</v>
      </c>
      <c r="O31" s="43">
        <f t="shared" si="6"/>
        <v>0.67010254127860913</v>
      </c>
      <c r="P31" s="42">
        <f t="shared" si="7"/>
        <v>5569.2799369303002</v>
      </c>
      <c r="Q31" s="43">
        <f t="shared" si="8"/>
        <v>13604.835043800002</v>
      </c>
      <c r="R31" s="45">
        <f t="shared" si="9"/>
        <v>610.77576874850547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10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0.13953249000000001</v>
      </c>
      <c r="I32" s="42">
        <f t="shared" si="2"/>
        <v>7.4999999999999997E-2</v>
      </c>
      <c r="J32" s="42">
        <f t="shared" si="3"/>
        <v>2.8726681723769035E-2</v>
      </c>
      <c r="K32" s="42">
        <f t="shared" si="11"/>
        <v>87.051210308696398</v>
      </c>
      <c r="L32" s="42">
        <f t="shared" si="4"/>
        <v>1219.6524220104291</v>
      </c>
      <c r="M32" s="42">
        <f t="shared" si="5"/>
        <v>1742.3606028720415</v>
      </c>
      <c r="N32" s="144">
        <v>20</v>
      </c>
      <c r="O32" s="43">
        <f t="shared" si="6"/>
        <v>0.65196168349287587</v>
      </c>
      <c r="P32" s="42">
        <f t="shared" si="7"/>
        <v>5508.433532557111</v>
      </c>
      <c r="Q32" s="43">
        <f t="shared" si="8"/>
        <v>15345.783250200004</v>
      </c>
      <c r="R32" s="45">
        <f t="shared" si="9"/>
        <v>521.45774217971802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10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0.15663443000000002</v>
      </c>
      <c r="I33" s="42">
        <f t="shared" si="2"/>
        <v>7.4999999999999997E-2</v>
      </c>
      <c r="J33" s="42">
        <f t="shared" si="3"/>
        <v>2.2410062233211927E-2</v>
      </c>
      <c r="K33" s="42">
        <f t="shared" si="11"/>
        <v>88.79223451487033</v>
      </c>
      <c r="L33" s="42">
        <f t="shared" si="4"/>
        <v>1229.9877482650209</v>
      </c>
      <c r="M33" s="42">
        <f t="shared" si="5"/>
        <v>1757.1253546643156</v>
      </c>
      <c r="N33" s="144">
        <v>20</v>
      </c>
      <c r="O33" s="43">
        <f t="shared" si="6"/>
        <v>0.63355371994776644</v>
      </c>
      <c r="P33" s="42">
        <f t="shared" si="7"/>
        <v>5444.7138732898657</v>
      </c>
      <c r="Q33" s="43">
        <f t="shared" si="8"/>
        <v>17226.654611400005</v>
      </c>
      <c r="R33" s="45">
        <f t="shared" si="9"/>
        <v>436.6182087602258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10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0.17330804</v>
      </c>
      <c r="I34" s="42">
        <f t="shared" si="2"/>
        <v>7.4999999999999997E-2</v>
      </c>
      <c r="J34" s="42">
        <f t="shared" si="3"/>
        <v>1.7136751900948752E-2</v>
      </c>
      <c r="K34" s="42">
        <f t="shared" si="11"/>
        <v>90.568079205167734</v>
      </c>
      <c r="L34" s="42">
        <f t="shared" si="4"/>
        <v>1240.7940227986369</v>
      </c>
      <c r="M34" s="42">
        <f t="shared" si="5"/>
        <v>1772.5628897123383</v>
      </c>
      <c r="N34" s="144">
        <v>20</v>
      </c>
      <c r="O34" s="43">
        <f t="shared" si="6"/>
        <v>0.61547527881615649</v>
      </c>
      <c r="P34" s="42">
        <f t="shared" si="7"/>
        <v>5383.9707860443714</v>
      </c>
      <c r="Q34" s="43">
        <f t="shared" si="8"/>
        <v>19060.418239200004</v>
      </c>
      <c r="R34" s="45">
        <f t="shared" si="9"/>
        <v>355.52079316775416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10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0.19215108</v>
      </c>
      <c r="I35" s="42">
        <f t="shared" si="2"/>
        <v>7.4999999999999997E-2</v>
      </c>
      <c r="J35" s="42">
        <f t="shared" si="3"/>
        <v>1.2805613526827691E-2</v>
      </c>
      <c r="K35" s="42">
        <f t="shared" si="11"/>
        <v>92.379440789271086</v>
      </c>
      <c r="L35" s="42">
        <f t="shared" si="4"/>
        <v>1252.7971325761821</v>
      </c>
      <c r="M35" s="42">
        <f t="shared" si="5"/>
        <v>1789.7101893945458</v>
      </c>
      <c r="N35" s="144">
        <v>20</v>
      </c>
      <c r="O35" s="43">
        <f t="shared" si="6"/>
        <v>0.59738681286229167</v>
      </c>
      <c r="P35" s="42">
        <f t="shared" si="7"/>
        <v>5312.1599819065177</v>
      </c>
      <c r="Q35" s="43">
        <f t="shared" si="8"/>
        <v>21132.775778400002</v>
      </c>
      <c r="R35" s="45">
        <f t="shared" si="9"/>
        <v>284.49487219964078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10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0.21016615999999999</v>
      </c>
      <c r="I36" s="42">
        <f t="shared" si="2"/>
        <v>7.4999999999999997E-2</v>
      </c>
      <c r="J36" s="42">
        <f t="shared" si="3"/>
        <v>9.3557338875414897E-3</v>
      </c>
      <c r="K36" s="42">
        <f t="shared" si="11"/>
        <v>94.227029605056515</v>
      </c>
      <c r="L36" s="42">
        <f t="shared" si="4"/>
        <v>1265.6182821837438</v>
      </c>
      <c r="M36" s="42">
        <f t="shared" si="5"/>
        <v>1808.026117405348</v>
      </c>
      <c r="N36" s="144">
        <v>20</v>
      </c>
      <c r="O36" s="43">
        <f t="shared" si="6"/>
        <v>0.57950837688860768</v>
      </c>
      <c r="P36" s="42">
        <f t="shared" si="7"/>
        <v>5246.8630251447967</v>
      </c>
      <c r="Q36" s="43">
        <f t="shared" si="8"/>
        <v>23114.074276800002</v>
      </c>
      <c r="R36" s="45">
        <f t="shared" si="9"/>
        <v>220.55674815849801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10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0.22946572000000001</v>
      </c>
      <c r="I37" s="42">
        <f t="shared" si="2"/>
        <v>7.4999999999999997E-2</v>
      </c>
      <c r="J37" s="42">
        <f t="shared" si="3"/>
        <v>6.6682451492902544E-3</v>
      </c>
      <c r="K37" s="42">
        <f t="shared" si="11"/>
        <v>96.111570197157647</v>
      </c>
      <c r="L37" s="42">
        <f t="shared" si="4"/>
        <v>1278.8146469838032</v>
      </c>
      <c r="M37" s="42">
        <f t="shared" si="5"/>
        <v>1826.8780671197187</v>
      </c>
      <c r="N37" s="144">
        <v>20</v>
      </c>
      <c r="O37" s="43">
        <f t="shared" si="6"/>
        <v>0.56205773857435004</v>
      </c>
      <c r="P37" s="42">
        <f t="shared" si="7"/>
        <v>5172.0394457323746</v>
      </c>
      <c r="Q37" s="43">
        <f t="shared" si="8"/>
        <v>25236.639885600005</v>
      </c>
      <c r="R37" s="45">
        <f t="shared" si="9"/>
        <v>167.13290207230534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10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0.25075094999999997</v>
      </c>
      <c r="I38" s="42">
        <f t="shared" si="2"/>
        <v>7.4999999999999997E-2</v>
      </c>
      <c r="J38" s="42">
        <f t="shared" si="3"/>
        <v>4.621463117527369E-3</v>
      </c>
      <c r="K38" s="42">
        <f t="shared" si="11"/>
        <v>98.033801601100805</v>
      </c>
      <c r="L38" s="42">
        <f t="shared" si="4"/>
        <v>1292.7639582110035</v>
      </c>
      <c r="M38" s="42">
        <f t="shared" si="5"/>
        <v>1846.805654587148</v>
      </c>
      <c r="N38" s="144">
        <v>20</v>
      </c>
      <c r="O38" s="43">
        <f t="shared" si="6"/>
        <v>0.54487310749555451</v>
      </c>
      <c r="P38" s="42">
        <f t="shared" si="7"/>
        <v>5084.0375061351288</v>
      </c>
      <c r="Q38" s="43">
        <f t="shared" si="8"/>
        <v>27577.589480999999</v>
      </c>
      <c r="R38" s="45">
        <f t="shared" si="9"/>
        <v>123.72429082617596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10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0.27485301000000001</v>
      </c>
      <c r="I39" s="42">
        <f t="shared" si="2"/>
        <v>7.4999999999999997E-2</v>
      </c>
      <c r="J39" s="42">
        <f t="shared" si="3"/>
        <v>3.0998970638906644E-3</v>
      </c>
      <c r="K39" s="42">
        <f t="shared" si="11"/>
        <v>99.994477633122827</v>
      </c>
      <c r="L39" s="42">
        <f t="shared" si="4"/>
        <v>1307.4491349151831</v>
      </c>
      <c r="M39" s="42">
        <f t="shared" si="5"/>
        <v>1867.7844784502615</v>
      </c>
      <c r="N39" s="144">
        <v>20</v>
      </c>
      <c r="O39" s="43">
        <f t="shared" si="6"/>
        <v>0.52797806846236539</v>
      </c>
      <c r="P39" s="42">
        <f t="shared" si="7"/>
        <v>4976.3995045147067</v>
      </c>
      <c r="Q39" s="43">
        <f t="shared" si="8"/>
        <v>30228.334039800004</v>
      </c>
      <c r="R39" s="45">
        <f t="shared" si="9"/>
        <v>89.334853473906065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10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0.29448656000000001</v>
      </c>
      <c r="I40" s="42">
        <f t="shared" si="2"/>
        <v>7.4999999999999997E-2</v>
      </c>
      <c r="J40" s="42">
        <f t="shared" si="3"/>
        <v>2.0229926131020474E-3</v>
      </c>
      <c r="K40" s="42">
        <f t="shared" si="11"/>
        <v>101.99436718578528</v>
      </c>
      <c r="L40" s="42">
        <f t="shared" si="4"/>
        <v>1322.8526694300983</v>
      </c>
      <c r="M40" s="42">
        <f t="shared" si="5"/>
        <v>1889.7895277572834</v>
      </c>
      <c r="N40" s="144">
        <v>20</v>
      </c>
      <c r="O40" s="43">
        <f t="shared" si="6"/>
        <v>0.51139359289303687</v>
      </c>
      <c r="P40" s="42">
        <f t="shared" si="7"/>
        <v>4898.7160013097609</v>
      </c>
      <c r="Q40" s="43">
        <f t="shared" si="8"/>
        <v>32387.631868800006</v>
      </c>
      <c r="R40" s="45">
        <f t="shared" si="9"/>
        <v>61.367599059598056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10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0.31527348999999999</v>
      </c>
      <c r="I41" s="42">
        <f t="shared" si="2"/>
        <v>7.4999999999999997E-2</v>
      </c>
      <c r="J41" s="42">
        <f t="shared" si="3"/>
        <v>1.2813069213457591E-3</v>
      </c>
      <c r="K41" s="42">
        <f t="shared" si="11"/>
        <v>104.03425452950098</v>
      </c>
      <c r="L41" s="42">
        <f t="shared" si="4"/>
        <v>1338.4570752017103</v>
      </c>
      <c r="M41" s="42">
        <f t="shared" si="5"/>
        <v>1912.0815360024433</v>
      </c>
      <c r="N41" s="144">
        <v>20</v>
      </c>
      <c r="O41" s="43">
        <f t="shared" si="6"/>
        <v>0.49532287899358374</v>
      </c>
      <c r="P41" s="42">
        <f t="shared" si="7"/>
        <v>4810.4773801452911</v>
      </c>
      <c r="Q41" s="43">
        <f t="shared" si="8"/>
        <v>34673.7784302</v>
      </c>
      <c r="R41" s="45">
        <f t="shared" si="9"/>
        <v>41.010013642762189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10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0.33659532999999997</v>
      </c>
      <c r="I42" s="42">
        <f t="shared" si="2"/>
        <v>7.4999999999999997E-2</v>
      </c>
      <c r="J42" s="42">
        <f t="shared" si="3"/>
        <v>7.8627312067479187E-4</v>
      </c>
      <c r="K42" s="42">
        <f t="shared" si="11"/>
        <v>106.11493962009101</v>
      </c>
      <c r="L42" s="42">
        <f t="shared" si="4"/>
        <v>1354.7043284791107</v>
      </c>
      <c r="M42" s="42">
        <f t="shared" si="5"/>
        <v>1935.291897827301</v>
      </c>
      <c r="N42" s="144">
        <v>20</v>
      </c>
      <c r="O42" s="43">
        <f t="shared" si="6"/>
        <v>0.47959472041378093</v>
      </c>
      <c r="P42" s="42">
        <f t="shared" si="7"/>
        <v>4717.270077401844</v>
      </c>
      <c r="Q42" s="43">
        <f t="shared" si="8"/>
        <v>37018.754393399999</v>
      </c>
      <c r="R42" s="45">
        <f t="shared" si="9"/>
        <v>26.544807551540128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10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0.35982628999999999</v>
      </c>
      <c r="I43" s="42">
        <f t="shared" si="2"/>
        <v>7.4999999999999997E-2</v>
      </c>
      <c r="J43" s="42">
        <f t="shared" si="3"/>
        <v>4.6560002718048479E-4</v>
      </c>
      <c r="K43" s="42">
        <f t="shared" si="11"/>
        <v>108.23723841249283</v>
      </c>
      <c r="L43" s="42">
        <f t="shared" si="4"/>
        <v>1371.572960852269</v>
      </c>
      <c r="M43" s="42">
        <f t="shared" si="5"/>
        <v>1959.38994407467</v>
      </c>
      <c r="N43" s="144">
        <v>20</v>
      </c>
      <c r="O43" s="43">
        <f t="shared" si="6"/>
        <v>0.46422237894762092</v>
      </c>
      <c r="P43" s="42">
        <f t="shared" si="7"/>
        <v>4608.7757315785293</v>
      </c>
      <c r="Q43" s="43">
        <f t="shared" si="8"/>
        <v>39573.695374200004</v>
      </c>
      <c r="R43" s="45">
        <f t="shared" si="9"/>
        <v>16.66698740713149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10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0.39030531000000002</v>
      </c>
      <c r="I44" s="42">
        <f t="shared" si="2"/>
        <v>7.4999999999999997E-2</v>
      </c>
      <c r="J44" s="42">
        <f t="shared" si="3"/>
        <v>2.6258332441811248E-4</v>
      </c>
      <c r="K44" s="42">
        <f t="shared" si="11"/>
        <v>110.40198318074269</v>
      </c>
      <c r="L44" s="42">
        <f t="shared" si="4"/>
        <v>1388.4820024705612</v>
      </c>
      <c r="M44" s="42">
        <f t="shared" si="5"/>
        <v>1983.5457178150875</v>
      </c>
      <c r="N44" s="144">
        <v>20</v>
      </c>
      <c r="O44" s="43">
        <f t="shared" si="6"/>
        <v>0.44939766192220459</v>
      </c>
      <c r="P44" s="42">
        <f t="shared" si="7"/>
        <v>4443.4735043160572</v>
      </c>
      <c r="Q44" s="43">
        <f t="shared" si="8"/>
        <v>42925.777993800009</v>
      </c>
      <c r="R44" s="45">
        <f t="shared" si="9"/>
        <v>10.225147342853806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10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0.42755694999999999</v>
      </c>
      <c r="I45" s="42">
        <f t="shared" si="2"/>
        <v>7.4999999999999997E-2</v>
      </c>
      <c r="J45" s="42">
        <f t="shared" si="3"/>
        <v>1.390404491758655E-4</v>
      </c>
      <c r="K45" s="42">
        <f t="shared" si="11"/>
        <v>112.61002284435754</v>
      </c>
      <c r="L45" s="42">
        <f t="shared" si="4"/>
        <v>1406.5035303849754</v>
      </c>
      <c r="M45" s="42">
        <f t="shared" si="5"/>
        <v>2009.2907576928221</v>
      </c>
      <c r="N45" s="144">
        <v>20</v>
      </c>
      <c r="O45" s="43">
        <f t="shared" si="6"/>
        <v>0.43476673965640872</v>
      </c>
      <c r="P45" s="42">
        <f t="shared" si="7"/>
        <v>4226.1429819640507</v>
      </c>
      <c r="Q45" s="43">
        <f t="shared" si="8"/>
        <v>47022.713361000002</v>
      </c>
      <c r="R45" s="45">
        <f t="shared" si="9"/>
        <v>6.0241231440445713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10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0.46082994999999999</v>
      </c>
      <c r="I46" s="42">
        <f t="shared" si="2"/>
        <v>7.4999999999999997E-2</v>
      </c>
      <c r="J46" s="42">
        <f t="shared" si="3"/>
        <v>6.9343962489110835E-5</v>
      </c>
      <c r="K46" s="42">
        <f t="shared" si="11"/>
        <v>114.8622233012447</v>
      </c>
      <c r="L46" s="42">
        <f t="shared" si="4"/>
        <v>1424.4737510380005</v>
      </c>
      <c r="M46" s="42">
        <f t="shared" si="5"/>
        <v>2034.962501482858</v>
      </c>
      <c r="N46" s="144">
        <v>20</v>
      </c>
      <c r="O46" s="43">
        <f t="shared" si="6"/>
        <v>0.42069636923783765</v>
      </c>
      <c r="P46" s="42">
        <f t="shared" si="7"/>
        <v>4031.3675586719437</v>
      </c>
      <c r="Q46" s="43">
        <f t="shared" si="8"/>
        <v>50682.077901000004</v>
      </c>
      <c r="R46" s="45">
        <f t="shared" si="9"/>
        <v>3.2904396298620604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10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0.49461828000000002</v>
      </c>
      <c r="I47" s="42">
        <f t="shared" si="2"/>
        <v>7.4999999999999997E-2</v>
      </c>
      <c r="J47" s="42">
        <f t="shared" si="3"/>
        <v>3.2416783206785135E-5</v>
      </c>
      <c r="K47" s="42">
        <f t="shared" si="11"/>
        <v>117.15946776726959</v>
      </c>
      <c r="L47" s="42">
        <f t="shared" si="4"/>
        <v>1442.9225543671696</v>
      </c>
      <c r="M47" s="42">
        <f t="shared" si="5"/>
        <v>2061.3179348102421</v>
      </c>
      <c r="N47" s="144">
        <v>20</v>
      </c>
      <c r="O47" s="43">
        <f t="shared" si="6"/>
        <v>0.40701111411425234</v>
      </c>
      <c r="P47" s="42">
        <f t="shared" si="7"/>
        <v>3827.6820097725858</v>
      </c>
      <c r="Q47" s="43">
        <f t="shared" si="8"/>
        <v>54398.118434400007</v>
      </c>
      <c r="R47" s="45">
        <f t="shared" si="9"/>
        <v>1.687382603170275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0.52863235999999991</v>
      </c>
      <c r="I48" s="42">
        <f t="shared" si="2"/>
        <v>7.4999999999999997E-2</v>
      </c>
      <c r="J48" s="42">
        <f t="shared" si="3"/>
        <v>1.4134205901830898E-5</v>
      </c>
      <c r="K48" s="42">
        <f t="shared" si="11"/>
        <v>119.50265712261498</v>
      </c>
      <c r="L48" s="42">
        <f t="shared" si="4"/>
        <v>1461.8197467942084</v>
      </c>
      <c r="M48" s="42">
        <f t="shared" si="5"/>
        <v>2088.3139239917264</v>
      </c>
      <c r="N48" s="144">
        <v>20</v>
      </c>
      <c r="O48" s="43">
        <f t="shared" si="6"/>
        <v>0.39371461999132262</v>
      </c>
      <c r="P48" s="42">
        <f t="shared" si="7"/>
        <v>3616.8292003368642</v>
      </c>
      <c r="Q48" s="43">
        <f t="shared" si="8"/>
        <v>58138.986952799998</v>
      </c>
      <c r="R48" s="45">
        <f t="shared" si="9"/>
        <v>0.80836945975846997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10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0.56256638999999997</v>
      </c>
      <c r="I49" s="42">
        <f t="shared" si="2"/>
        <v>7.4999999999999997E-2</v>
      </c>
      <c r="J49" s="42">
        <f t="shared" si="3"/>
        <v>5.7190684587121063E-6</v>
      </c>
      <c r="K49" s="42">
        <f t="shared" si="11"/>
        <v>121.89271026506728</v>
      </c>
      <c r="L49" s="42">
        <f t="shared" si="4"/>
        <v>1481.1333167503306</v>
      </c>
      <c r="M49" s="42">
        <f t="shared" si="5"/>
        <v>2115.9047382147578</v>
      </c>
      <c r="N49" s="144">
        <v>20</v>
      </c>
      <c r="O49" s="43">
        <f t="shared" si="6"/>
        <v>0.38080907613387494</v>
      </c>
      <c r="P49" s="42">
        <f t="shared" si="7"/>
        <v>3400.8056911811955</v>
      </c>
      <c r="Q49" s="43">
        <f t="shared" si="8"/>
        <v>61871.051572200005</v>
      </c>
      <c r="R49" s="45">
        <f t="shared" si="9"/>
        <v>0.35994963830312143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10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0.59611694999999998</v>
      </c>
      <c r="I50" s="42">
        <f t="shared" si="2"/>
        <v>7.4999999999999997E-2</v>
      </c>
      <c r="J50" s="42">
        <f t="shared" si="3"/>
        <v>2.1365972013436861E-6</v>
      </c>
      <c r="K50" s="42">
        <f t="shared" si="11"/>
        <v>124.33056447036863</v>
      </c>
      <c r="L50" s="42">
        <f t="shared" si="4"/>
        <v>1500.1389162327764</v>
      </c>
      <c r="M50" s="42">
        <f t="shared" si="5"/>
        <v>2143.0555946182521</v>
      </c>
      <c r="N50" s="144">
        <v>20</v>
      </c>
      <c r="O50" s="43">
        <f t="shared" si="6"/>
        <v>0.36846482935808955</v>
      </c>
      <c r="P50" s="42">
        <f t="shared" si="7"/>
        <v>3180.2677502118881</v>
      </c>
      <c r="Q50" s="43">
        <f t="shared" si="8"/>
        <v>65560.942161000014</v>
      </c>
      <c r="R50" s="45">
        <f t="shared" si="9"/>
        <v>0.14827987811491578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10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0.62898604999999996</v>
      </c>
      <c r="I51" s="42">
        <f t="shared" si="2"/>
        <v>7.4999999999999997E-2</v>
      </c>
      <c r="J51" s="42">
        <f t="shared" si="3"/>
        <v>7.3325431468725639E-7</v>
      </c>
      <c r="K51" s="42">
        <f t="shared" si="11"/>
        <v>126.81717575977601</v>
      </c>
      <c r="L51" s="42">
        <f t="shared" si="4"/>
        <v>1520.1574350985247</v>
      </c>
      <c r="M51" s="42">
        <f t="shared" si="5"/>
        <v>2171.6534787121782</v>
      </c>
      <c r="N51" s="144">
        <v>20</v>
      </c>
      <c r="O51" s="43">
        <f t="shared" si="6"/>
        <v>0.35634036888578463</v>
      </c>
      <c r="P51" s="42">
        <f t="shared" si="7"/>
        <v>2960.4414558183048</v>
      </c>
      <c r="Q51" s="43">
        <f t="shared" si="8"/>
        <v>69175.885779000004</v>
      </c>
      <c r="R51" s="45">
        <f t="shared" si="9"/>
        <v>5.6175347377445284E-2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10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0.66089964000000001</v>
      </c>
      <c r="I52" s="42">
        <f t="shared" si="2"/>
        <v>7.4999999999999997E-2</v>
      </c>
      <c r="J52" s="42">
        <f t="shared" si="3"/>
        <v>2.2999829192585179E-7</v>
      </c>
      <c r="K52" s="42">
        <f t="shared" si="11"/>
        <v>129.35351927497152</v>
      </c>
      <c r="L52" s="42">
        <f t="shared" si="4"/>
        <v>1540.4837171974448</v>
      </c>
      <c r="M52" s="42">
        <f t="shared" si="5"/>
        <v>2200.6910245677782</v>
      </c>
      <c r="N52" s="144">
        <v>20</v>
      </c>
      <c r="O52" s="43">
        <f t="shared" si="6"/>
        <v>0.34460577936487619</v>
      </c>
      <c r="P52" s="42">
        <f t="shared" si="7"/>
        <v>2741.9789106079061</v>
      </c>
      <c r="Q52" s="43">
        <f t="shared" si="8"/>
        <v>72685.742407200014</v>
      </c>
      <c r="R52" s="45">
        <f t="shared" si="9"/>
        <v>1.9481294397063236E-2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10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0.69160641</v>
      </c>
      <c r="I53" s="42">
        <f t="shared" si="2"/>
        <v>7.4999999999999997E-2</v>
      </c>
      <c r="J53" s="42">
        <f t="shared" si="3"/>
        <v>6.5610249020315337E-8</v>
      </c>
      <c r="K53" s="42">
        <f t="shared" si="11"/>
        <v>131.94058966047095</v>
      </c>
      <c r="L53" s="42">
        <f t="shared" si="4"/>
        <v>1561.0773911438048</v>
      </c>
      <c r="M53" s="42">
        <f t="shared" si="5"/>
        <v>2230.1105587768639</v>
      </c>
      <c r="N53" s="144">
        <v>20</v>
      </c>
      <c r="O53" s="43">
        <f t="shared" si="6"/>
        <v>0.33325855788819653</v>
      </c>
      <c r="P53" s="42">
        <f t="shared" si="7"/>
        <v>2527.0252794590283</v>
      </c>
      <c r="Q53" s="43">
        <f t="shared" si="8"/>
        <v>76062.87297180001</v>
      </c>
      <c r="R53" s="45">
        <f t="shared" si="9"/>
        <v>6.1535971444372593E-3</v>
      </c>
      <c r="S53" s="45"/>
    </row>
    <row r="54" spans="3:19" ht="15.6" x14ac:dyDescent="0.3">
      <c r="C54" s="84">
        <v>51</v>
      </c>
      <c r="E54" s="115">
        <f t="shared" si="10"/>
        <v>-1.098836640168436</v>
      </c>
      <c r="G54" s="26">
        <v>0.27306629999999998</v>
      </c>
      <c r="H54" s="120">
        <f t="shared" si="1"/>
        <v>2.7306629999999997E-4</v>
      </c>
      <c r="I54" s="42">
        <f t="shared" si="2"/>
        <v>7.4999999999999997E-2</v>
      </c>
      <c r="J54" s="42">
        <v>0</v>
      </c>
      <c r="L54" s="42">
        <f t="shared" si="4"/>
        <v>0</v>
      </c>
      <c r="M54" s="42">
        <f t="shared" si="5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X57"/>
  <sheetViews>
    <sheetView topLeftCell="I1" workbookViewId="0">
      <selection activeCell="U10" sqref="U10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2.77734375" style="26" bestFit="1" customWidth="1"/>
    <col min="4" max="4" width="7.33203125" style="26" bestFit="1" customWidth="1"/>
    <col min="5" max="5" width="9.33203125" style="26" bestFit="1" customWidth="1"/>
    <col min="6" max="6" width="11.77734375" style="26" bestFit="1" customWidth="1"/>
    <col min="7" max="7" width="9.77734375" style="26" bestFit="1" customWidth="1"/>
    <col min="8" max="8" width="11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2.21875" style="26" bestFit="1" customWidth="1"/>
    <col min="19" max="19" width="14.21875" style="26" customWidth="1"/>
    <col min="20" max="20" width="11.77734375" style="26" bestFit="1" customWidth="1"/>
    <col min="21" max="21" width="12.21875" style="26" bestFit="1" customWidth="1"/>
    <col min="22" max="22" width="10.21875" style="26" bestFit="1" customWidth="1"/>
    <col min="23" max="23" width="11.5546875" style="26" bestFit="1" customWidth="1"/>
    <col min="24" max="24" width="10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120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</f>
        <v>7.1098899999999998E-3</v>
      </c>
      <c r="I4" s="42">
        <f>0.15+0.4</f>
        <v>0.55000000000000004</v>
      </c>
      <c r="J4" s="42">
        <f>(1-H4)*(1-I4)*J3</f>
        <v>0.44680054949999998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53412.200778164253</v>
      </c>
      <c r="Q4" s="43">
        <f>H4*(MAX(1.1*$F$3,F4)-N4)</f>
        <v>781.94570220000003</v>
      </c>
      <c r="R4" s="45">
        <f>J3*O4*(P4+Q4+K4+L4)</f>
        <v>55739.240150627847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53" si="2">(1-H5)*(1-I5)*J4</f>
        <v>0.37677056255685309</v>
      </c>
      <c r="K5" s="42">
        <f>K4*1.02</f>
        <v>51</v>
      </c>
      <c r="L5" s="42">
        <f t="shared" ref="L5:L54" si="3">F5/(1-$B$5)*$B$4</f>
        <v>1383.9899211711997</v>
      </c>
      <c r="M5" s="42">
        <f t="shared" ref="M5:M54" si="4">F5/(1-$B$5)*$B$5</f>
        <v>1977.1284588159997</v>
      </c>
      <c r="N5" s="144">
        <v>20</v>
      </c>
      <c r="O5" s="43">
        <f t="shared" ref="O5:O53" si="5">EXP(-D5*C5)</f>
        <v>0.99133669906999511</v>
      </c>
      <c r="P5" s="42">
        <f t="shared" ref="P5:P53" si="6">I5*(1-H5)*(F5-N5)</f>
        <v>14413.747165002353</v>
      </c>
      <c r="Q5" s="43">
        <f t="shared" ref="Q5:Q53" si="7">H5*(MAX(1.1*$F$3,F5)-N5)</f>
        <v>871.63329240000007</v>
      </c>
      <c r="R5" s="45">
        <f t="shared" ref="R5:R53" si="8">J4*O5*(P5+Q5+K5+L5)</f>
        <v>7405.9500048011096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9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0.31745504974760158</v>
      </c>
      <c r="K6" s="42">
        <f t="shared" ref="K6:K53" si="10">K5*1.02</f>
        <v>52.02</v>
      </c>
      <c r="L6" s="42">
        <f>F6/(1-$B$5)*$B$4</f>
        <v>1373.1165856349503</v>
      </c>
      <c r="M6" s="42">
        <f t="shared" si="4"/>
        <v>1961.5951223356431</v>
      </c>
      <c r="N6" s="144">
        <v>20</v>
      </c>
      <c r="O6" s="43">
        <f t="shared" si="5"/>
        <v>0.97920308738988437</v>
      </c>
      <c r="P6" s="42">
        <f>I6*(1-H6)*(F6-N6)</f>
        <v>14288.698954728399</v>
      </c>
      <c r="Q6" s="43">
        <f t="shared" si="7"/>
        <v>961.53424380000013</v>
      </c>
      <c r="R6" s="45">
        <f t="shared" si="8"/>
        <v>6152.1258519883013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9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0.26720744051896955</v>
      </c>
      <c r="K7" s="42">
        <f t="shared" si="10"/>
        <v>53.060400000000001</v>
      </c>
      <c r="L7" s="42">
        <f t="shared" si="3"/>
        <v>1361.9090400693949</v>
      </c>
      <c r="M7" s="42">
        <f t="shared" si="4"/>
        <v>1945.5843429562785</v>
      </c>
      <c r="N7" s="144">
        <v>20</v>
      </c>
      <c r="O7" s="43">
        <f t="shared" si="5"/>
        <v>0.96751600968362694</v>
      </c>
      <c r="P7" s="42">
        <f t="shared" si="6"/>
        <v>14157.731226700733</v>
      </c>
      <c r="Q7" s="43">
        <f t="shared" si="7"/>
        <v>1071.6704154000001</v>
      </c>
      <c r="R7" s="45">
        <f t="shared" si="8"/>
        <v>5112.199453886984</v>
      </c>
      <c r="S7" s="45"/>
      <c r="T7" s="78" t="s">
        <v>63</v>
      </c>
      <c r="U7" s="145">
        <f>SUM(R4:R53)</f>
        <v>98871.006900131106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9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0.22468615870554223</v>
      </c>
      <c r="K8" s="42">
        <f t="shared" si="10"/>
        <v>54.121608000000002</v>
      </c>
      <c r="L8" s="42">
        <f t="shared" si="3"/>
        <v>1350.1454643283555</v>
      </c>
      <c r="M8" s="42">
        <f t="shared" si="4"/>
        <v>1928.7792347547936</v>
      </c>
      <c r="N8" s="144">
        <v>20</v>
      </c>
      <c r="O8" s="43">
        <f t="shared" si="5"/>
        <v>0.95642688741126014</v>
      </c>
      <c r="P8" s="42">
        <f t="shared" si="6"/>
        <v>14021.251958060502</v>
      </c>
      <c r="Q8" s="43">
        <f t="shared" si="7"/>
        <v>1181.5866270000001</v>
      </c>
      <c r="R8" s="45">
        <f t="shared" si="8"/>
        <v>4244.1846713657551</v>
      </c>
      <c r="S8" s="45"/>
      <c r="T8" s="78" t="s">
        <v>64</v>
      </c>
      <c r="U8" s="145">
        <f>U6-U7</f>
        <v>1128.9930998688942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9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0.18874075559149486</v>
      </c>
      <c r="K9" s="42">
        <f t="shared" si="10"/>
        <v>55.204040160000005</v>
      </c>
      <c r="L9" s="42">
        <f t="shared" si="3"/>
        <v>1338.7998665611728</v>
      </c>
      <c r="M9" s="42">
        <f t="shared" si="4"/>
        <v>1912.5712379445324</v>
      </c>
      <c r="N9" s="144">
        <v>20</v>
      </c>
      <c r="O9" s="43">
        <f t="shared" si="5"/>
        <v>0.94524144132948074</v>
      </c>
      <c r="P9" s="42">
        <f t="shared" si="6"/>
        <v>13889.375223599782</v>
      </c>
      <c r="Q9" s="43">
        <f t="shared" si="7"/>
        <v>1291.3587648</v>
      </c>
      <c r="R9" s="45">
        <f t="shared" si="8"/>
        <v>3520.1870638805663</v>
      </c>
      <c r="S9" s="45"/>
      <c r="T9" s="78" t="s">
        <v>65</v>
      </c>
      <c r="U9" s="79">
        <f>SUMPRODUCT($C4:$C53,R4:R53)/U7</f>
        <v>3.4772534295571593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9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0.15835295112285111</v>
      </c>
      <c r="K10" s="42">
        <f t="shared" si="10"/>
        <v>56.308120963200004</v>
      </c>
      <c r="L10" s="42">
        <f t="shared" si="3"/>
        <v>1328.0742912533949</v>
      </c>
      <c r="M10" s="42">
        <f t="shared" si="4"/>
        <v>1897.2489875048498</v>
      </c>
      <c r="N10" s="144">
        <v>20</v>
      </c>
      <c r="O10" s="43">
        <f t="shared" si="5"/>
        <v>0.93381773999943707</v>
      </c>
      <c r="P10" s="42">
        <f t="shared" si="6"/>
        <v>13761.309849690982</v>
      </c>
      <c r="Q10" s="43">
        <f t="shared" si="7"/>
        <v>1423.6427088</v>
      </c>
      <c r="R10" s="45">
        <f t="shared" si="8"/>
        <v>2920.3364377825956</v>
      </c>
      <c r="S10" s="45"/>
      <c r="T10" s="78" t="s">
        <v>125</v>
      </c>
      <c r="U10" s="145">
        <f>MAX(base!U8-U8,0)</f>
        <v>573.98704450941295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9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0.13267711273364355</v>
      </c>
      <c r="K11" s="42">
        <f t="shared" si="10"/>
        <v>57.434283382464002</v>
      </c>
      <c r="L11" s="42">
        <f t="shared" si="3"/>
        <v>1318.6861304856352</v>
      </c>
      <c r="M11" s="42">
        <f t="shared" si="4"/>
        <v>1883.8373292651929</v>
      </c>
      <c r="N11" s="144">
        <v>20</v>
      </c>
      <c r="O11" s="43">
        <f t="shared" si="5"/>
        <v>0.92165657805001611</v>
      </c>
      <c r="P11" s="42">
        <f t="shared" si="6"/>
        <v>13645.440352467931</v>
      </c>
      <c r="Q11" s="43">
        <f t="shared" si="7"/>
        <v>1571.1742800000002</v>
      </c>
      <c r="R11" s="45">
        <f t="shared" si="8"/>
        <v>2421.6605498536042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9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0.11099008112660692</v>
      </c>
      <c r="K12" s="42">
        <f t="shared" si="10"/>
        <v>58.582969050113284</v>
      </c>
      <c r="L12" s="42">
        <f t="shared" si="3"/>
        <v>1310.4516822790322</v>
      </c>
      <c r="M12" s="42">
        <f t="shared" si="4"/>
        <v>1872.0738318271888</v>
      </c>
      <c r="N12" s="144">
        <v>20</v>
      </c>
      <c r="O12" s="43">
        <f t="shared" si="5"/>
        <v>0.90889900613740238</v>
      </c>
      <c r="P12" s="42">
        <f t="shared" si="6"/>
        <v>13538.945638939649</v>
      </c>
      <c r="Q12" s="43">
        <f t="shared" si="7"/>
        <v>1741.2055596</v>
      </c>
      <c r="R12" s="45">
        <f t="shared" si="8"/>
        <v>2007.7269183057329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9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9.2696469924019365E-2</v>
      </c>
      <c r="K13" s="42">
        <f t="shared" si="10"/>
        <v>59.754628431115549</v>
      </c>
      <c r="L13" s="42">
        <f t="shared" si="3"/>
        <v>1303.3494346977232</v>
      </c>
      <c r="M13" s="42">
        <f t="shared" si="4"/>
        <v>1861.9277638538902</v>
      </c>
      <c r="N13" s="144">
        <v>20</v>
      </c>
      <c r="O13" s="43">
        <f t="shared" si="5"/>
        <v>0.89557476752419884</v>
      </c>
      <c r="P13" s="42">
        <f t="shared" si="6"/>
        <v>13443.583641654785</v>
      </c>
      <c r="Q13" s="43">
        <f t="shared" si="7"/>
        <v>1917.7971462</v>
      </c>
      <c r="R13" s="45">
        <f t="shared" si="8"/>
        <v>1662.4123910445178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9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7.726320378581103E-2</v>
      </c>
      <c r="K14" s="42">
        <f t="shared" si="10"/>
        <v>60.949720999737863</v>
      </c>
      <c r="L14" s="42">
        <f t="shared" si="3"/>
        <v>1296.232584674276</v>
      </c>
      <c r="M14" s="42">
        <f t="shared" si="4"/>
        <v>1851.7608352489656</v>
      </c>
      <c r="N14" s="144">
        <v>20</v>
      </c>
      <c r="O14" s="43">
        <f t="shared" si="5"/>
        <v>0.88248200451619618</v>
      </c>
      <c r="P14" s="42">
        <f t="shared" si="6"/>
        <v>13343.41789177628</v>
      </c>
      <c r="Q14" s="43">
        <f t="shared" si="7"/>
        <v>2133.9342414000007</v>
      </c>
      <c r="R14" s="45">
        <f t="shared" si="8"/>
        <v>1377.1148582615606</v>
      </c>
      <c r="S14" s="45"/>
      <c r="T14" s="79" cm="1">
        <f t="array" ref="T14">SUM(P4:P53*J3:J52*O4:O53)</f>
        <v>88999.509552336953</v>
      </c>
      <c r="U14" s="79" cm="1">
        <f t="array" ref="U14">SUM(Q4:Q53*O4:O53*J3:J52)</f>
        <v>4848.2946521227377</v>
      </c>
      <c r="V14" s="145" cm="1">
        <f t="array" ref="V14">SUM(K4:K53*J3:J52*O4:O53)</f>
        <v>193.75956522533812</v>
      </c>
      <c r="W14" s="79" cm="1">
        <f t="array" ref="W14">SUM(L4:L53*J3:J52*O4:O53)</f>
        <v>4829.4431304460013</v>
      </c>
      <c r="X14" s="26">
        <f>SUM(T14:W14)</f>
        <v>98871.006900131033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9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6.4284881588815679E-2</v>
      </c>
      <c r="K15" s="42">
        <f t="shared" si="10"/>
        <v>62.168715419732621</v>
      </c>
      <c r="L15" s="42">
        <f t="shared" si="3"/>
        <v>1288.9493986273526</v>
      </c>
      <c r="M15" s="42">
        <f t="shared" si="4"/>
        <v>1841.3562837533609</v>
      </c>
      <c r="N15" s="144">
        <v>20</v>
      </c>
      <c r="O15" s="43">
        <f t="shared" si="5"/>
        <v>0.86971908458433766</v>
      </c>
      <c r="P15" s="42">
        <f t="shared" si="6"/>
        <v>13244.821172211876</v>
      </c>
      <c r="Q15" s="43">
        <f t="shared" si="7"/>
        <v>2325.813048</v>
      </c>
      <c r="R15" s="45">
        <f t="shared" si="8"/>
        <v>1137.095778238416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9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5.3369009673908063E-2</v>
      </c>
      <c r="K16" s="42">
        <f t="shared" si="10"/>
        <v>63.412089728127278</v>
      </c>
      <c r="L16" s="42">
        <f t="shared" si="3"/>
        <v>1281.7315401017038</v>
      </c>
      <c r="M16" s="42">
        <f t="shared" si="4"/>
        <v>1831.0450572881484</v>
      </c>
      <c r="N16" s="144">
        <v>20</v>
      </c>
      <c r="O16" s="43">
        <f t="shared" si="5"/>
        <v>0.85712442805421374</v>
      </c>
      <c r="P16" s="42">
        <f t="shared" si="6"/>
        <v>13141.680966406286</v>
      </c>
      <c r="Q16" s="43">
        <f t="shared" si="7"/>
        <v>2562.4889082</v>
      </c>
      <c r="R16" s="45">
        <f t="shared" si="8"/>
        <v>939.41960130880523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9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4.4212796730079496E-2</v>
      </c>
      <c r="K17" s="42">
        <f t="shared" si="10"/>
        <v>64.680331522689826</v>
      </c>
      <c r="L17" s="42">
        <f t="shared" si="3"/>
        <v>1273.7224919825801</v>
      </c>
      <c r="M17" s="42">
        <f t="shared" si="4"/>
        <v>1819.6035599751144</v>
      </c>
      <c r="N17" s="144">
        <v>20</v>
      </c>
      <c r="O17" s="43">
        <f t="shared" si="5"/>
        <v>0.84526366751076376</v>
      </c>
      <c r="P17" s="42">
        <f t="shared" si="6"/>
        <v>13031.865988537886</v>
      </c>
      <c r="Q17" s="43">
        <f t="shared" si="7"/>
        <v>2790.1574064000001</v>
      </c>
      <c r="R17" s="45">
        <f t="shared" si="8"/>
        <v>774.12201108939519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9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3.6520478653326062E-2</v>
      </c>
      <c r="K18" s="42">
        <f t="shared" si="10"/>
        <v>65.973938153143621</v>
      </c>
      <c r="L18" s="42">
        <f t="shared" si="3"/>
        <v>1263.3268784920151</v>
      </c>
      <c r="M18" s="42">
        <f t="shared" si="4"/>
        <v>1804.7526835600218</v>
      </c>
      <c r="N18" s="144">
        <v>20</v>
      </c>
      <c r="O18" s="43">
        <f t="shared" si="5"/>
        <v>0.83517475645281369</v>
      </c>
      <c r="P18" s="42">
        <f t="shared" si="6"/>
        <v>12887.727709278908</v>
      </c>
      <c r="Q18" s="43">
        <f t="shared" si="7"/>
        <v>3103.2440712000002</v>
      </c>
      <c r="R18" s="45">
        <f t="shared" si="8"/>
        <v>639.55819711762342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9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3.0064717249120639E-2</v>
      </c>
      <c r="K19" s="42">
        <f t="shared" si="10"/>
        <v>67.293416916206496</v>
      </c>
      <c r="L19" s="42">
        <f t="shared" si="3"/>
        <v>1250.0480656033101</v>
      </c>
      <c r="M19" s="42">
        <f t="shared" si="4"/>
        <v>1785.7829508618713</v>
      </c>
      <c r="N19" s="144">
        <v>20</v>
      </c>
      <c r="O19" s="43">
        <f t="shared" si="5"/>
        <v>0.82716558839241727</v>
      </c>
      <c r="P19" s="42">
        <f t="shared" si="6"/>
        <v>12709.207598133542</v>
      </c>
      <c r="Q19" s="43">
        <f t="shared" si="7"/>
        <v>3463.8519942000007</v>
      </c>
      <c r="R19" s="45">
        <f t="shared" si="8"/>
        <v>528.35848726972495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9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2.4643676618098794E-2</v>
      </c>
      <c r="K20" s="42">
        <f t="shared" si="10"/>
        <v>68.639285254530634</v>
      </c>
      <c r="L20" s="42">
        <f t="shared" si="3"/>
        <v>1235.2957512768055</v>
      </c>
      <c r="M20" s="42">
        <f t="shared" si="4"/>
        <v>1764.7082161097223</v>
      </c>
      <c r="N20" s="144">
        <v>20</v>
      </c>
      <c r="O20" s="43">
        <f t="shared" si="5"/>
        <v>0.82030299851847299</v>
      </c>
      <c r="P20" s="42">
        <f t="shared" si="6"/>
        <v>12505.159572735154</v>
      </c>
      <c r="Q20" s="43">
        <f t="shared" si="7"/>
        <v>3922.0649676000003</v>
      </c>
      <c r="R20" s="45">
        <f t="shared" si="8"/>
        <v>437.28900847244847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9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2.0121249526145499E-2</v>
      </c>
      <c r="K21" s="42">
        <f t="shared" si="10"/>
        <v>70.012070959621255</v>
      </c>
      <c r="L21" s="42">
        <f t="shared" si="3"/>
        <v>1220.6443342707232</v>
      </c>
      <c r="M21" s="42">
        <f t="shared" si="4"/>
        <v>1743.7776203867472</v>
      </c>
      <c r="N21" s="144">
        <v>20</v>
      </c>
      <c r="O21" s="43">
        <f t="shared" si="5"/>
        <v>0.81354612868965137</v>
      </c>
      <c r="P21" s="42">
        <f t="shared" si="6"/>
        <v>12308.56127749099</v>
      </c>
      <c r="Q21" s="43">
        <f t="shared" si="7"/>
        <v>4336.1462664000001</v>
      </c>
      <c r="R21" s="45">
        <f t="shared" si="8"/>
        <v>359.5819455982961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9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1.6343034513441039E-2</v>
      </c>
      <c r="K22" s="42">
        <f t="shared" si="10"/>
        <v>71.412312378813681</v>
      </c>
      <c r="L22" s="42">
        <f t="shared" si="3"/>
        <v>1207.7531775324853</v>
      </c>
      <c r="M22" s="42">
        <f t="shared" si="4"/>
        <v>1725.3616821892647</v>
      </c>
      <c r="N22" s="144">
        <v>20</v>
      </c>
      <c r="O22" s="43">
        <f t="shared" si="5"/>
        <v>0.80578505716551441</v>
      </c>
      <c r="P22" s="42">
        <f t="shared" si="6"/>
        <v>12115.003985366777</v>
      </c>
      <c r="Q22" s="43">
        <f t="shared" si="7"/>
        <v>4887.3022380000011</v>
      </c>
      <c r="R22" s="45">
        <f t="shared" si="8"/>
        <v>296.40485368920781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9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1.3207275276259827E-2</v>
      </c>
      <c r="K23" s="42">
        <f t="shared" si="10"/>
        <v>72.840558626389949</v>
      </c>
      <c r="L23" s="42">
        <f t="shared" si="3"/>
        <v>1197.3633822829868</v>
      </c>
      <c r="M23" s="42">
        <f t="shared" si="4"/>
        <v>1710.5191175471241</v>
      </c>
      <c r="N23" s="144">
        <v>20</v>
      </c>
      <c r="O23" s="43">
        <f t="shared" si="5"/>
        <v>0.79652149718943344</v>
      </c>
      <c r="P23" s="42">
        <f t="shared" si="6"/>
        <v>11950.146632492702</v>
      </c>
      <c r="Q23" s="43">
        <f t="shared" si="7"/>
        <v>5417.6532930000012</v>
      </c>
      <c r="R23" s="45">
        <f t="shared" si="8"/>
        <v>242.6216750456463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9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1.0613433940800884E-2</v>
      </c>
      <c r="K24" s="42">
        <f t="shared" si="10"/>
        <v>74.297369798917757</v>
      </c>
      <c r="L24" s="42">
        <f t="shared" si="3"/>
        <v>1190.788916321525</v>
      </c>
      <c r="M24" s="42">
        <f t="shared" si="4"/>
        <v>1701.1270233164644</v>
      </c>
      <c r="N24" s="144">
        <v>20</v>
      </c>
      <c r="O24" s="43">
        <f t="shared" si="5"/>
        <v>0.78490078942317465</v>
      </c>
      <c r="P24" s="42">
        <f t="shared" si="6"/>
        <v>11817.99039069167</v>
      </c>
      <c r="Q24" s="43">
        <f t="shared" si="7"/>
        <v>6002.9525556000008</v>
      </c>
      <c r="R24" s="45">
        <f t="shared" si="8"/>
        <v>197.85342852172488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9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8.4775850776606827E-3</v>
      </c>
      <c r="K25" s="42">
        <f t="shared" si="10"/>
        <v>75.783317194896114</v>
      </c>
      <c r="L25" s="42">
        <f t="shared" si="3"/>
        <v>1187.2031576722095</v>
      </c>
      <c r="M25" s="42">
        <f t="shared" si="4"/>
        <v>1696.0045109602993</v>
      </c>
      <c r="N25" s="144">
        <v>20</v>
      </c>
      <c r="O25" s="43">
        <f t="shared" si="5"/>
        <v>0.77152602848862029</v>
      </c>
      <c r="P25" s="42">
        <f t="shared" si="6"/>
        <v>11711.354347731931</v>
      </c>
      <c r="Q25" s="43">
        <f t="shared" si="7"/>
        <v>6629.8704498000016</v>
      </c>
      <c r="R25" s="45">
        <f t="shared" si="8"/>
        <v>160.52987869941143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9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6.7326869980036431E-3</v>
      </c>
      <c r="K26" s="42">
        <f t="shared" si="10"/>
        <v>77.298983538794033</v>
      </c>
      <c r="L26" s="42">
        <f t="shared" si="3"/>
        <v>1186.3896773499805</v>
      </c>
      <c r="M26" s="42">
        <f t="shared" si="4"/>
        <v>1694.8423962142579</v>
      </c>
      <c r="N26" s="144">
        <v>20</v>
      </c>
      <c r="O26" s="43">
        <f t="shared" si="5"/>
        <v>0.75661394535062954</v>
      </c>
      <c r="P26" s="42">
        <f t="shared" si="6"/>
        <v>11636.152332521538</v>
      </c>
      <c r="Q26" s="43">
        <f t="shared" si="7"/>
        <v>7223.084973</v>
      </c>
      <c r="R26" s="45">
        <f t="shared" si="8"/>
        <v>129.07366085086014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9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5.302836447899582E-3</v>
      </c>
      <c r="K27" s="42">
        <f t="shared" si="10"/>
        <v>78.844963209569912</v>
      </c>
      <c r="L27" s="42">
        <f t="shared" si="3"/>
        <v>1187.7772303394895</v>
      </c>
      <c r="M27" s="42">
        <f t="shared" si="4"/>
        <v>1696.8246147706991</v>
      </c>
      <c r="N27" s="144">
        <v>20</v>
      </c>
      <c r="O27" s="43">
        <f t="shared" si="5"/>
        <v>0.74061547278654039</v>
      </c>
      <c r="P27" s="42">
        <f t="shared" si="6"/>
        <v>11553.689633010023</v>
      </c>
      <c r="Q27" s="43">
        <f t="shared" si="7"/>
        <v>8070.5171664000018</v>
      </c>
      <c r="R27" s="45">
        <f t="shared" si="8"/>
        <v>104.1686125433547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9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4.1320466403620242E-3</v>
      </c>
      <c r="K28" s="42">
        <f t="shared" si="10"/>
        <v>80.421862473761308</v>
      </c>
      <c r="L28" s="42">
        <f t="shared" si="3"/>
        <v>1191.25392543884</v>
      </c>
      <c r="M28" s="42">
        <f t="shared" si="4"/>
        <v>1701.7913220554858</v>
      </c>
      <c r="N28" s="144">
        <v>20</v>
      </c>
      <c r="O28" s="43">
        <f t="shared" si="5"/>
        <v>0.72368489429751692</v>
      </c>
      <c r="P28" s="42">
        <f t="shared" si="6"/>
        <v>11463.7716142708</v>
      </c>
      <c r="Q28" s="43">
        <f t="shared" si="7"/>
        <v>9158.8209570000017</v>
      </c>
      <c r="R28" s="45">
        <f t="shared" si="8"/>
        <v>84.021064045363843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9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3.1747790231263042E-3</v>
      </c>
      <c r="K29" s="42">
        <f t="shared" si="10"/>
        <v>82.030299723236539</v>
      </c>
      <c r="L29" s="42">
        <f t="shared" si="3"/>
        <v>1196.3638021679337</v>
      </c>
      <c r="M29" s="42">
        <f t="shared" si="4"/>
        <v>1709.091145954191</v>
      </c>
      <c r="N29" s="144">
        <v>20</v>
      </c>
      <c r="O29" s="43">
        <f t="shared" si="5"/>
        <v>0.70618203272240365</v>
      </c>
      <c r="P29" s="42">
        <f t="shared" si="6"/>
        <v>11352.151926941904</v>
      </c>
      <c r="Q29" s="43">
        <f t="shared" si="7"/>
        <v>10567.023573600003</v>
      </c>
      <c r="R29" s="45">
        <f t="shared" si="8"/>
        <v>67.689976778001522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9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2.4037754749865947E-3</v>
      </c>
      <c r="K30" s="42">
        <f t="shared" si="10"/>
        <v>83.670905717701274</v>
      </c>
      <c r="L30" s="42">
        <f t="shared" si="3"/>
        <v>1202.8771550362844</v>
      </c>
      <c r="M30" s="42">
        <f t="shared" si="4"/>
        <v>1718.3959357661206</v>
      </c>
      <c r="N30" s="144">
        <v>20</v>
      </c>
      <c r="O30" s="43">
        <f t="shared" si="5"/>
        <v>0.6883110264336767</v>
      </c>
      <c r="P30" s="42">
        <f t="shared" si="6"/>
        <v>11247.833518231168</v>
      </c>
      <c r="Q30" s="43">
        <f t="shared" si="7"/>
        <v>12014.042531400002</v>
      </c>
      <c r="R30" s="45">
        <f t="shared" si="8"/>
        <v>53.644085579269991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9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1.790458440003418E-3</v>
      </c>
      <c r="K31" s="42">
        <f t="shared" si="10"/>
        <v>85.344323832055295</v>
      </c>
      <c r="L31" s="42">
        <f t="shared" si="3"/>
        <v>1210.8513057170437</v>
      </c>
      <c r="M31" s="42">
        <f t="shared" si="4"/>
        <v>1729.7875795957766</v>
      </c>
      <c r="N31" s="144">
        <v>20</v>
      </c>
      <c r="O31" s="43">
        <f t="shared" si="5"/>
        <v>0.67010254127860913</v>
      </c>
      <c r="P31" s="42">
        <f t="shared" si="6"/>
        <v>11138.5598738606</v>
      </c>
      <c r="Q31" s="43">
        <f t="shared" si="7"/>
        <v>13604.835043800002</v>
      </c>
      <c r="R31" s="45">
        <f t="shared" si="8"/>
        <v>41.943948921172556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9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1.3095366182839915E-3</v>
      </c>
      <c r="K32" s="42">
        <f t="shared" si="10"/>
        <v>87.051210308696398</v>
      </c>
      <c r="L32" s="42">
        <f t="shared" si="3"/>
        <v>1219.6524220104291</v>
      </c>
      <c r="M32" s="42">
        <f t="shared" si="4"/>
        <v>1742.3606028720415</v>
      </c>
      <c r="N32" s="144">
        <v>20</v>
      </c>
      <c r="O32" s="43">
        <f t="shared" si="5"/>
        <v>0.65196168349287587</v>
      </c>
      <c r="P32" s="42">
        <f t="shared" si="6"/>
        <v>11016.867065114222</v>
      </c>
      <c r="Q32" s="43">
        <f t="shared" si="7"/>
        <v>15345.783250200004</v>
      </c>
      <c r="R32" s="45">
        <f t="shared" si="8"/>
        <v>32.298721823347599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9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9.3875538203770832E-4</v>
      </c>
      <c r="K33" s="42">
        <f t="shared" si="10"/>
        <v>88.79223451487033</v>
      </c>
      <c r="L33" s="42">
        <f t="shared" si="3"/>
        <v>1229.9877482650209</v>
      </c>
      <c r="M33" s="42">
        <f t="shared" si="4"/>
        <v>1757.1253546643156</v>
      </c>
      <c r="N33" s="144">
        <v>20</v>
      </c>
      <c r="O33" s="43">
        <f t="shared" si="5"/>
        <v>0.63355371994776644</v>
      </c>
      <c r="P33" s="42">
        <f t="shared" si="6"/>
        <v>10889.427746579731</v>
      </c>
      <c r="Q33" s="43">
        <f t="shared" si="7"/>
        <v>17226.654611400005</v>
      </c>
      <c r="R33" s="45">
        <f t="shared" si="8"/>
        <v>24.42098075234091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9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6.5965229772670651E-4</v>
      </c>
      <c r="K34" s="42">
        <f t="shared" si="10"/>
        <v>90.568079205167734</v>
      </c>
      <c r="L34" s="42">
        <f t="shared" si="3"/>
        <v>1240.7940227986369</v>
      </c>
      <c r="M34" s="42">
        <f t="shared" si="4"/>
        <v>1772.5628897123383</v>
      </c>
      <c r="N34" s="144">
        <v>20</v>
      </c>
      <c r="O34" s="43">
        <f t="shared" si="5"/>
        <v>0.61547527881615649</v>
      </c>
      <c r="P34" s="42">
        <f t="shared" si="6"/>
        <v>10767.941572088743</v>
      </c>
      <c r="Q34" s="43">
        <f t="shared" si="7"/>
        <v>19060.418239200004</v>
      </c>
      <c r="R34" s="45">
        <f t="shared" si="8"/>
        <v>18.00348688923361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9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4.5296448684993258E-4</v>
      </c>
      <c r="K35" s="42">
        <f t="shared" si="10"/>
        <v>92.379440789271086</v>
      </c>
      <c r="L35" s="42">
        <f t="shared" si="3"/>
        <v>1252.7971325761821</v>
      </c>
      <c r="M35" s="42">
        <f t="shared" si="4"/>
        <v>1789.7101893945458</v>
      </c>
      <c r="N35" s="144">
        <v>20</v>
      </c>
      <c r="O35" s="43">
        <f t="shared" si="5"/>
        <v>0.59738681286229167</v>
      </c>
      <c r="P35" s="42">
        <f t="shared" si="6"/>
        <v>10624.319963813035</v>
      </c>
      <c r="Q35" s="43">
        <f t="shared" si="7"/>
        <v>21132.775778400002</v>
      </c>
      <c r="R35" s="45">
        <f t="shared" si="8"/>
        <v>13.044532467579202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9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si="2"/>
        <v>3.0410167802746499E-4</v>
      </c>
      <c r="K36" s="42">
        <f t="shared" si="10"/>
        <v>94.227029605056515</v>
      </c>
      <c r="L36" s="42">
        <f t="shared" si="3"/>
        <v>1265.6182821837438</v>
      </c>
      <c r="M36" s="42">
        <f t="shared" si="4"/>
        <v>1808.026117405348</v>
      </c>
      <c r="N36" s="144">
        <v>20</v>
      </c>
      <c r="O36" s="43">
        <f t="shared" si="5"/>
        <v>0.57950837688860768</v>
      </c>
      <c r="P36" s="42">
        <f t="shared" si="6"/>
        <v>10493.726050289593</v>
      </c>
      <c r="Q36" s="43">
        <f t="shared" si="7"/>
        <v>23114.074276800002</v>
      </c>
      <c r="R36" s="45">
        <f t="shared" si="8"/>
        <v>9.1788920961942999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9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2"/>
        <v>1.9917265239683188E-4</v>
      </c>
      <c r="K37" s="42">
        <f t="shared" si="10"/>
        <v>96.111570197157647</v>
      </c>
      <c r="L37" s="42">
        <f t="shared" si="3"/>
        <v>1278.8146469838032</v>
      </c>
      <c r="M37" s="42">
        <f t="shared" si="4"/>
        <v>1826.8780671197187</v>
      </c>
      <c r="N37" s="144">
        <v>20</v>
      </c>
      <c r="O37" s="43">
        <f t="shared" si="5"/>
        <v>0.56205773857435004</v>
      </c>
      <c r="P37" s="42">
        <f t="shared" si="6"/>
        <v>10344.078891464749</v>
      </c>
      <c r="Q37" s="43">
        <f t="shared" si="7"/>
        <v>25236.639885600005</v>
      </c>
      <c r="R37" s="45">
        <f t="shared" si="8"/>
        <v>6.316558676198639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9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2"/>
        <v>1.2684543250516051E-4</v>
      </c>
      <c r="K38" s="42">
        <f t="shared" si="10"/>
        <v>98.033801601100805</v>
      </c>
      <c r="L38" s="42">
        <f t="shared" si="3"/>
        <v>1292.7639582110035</v>
      </c>
      <c r="M38" s="42">
        <f t="shared" si="4"/>
        <v>1846.805654587148</v>
      </c>
      <c r="N38" s="144">
        <v>20</v>
      </c>
      <c r="O38" s="43">
        <f t="shared" si="5"/>
        <v>0.54487310749555451</v>
      </c>
      <c r="P38" s="42">
        <f t="shared" si="6"/>
        <v>10168.075012270258</v>
      </c>
      <c r="Q38" s="43">
        <f t="shared" si="7"/>
        <v>27577.589480999999</v>
      </c>
      <c r="R38" s="45">
        <f t="shared" si="8"/>
        <v>4.2472384648127859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9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2"/>
        <v>7.8184346039910507E-5</v>
      </c>
      <c r="K39" s="42">
        <f t="shared" si="10"/>
        <v>99.994477633122827</v>
      </c>
      <c r="L39" s="42">
        <f t="shared" si="3"/>
        <v>1307.4491349151831</v>
      </c>
      <c r="M39" s="42">
        <f t="shared" si="4"/>
        <v>1867.7844784502615</v>
      </c>
      <c r="N39" s="144">
        <v>20</v>
      </c>
      <c r="O39" s="43">
        <f t="shared" si="5"/>
        <v>0.52797806846236539</v>
      </c>
      <c r="P39" s="42">
        <f t="shared" si="6"/>
        <v>9952.7990090294134</v>
      </c>
      <c r="Q39" s="43">
        <f t="shared" si="7"/>
        <v>30228.334039800004</v>
      </c>
      <c r="R39" s="45">
        <f t="shared" si="8"/>
        <v>2.7852537888711502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9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2"/>
        <v>4.6886090889452497E-5</v>
      </c>
      <c r="K40" s="42">
        <f t="shared" si="10"/>
        <v>101.99436718578528</v>
      </c>
      <c r="L40" s="42">
        <f t="shared" si="3"/>
        <v>1322.8526694300983</v>
      </c>
      <c r="M40" s="42">
        <f t="shared" si="4"/>
        <v>1889.7895277572834</v>
      </c>
      <c r="N40" s="144">
        <v>20</v>
      </c>
      <c r="O40" s="43">
        <f t="shared" si="5"/>
        <v>0.51139359289303687</v>
      </c>
      <c r="P40" s="42">
        <f t="shared" si="6"/>
        <v>9797.4320026195219</v>
      </c>
      <c r="Q40" s="43">
        <f t="shared" si="7"/>
        <v>32387.631868800006</v>
      </c>
      <c r="R40" s="45">
        <f t="shared" si="8"/>
        <v>1.7436539178139476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9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2"/>
        <v>2.7288526974935962E-5</v>
      </c>
      <c r="K41" s="42">
        <f t="shared" si="10"/>
        <v>104.03425452950098</v>
      </c>
      <c r="L41" s="42">
        <f t="shared" si="3"/>
        <v>1338.4570752017103</v>
      </c>
      <c r="M41" s="42">
        <f t="shared" si="4"/>
        <v>1912.0815360024433</v>
      </c>
      <c r="N41" s="144">
        <v>20</v>
      </c>
      <c r="O41" s="43">
        <f t="shared" si="5"/>
        <v>0.49532287899358374</v>
      </c>
      <c r="P41" s="42">
        <f t="shared" si="6"/>
        <v>9620.9547602905823</v>
      </c>
      <c r="Q41" s="43">
        <f t="shared" si="7"/>
        <v>34673.7784302</v>
      </c>
      <c r="R41" s="45">
        <f t="shared" si="8"/>
        <v>1.0621900291348976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9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2"/>
        <v>1.5387835797704467E-5</v>
      </c>
      <c r="K42" s="42">
        <f t="shared" si="10"/>
        <v>106.11493962009101</v>
      </c>
      <c r="L42" s="42">
        <f t="shared" si="3"/>
        <v>1354.7043284791107</v>
      </c>
      <c r="M42" s="42">
        <f t="shared" si="4"/>
        <v>1935.291897827301</v>
      </c>
      <c r="N42" s="144">
        <v>20</v>
      </c>
      <c r="O42" s="43">
        <f t="shared" si="5"/>
        <v>0.47959472041378093</v>
      </c>
      <c r="P42" s="42">
        <f t="shared" si="6"/>
        <v>9434.540154803688</v>
      </c>
      <c r="Q42" s="43">
        <f t="shared" si="7"/>
        <v>37018.754393399999</v>
      </c>
      <c r="R42" s="45">
        <f t="shared" si="8"/>
        <v>0.62707277660761718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9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2"/>
        <v>8.3732547417641846E-6</v>
      </c>
      <c r="K43" s="42">
        <f t="shared" si="10"/>
        <v>108.23723841249283</v>
      </c>
      <c r="L43" s="42">
        <f t="shared" si="3"/>
        <v>1371.572960852269</v>
      </c>
      <c r="M43" s="42">
        <f t="shared" si="4"/>
        <v>1959.38994407467</v>
      </c>
      <c r="N43" s="144">
        <v>20</v>
      </c>
      <c r="O43" s="43">
        <f t="shared" si="5"/>
        <v>0.46422237894762092</v>
      </c>
      <c r="P43" s="42">
        <f t="shared" si="6"/>
        <v>9217.5514631570586</v>
      </c>
      <c r="Q43" s="43">
        <f t="shared" si="7"/>
        <v>39573.695374200004</v>
      </c>
      <c r="R43" s="45">
        <f t="shared" si="8"/>
        <v>0.35910514984519581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9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2"/>
        <v>4.3393596109603026E-6</v>
      </c>
      <c r="K44" s="42">
        <f t="shared" si="10"/>
        <v>110.40198318074269</v>
      </c>
      <c r="L44" s="42">
        <f t="shared" si="3"/>
        <v>1388.4820024705612</v>
      </c>
      <c r="M44" s="42">
        <f t="shared" si="4"/>
        <v>1983.5457178150875</v>
      </c>
      <c r="N44" s="144">
        <v>20</v>
      </c>
      <c r="O44" s="43">
        <f t="shared" si="5"/>
        <v>0.44939766192220459</v>
      </c>
      <c r="P44" s="42">
        <f t="shared" si="6"/>
        <v>8886.9470086321144</v>
      </c>
      <c r="Q44" s="43">
        <f t="shared" si="7"/>
        <v>42925.777993800009</v>
      </c>
      <c r="R44" s="45">
        <f t="shared" si="8"/>
        <v>0.20060737852961466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9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2"/>
        <v>2.1114308131331897E-6</v>
      </c>
      <c r="K45" s="42">
        <f t="shared" si="10"/>
        <v>112.61002284435754</v>
      </c>
      <c r="L45" s="42">
        <f t="shared" si="3"/>
        <v>1406.5035303849754</v>
      </c>
      <c r="M45" s="42">
        <f t="shared" si="4"/>
        <v>2009.2907576928221</v>
      </c>
      <c r="N45" s="144">
        <v>20</v>
      </c>
      <c r="O45" s="43">
        <f t="shared" si="5"/>
        <v>0.43476673965640872</v>
      </c>
      <c r="P45" s="42">
        <f t="shared" si="6"/>
        <v>8452.2859639281014</v>
      </c>
      <c r="Q45" s="43">
        <f t="shared" si="7"/>
        <v>47022.713361000002</v>
      </c>
      <c r="R45" s="45">
        <f t="shared" si="8"/>
        <v>0.10752561942606523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9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2"/>
        <v>9.6765721852527826E-7</v>
      </c>
      <c r="K46" s="42">
        <f t="shared" si="10"/>
        <v>114.8622233012447</v>
      </c>
      <c r="L46" s="42">
        <f t="shared" si="3"/>
        <v>1424.4737510380005</v>
      </c>
      <c r="M46" s="42">
        <f t="shared" si="4"/>
        <v>2034.962501482858</v>
      </c>
      <c r="N46" s="144">
        <v>20</v>
      </c>
      <c r="O46" s="43">
        <f t="shared" si="5"/>
        <v>0.42069636923783765</v>
      </c>
      <c r="P46" s="42">
        <f t="shared" si="6"/>
        <v>8062.7351173438874</v>
      </c>
      <c r="Q46" s="43">
        <f t="shared" si="7"/>
        <v>50682.077901000004</v>
      </c>
      <c r="R46" s="45">
        <f t="shared" si="8"/>
        <v>5.3548678007505492E-2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9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2"/>
        <v>4.1568082904841277E-7</v>
      </c>
      <c r="K47" s="42">
        <f t="shared" si="10"/>
        <v>117.15946776726959</v>
      </c>
      <c r="L47" s="42">
        <f t="shared" si="3"/>
        <v>1442.9225543671696</v>
      </c>
      <c r="M47" s="42">
        <f t="shared" si="4"/>
        <v>2061.3179348102421</v>
      </c>
      <c r="N47" s="144">
        <v>20</v>
      </c>
      <c r="O47" s="43">
        <f t="shared" si="5"/>
        <v>0.40701111411425234</v>
      </c>
      <c r="P47" s="42">
        <f t="shared" si="6"/>
        <v>7655.3640195451717</v>
      </c>
      <c r="Q47" s="43">
        <f t="shared" si="7"/>
        <v>54398.118434400007</v>
      </c>
      <c r="R47" s="45">
        <f t="shared" si="8"/>
        <v>2.5054026960395114E-2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2"/>
        <v>1.6654771767452473E-7</v>
      </c>
      <c r="K48" s="42">
        <f t="shared" si="10"/>
        <v>119.50265712261498</v>
      </c>
      <c r="L48" s="42">
        <f t="shared" si="3"/>
        <v>1461.8197467942084</v>
      </c>
      <c r="M48" s="42">
        <f t="shared" si="4"/>
        <v>2088.3139239917264</v>
      </c>
      <c r="N48" s="144">
        <v>20</v>
      </c>
      <c r="O48" s="43">
        <f t="shared" si="5"/>
        <v>0.39371461999132262</v>
      </c>
      <c r="P48" s="42">
        <f t="shared" si="6"/>
        <v>7233.6584006737285</v>
      </c>
      <c r="Q48" s="43">
        <f t="shared" si="7"/>
        <v>58138.986952799998</v>
      </c>
      <c r="R48" s="45">
        <f t="shared" si="8"/>
        <v>1.0957660896996806E-2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9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2"/>
        <v>6.192553397268394E-8</v>
      </c>
      <c r="K49" s="42">
        <f t="shared" si="10"/>
        <v>121.89271026506728</v>
      </c>
      <c r="L49" s="42">
        <f t="shared" si="3"/>
        <v>1481.1333167503306</v>
      </c>
      <c r="M49" s="42">
        <f t="shared" si="4"/>
        <v>2115.9047382147578</v>
      </c>
      <c r="N49" s="144">
        <v>20</v>
      </c>
      <c r="O49" s="43">
        <f t="shared" si="5"/>
        <v>0.38080907613387494</v>
      </c>
      <c r="P49" s="42">
        <f t="shared" si="6"/>
        <v>6801.6113823623909</v>
      </c>
      <c r="Q49" s="43">
        <f t="shared" si="7"/>
        <v>61871.051572200005</v>
      </c>
      <c r="R49" s="45">
        <f t="shared" si="8"/>
        <v>4.457086764873993E-3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9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2"/>
        <v>2.1259072503701276E-8</v>
      </c>
      <c r="K50" s="42">
        <f t="shared" si="10"/>
        <v>124.33056447036863</v>
      </c>
      <c r="L50" s="42">
        <f t="shared" si="3"/>
        <v>1500.1389162327764</v>
      </c>
      <c r="M50" s="42">
        <f t="shared" si="4"/>
        <v>2143.0555946182521</v>
      </c>
      <c r="N50" s="144">
        <v>20</v>
      </c>
      <c r="O50" s="43">
        <f t="shared" si="5"/>
        <v>0.36846482935808955</v>
      </c>
      <c r="P50" s="42">
        <f t="shared" si="6"/>
        <v>6360.5355004237763</v>
      </c>
      <c r="Q50" s="43">
        <f t="shared" si="7"/>
        <v>65560.942161000014</v>
      </c>
      <c r="R50" s="45">
        <f t="shared" si="8"/>
        <v>1.6781259196112174E-3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9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2"/>
        <v>6.7043005934944105E-9</v>
      </c>
      <c r="K51" s="42">
        <f t="shared" si="10"/>
        <v>126.81717575977601</v>
      </c>
      <c r="L51" s="42">
        <f t="shared" si="3"/>
        <v>1520.1574350985247</v>
      </c>
      <c r="M51" s="42">
        <f t="shared" si="4"/>
        <v>2171.6534787121782</v>
      </c>
      <c r="N51" s="144">
        <v>20</v>
      </c>
      <c r="O51" s="43">
        <f t="shared" si="5"/>
        <v>0.35634036888578463</v>
      </c>
      <c r="P51" s="42">
        <f t="shared" si="6"/>
        <v>5920.8829116366096</v>
      </c>
      <c r="Q51" s="43">
        <f t="shared" si="7"/>
        <v>69175.885779000004</v>
      </c>
      <c r="R51" s="45">
        <f t="shared" si="8"/>
        <v>5.8136959799697484E-4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9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2"/>
        <v>1.9324161330818427E-9</v>
      </c>
      <c r="K52" s="42">
        <f t="shared" si="10"/>
        <v>129.35351927497152</v>
      </c>
      <c r="L52" s="42">
        <f t="shared" si="3"/>
        <v>1540.4837171974448</v>
      </c>
      <c r="M52" s="42">
        <f t="shared" si="4"/>
        <v>2200.6910245677782</v>
      </c>
      <c r="N52" s="144">
        <v>20</v>
      </c>
      <c r="O52" s="43">
        <f t="shared" si="5"/>
        <v>0.34460577936487619</v>
      </c>
      <c r="P52" s="42">
        <f t="shared" si="6"/>
        <v>5483.9578212158121</v>
      </c>
      <c r="Q52" s="43">
        <f t="shared" si="7"/>
        <v>72685.742407200014</v>
      </c>
      <c r="R52" s="45">
        <f t="shared" si="8"/>
        <v>1.8445653535871639E-4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9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si="2"/>
        <v>5.0655303635677312E-10</v>
      </c>
      <c r="K53" s="42">
        <f t="shared" si="10"/>
        <v>131.94058966047095</v>
      </c>
      <c r="L53" s="42">
        <f t="shared" si="3"/>
        <v>1561.0773911438048</v>
      </c>
      <c r="M53" s="42">
        <f t="shared" si="4"/>
        <v>2230.1105587768639</v>
      </c>
      <c r="N53" s="144">
        <v>20</v>
      </c>
      <c r="O53" s="43">
        <f t="shared" si="5"/>
        <v>0.33325855788819653</v>
      </c>
      <c r="P53" s="42">
        <f t="shared" si="6"/>
        <v>5054.0505589180566</v>
      </c>
      <c r="Q53" s="43">
        <f t="shared" si="7"/>
        <v>76062.87297180001</v>
      </c>
      <c r="R53" s="45">
        <f t="shared" si="8"/>
        <v>5.332912317445761E-5</v>
      </c>
      <c r="S53" s="45"/>
    </row>
    <row r="54" spans="3:19" ht="15.6" x14ac:dyDescent="0.3">
      <c r="C54" s="84">
        <v>51</v>
      </c>
      <c r="E54" s="115">
        <f t="shared" si="9"/>
        <v>-1.098836640168436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57"/>
  <sheetViews>
    <sheetView topLeftCell="Q3" zoomScaleNormal="100" workbookViewId="0">
      <selection activeCell="T25" sqref="T25"/>
    </sheetView>
  </sheetViews>
  <sheetFormatPr defaultColWidth="8.77734375" defaultRowHeight="14.4" x14ac:dyDescent="0.3"/>
  <cols>
    <col min="1" max="1" width="3.21875" style="26" customWidth="1"/>
    <col min="2" max="2" width="6.21875" style="26" bestFit="1" customWidth="1"/>
    <col min="3" max="3" width="3.109375" style="26" bestFit="1" customWidth="1"/>
    <col min="4" max="4" width="7.88671875" style="26" bestFit="1" customWidth="1"/>
    <col min="5" max="5" width="10" style="26" bestFit="1" customWidth="1"/>
    <col min="6" max="6" width="12.77734375" style="26" bestFit="1" customWidth="1"/>
    <col min="7" max="7" width="10.5546875" style="26" bestFit="1" customWidth="1"/>
    <col min="8" max="8" width="12.77734375" style="26" bestFit="1" customWidth="1"/>
    <col min="9" max="9" width="5.21875" style="26" bestFit="1" customWidth="1"/>
    <col min="10" max="11" width="12.88671875" style="26" bestFit="1" customWidth="1"/>
    <col min="12" max="12" width="19.109375" style="26" bestFit="1" customWidth="1"/>
    <col min="13" max="13" width="12.88671875" style="26" bestFit="1" customWidth="1"/>
    <col min="14" max="14" width="20.77734375" style="26" bestFit="1" customWidth="1"/>
    <col min="15" max="15" width="13.21875" style="26" bestFit="1" customWidth="1"/>
    <col min="16" max="16" width="14.77734375" style="26" bestFit="1" customWidth="1"/>
    <col min="17" max="17" width="15.21875" style="26" bestFit="1" customWidth="1"/>
    <col min="18" max="18" width="13.21875" style="26" bestFit="1" customWidth="1"/>
    <col min="19" max="19" width="14.21875" style="26" customWidth="1"/>
    <col min="20" max="20" width="12.77734375" style="26" bestFit="1" customWidth="1"/>
    <col min="21" max="21" width="13.21875" style="26" bestFit="1" customWidth="1"/>
    <col min="22" max="22" width="11.109375" style="26" bestFit="1" customWidth="1"/>
    <col min="23" max="23" width="11.6640625" style="26" bestFit="1" customWidth="1"/>
    <col min="24" max="24" width="12.77734375" style="26" bestFit="1" customWidth="1"/>
    <col min="25" max="16384" width="8.77734375" style="26"/>
  </cols>
  <sheetData>
    <row r="1" spans="2:24" ht="15" thickBot="1" x14ac:dyDescent="0.35"/>
    <row r="2" spans="2:24" ht="18.600000000000001" thickBot="1" x14ac:dyDescent="0.4">
      <c r="B2" s="162" t="s">
        <v>71</v>
      </c>
      <c r="C2" s="163"/>
      <c r="D2" s="81" t="s">
        <v>114</v>
      </c>
      <c r="E2" s="146" t="s">
        <v>121</v>
      </c>
      <c r="F2" s="81" t="s">
        <v>48</v>
      </c>
      <c r="G2" s="81" t="s">
        <v>122</v>
      </c>
      <c r="H2" s="81" t="s">
        <v>105</v>
      </c>
      <c r="I2" s="81" t="s">
        <v>106</v>
      </c>
      <c r="J2" s="81" t="s">
        <v>107</v>
      </c>
      <c r="K2" s="81" t="s">
        <v>108</v>
      </c>
      <c r="L2" s="81" t="s">
        <v>109</v>
      </c>
      <c r="M2" s="81" t="s">
        <v>110</v>
      </c>
      <c r="N2" s="81" t="s">
        <v>111</v>
      </c>
      <c r="O2" s="81" t="s">
        <v>49</v>
      </c>
      <c r="P2" s="81" t="s">
        <v>112</v>
      </c>
      <c r="Q2" s="82" t="s">
        <v>113</v>
      </c>
      <c r="R2" s="82" t="s">
        <v>66</v>
      </c>
      <c r="S2" s="76"/>
    </row>
    <row r="3" spans="2:24" ht="16.2" thickBot="1" x14ac:dyDescent="0.35">
      <c r="B3" s="41"/>
      <c r="C3" s="77">
        <v>0</v>
      </c>
      <c r="D3" s="118">
        <v>0</v>
      </c>
      <c r="E3" s="77">
        <v>0</v>
      </c>
      <c r="F3" s="26">
        <v>100000</v>
      </c>
      <c r="G3" s="42"/>
      <c r="H3" s="42"/>
      <c r="I3" s="42"/>
      <c r="J3" s="42">
        <v>1</v>
      </c>
      <c r="K3" s="42"/>
      <c r="L3" s="42"/>
      <c r="M3" s="42"/>
      <c r="N3" s="42"/>
      <c r="O3" s="42"/>
      <c r="P3" s="42"/>
      <c r="Q3" s="42"/>
    </row>
    <row r="4" spans="2:24" ht="16.2" thickBot="1" x14ac:dyDescent="0.35">
      <c r="B4" s="41">
        <v>1.4E-2</v>
      </c>
      <c r="C4" s="84">
        <v>1</v>
      </c>
      <c r="D4" s="119">
        <v>-1.7515330388063767E-3</v>
      </c>
      <c r="E4" s="115">
        <f>D4</f>
        <v>-1.7515330388063767E-3</v>
      </c>
      <c r="F4" s="26">
        <f>(F3*(1-$B$5)*EXP(E4*1))</f>
        <v>97828.5</v>
      </c>
      <c r="G4" s="120">
        <v>7.10989</v>
      </c>
      <c r="H4" s="120">
        <f>G4/1000 + 1.5/1000</f>
        <v>8.6098900000000003E-3</v>
      </c>
      <c r="I4" s="42">
        <v>0.15</v>
      </c>
      <c r="J4" s="42">
        <f>(1-H4)*(1-I4)*J3</f>
        <v>0.84268159349999994</v>
      </c>
      <c r="K4" s="42">
        <v>50</v>
      </c>
      <c r="L4" s="42">
        <f>F4/(1-$B$5)*$B$4</f>
        <v>1397.55</v>
      </c>
      <c r="M4" s="42">
        <f>F4/(1-$B$5)*$B$5</f>
        <v>1996.5</v>
      </c>
      <c r="N4" s="144">
        <v>20</v>
      </c>
      <c r="O4" s="43">
        <f>EXP(-D4*C4)</f>
        <v>1.0017530678687703</v>
      </c>
      <c r="P4" s="42">
        <f>I4*(1-H4)*(F4-N4)</f>
        <v>14544.95693609025</v>
      </c>
      <c r="Q4" s="43">
        <f>H4*(MAX(1.1*$F$3,F4)-N4)</f>
        <v>946.91570220000017</v>
      </c>
      <c r="R4" s="45">
        <f>J3*O4*(P4+Q4+K4+L4)</f>
        <v>16969.118595832955</v>
      </c>
      <c r="S4" s="45"/>
    </row>
    <row r="5" spans="2:24" ht="16.2" thickBot="1" x14ac:dyDescent="0.35">
      <c r="B5" s="41">
        <v>0.02</v>
      </c>
      <c r="C5" s="84">
        <v>2</v>
      </c>
      <c r="D5" s="119">
        <v>4.3505227372579993E-3</v>
      </c>
      <c r="E5" s="115">
        <f>-LN(EXP(-D5*C5)/EXP(-D4*C4))</f>
        <v>1.0452578513322271E-2</v>
      </c>
      <c r="F5" s="26">
        <f t="shared" ref="F5:F53" si="0">(F4*(1-$B$5)*EXP(E5*1))</f>
        <v>96879.294481983976</v>
      </c>
      <c r="G5" s="121">
        <v>7.9253799999999996</v>
      </c>
      <c r="H5" s="120">
        <f t="shared" ref="H5:H54" si="1">G5/1000</f>
        <v>7.9253799999999992E-3</v>
      </c>
      <c r="I5" s="42">
        <v>0.15</v>
      </c>
      <c r="J5" s="42">
        <f t="shared" ref="J5:J53" si="2">(1-H5)*(1-I5)*J4</f>
        <v>0.71060256840463087</v>
      </c>
      <c r="K5" s="42">
        <f>K4*1.02</f>
        <v>51</v>
      </c>
      <c r="L5" s="42">
        <f t="shared" ref="L5:L54" si="3">F5/(1-$B$5)*$B$4</f>
        <v>1383.9899211711997</v>
      </c>
      <c r="M5" s="42">
        <f t="shared" ref="M5:M54" si="4">F5/(1-$B$5)*$B$5</f>
        <v>1977.1284588159997</v>
      </c>
      <c r="N5" s="144">
        <v>20</v>
      </c>
      <c r="O5" s="43">
        <f t="shared" ref="O5:O53" si="5">EXP(-D5*C5)</f>
        <v>0.99133669906999511</v>
      </c>
      <c r="P5" s="42">
        <f t="shared" ref="P5:P53" si="6">I5*(1-H5)*(F5-N5)</f>
        <v>14413.747165002353</v>
      </c>
      <c r="Q5" s="43">
        <f t="shared" ref="Q5:Q53" si="7">H5*(MAX(1.1*$F$3,F5)-N5)</f>
        <v>871.63329240000007</v>
      </c>
      <c r="R5" s="45">
        <f t="shared" ref="R5:R53" si="8">J4*O5*(P5+Q5+K5+L5)</f>
        <v>13967.882891843068</v>
      </c>
      <c r="S5" s="45"/>
      <c r="T5" s="165" t="s">
        <v>61</v>
      </c>
      <c r="U5" s="166"/>
      <c r="V5" s="73"/>
    </row>
    <row r="6" spans="2:24" ht="16.2" thickBot="1" x14ac:dyDescent="0.35">
      <c r="B6" s="41"/>
      <c r="C6" s="84">
        <v>3</v>
      </c>
      <c r="D6" s="119">
        <v>7.0054047524501376E-3</v>
      </c>
      <c r="E6" s="115">
        <f t="shared" ref="E6:E54" si="9">-LN(EXP(-D6*C6)/EXP(-D5*C5))</f>
        <v>1.2315168782834346E-2</v>
      </c>
      <c r="F6" s="26">
        <f t="shared" si="0"/>
        <v>96118.160994446516</v>
      </c>
      <c r="G6" s="121">
        <v>8.7428100000000004</v>
      </c>
      <c r="H6" s="120">
        <f t="shared" si="1"/>
        <v>8.7428100000000002E-3</v>
      </c>
      <c r="I6" s="42">
        <v>0.15</v>
      </c>
      <c r="J6" s="42">
        <f t="shared" si="2"/>
        <v>0.59873141938902352</v>
      </c>
      <c r="K6" s="42">
        <f t="shared" ref="K6:K53" si="10">K5*1.02</f>
        <v>52.02</v>
      </c>
      <c r="L6" s="42">
        <f>F6/(1-$B$5)*$B$4</f>
        <v>1373.1165856349503</v>
      </c>
      <c r="M6" s="42">
        <f t="shared" si="4"/>
        <v>1961.5951223356431</v>
      </c>
      <c r="N6" s="144">
        <v>20</v>
      </c>
      <c r="O6" s="43">
        <f t="shared" si="5"/>
        <v>0.97920308738988437</v>
      </c>
      <c r="P6" s="42">
        <f>I6*(1-H6)*(F6-N6)</f>
        <v>14288.698954728399</v>
      </c>
      <c r="Q6" s="43">
        <f t="shared" si="7"/>
        <v>961.53424380000013</v>
      </c>
      <c r="R6" s="45">
        <f t="shared" si="8"/>
        <v>11603.126321504329</v>
      </c>
      <c r="S6" s="45"/>
      <c r="T6" s="78" t="s">
        <v>62</v>
      </c>
      <c r="U6" s="79">
        <f>$F$3</f>
        <v>100000</v>
      </c>
      <c r="V6" s="74"/>
    </row>
    <row r="7" spans="2:24" ht="16.2" thickBot="1" x14ac:dyDescent="0.35">
      <c r="B7" s="41"/>
      <c r="C7" s="84">
        <v>4</v>
      </c>
      <c r="D7" s="119">
        <v>8.2558266846227846E-3</v>
      </c>
      <c r="E7" s="115">
        <f t="shared" si="9"/>
        <v>1.2007092481140791E-2</v>
      </c>
      <c r="F7" s="26">
        <f t="shared" si="0"/>
        <v>95333.63280485764</v>
      </c>
      <c r="G7" s="121">
        <v>9.7442299999999999</v>
      </c>
      <c r="H7" s="120">
        <f t="shared" si="1"/>
        <v>9.7442299999999996E-3</v>
      </c>
      <c r="I7" s="42">
        <v>0.15</v>
      </c>
      <c r="J7" s="42">
        <f t="shared" si="2"/>
        <v>0.5039626563207299</v>
      </c>
      <c r="K7" s="42">
        <f t="shared" si="10"/>
        <v>53.060400000000001</v>
      </c>
      <c r="L7" s="42">
        <f t="shared" si="3"/>
        <v>1361.9090400693949</v>
      </c>
      <c r="M7" s="42">
        <f t="shared" si="4"/>
        <v>1945.5843429562785</v>
      </c>
      <c r="N7" s="144">
        <v>20</v>
      </c>
      <c r="O7" s="43">
        <f t="shared" si="5"/>
        <v>0.96751600968362694</v>
      </c>
      <c r="P7" s="42">
        <f t="shared" si="6"/>
        <v>14157.731226700733</v>
      </c>
      <c r="Q7" s="43">
        <f t="shared" si="7"/>
        <v>1071.6704154000001</v>
      </c>
      <c r="R7" s="45">
        <f t="shared" si="8"/>
        <v>9641.7884600012421</v>
      </c>
      <c r="S7" s="45"/>
      <c r="T7" s="78" t="s">
        <v>63</v>
      </c>
      <c r="U7" s="145">
        <f>SUM(R4:R53)</f>
        <v>98317.151796811973</v>
      </c>
      <c r="V7" s="74"/>
    </row>
    <row r="8" spans="2:24" ht="16.2" thickBot="1" x14ac:dyDescent="0.35">
      <c r="B8" s="41"/>
      <c r="C8" s="84">
        <v>5</v>
      </c>
      <c r="D8" s="119">
        <v>8.9101861297560848E-3</v>
      </c>
      <c r="E8" s="115">
        <f t="shared" si="9"/>
        <v>1.1527623910289303E-2</v>
      </c>
      <c r="F8" s="26">
        <f t="shared" si="0"/>
        <v>94510.182502984884</v>
      </c>
      <c r="G8" s="121">
        <v>10.743650000000001</v>
      </c>
      <c r="H8" s="120">
        <f t="shared" si="1"/>
        <v>1.074365E-2</v>
      </c>
      <c r="I8" s="42">
        <v>0.15</v>
      </c>
      <c r="J8" s="42">
        <f t="shared" si="2"/>
        <v>0.42376601923892726</v>
      </c>
      <c r="K8" s="42">
        <f t="shared" si="10"/>
        <v>54.121608000000002</v>
      </c>
      <c r="L8" s="42">
        <f t="shared" si="3"/>
        <v>1350.1454643283555</v>
      </c>
      <c r="M8" s="42">
        <f t="shared" si="4"/>
        <v>1928.7792347547936</v>
      </c>
      <c r="N8" s="144">
        <v>20</v>
      </c>
      <c r="O8" s="43">
        <f t="shared" si="5"/>
        <v>0.95642688741126014</v>
      </c>
      <c r="P8" s="42">
        <f t="shared" si="6"/>
        <v>14021.251958060502</v>
      </c>
      <c r="Q8" s="43">
        <f t="shared" si="7"/>
        <v>1181.5866270000001</v>
      </c>
      <c r="R8" s="45">
        <f t="shared" si="8"/>
        <v>8004.6819682229798</v>
      </c>
      <c r="S8" s="45"/>
      <c r="T8" s="78" t="s">
        <v>64</v>
      </c>
      <c r="U8" s="145">
        <f>U6-U7</f>
        <v>1682.8482031880267</v>
      </c>
      <c r="V8" s="74"/>
    </row>
    <row r="9" spans="2:24" ht="16.2" thickBot="1" x14ac:dyDescent="0.35">
      <c r="B9" s="41"/>
      <c r="C9" s="84">
        <v>6</v>
      </c>
      <c r="D9" s="119">
        <v>9.3858151084904688E-3</v>
      </c>
      <c r="E9" s="115">
        <f t="shared" si="9"/>
        <v>1.1763960002162328E-2</v>
      </c>
      <c r="F9" s="26">
        <f t="shared" si="0"/>
        <v>93715.990659282092</v>
      </c>
      <c r="G9" s="121">
        <v>11.741759999999999</v>
      </c>
      <c r="H9" s="120">
        <f t="shared" si="1"/>
        <v>1.1741759999999999E-2</v>
      </c>
      <c r="I9" s="42">
        <v>0.15</v>
      </c>
      <c r="J9" s="42">
        <f t="shared" si="2"/>
        <v>0.35597172129313809</v>
      </c>
      <c r="K9" s="42">
        <f t="shared" si="10"/>
        <v>55.204040160000005</v>
      </c>
      <c r="L9" s="42">
        <f t="shared" si="3"/>
        <v>1338.7998665611728</v>
      </c>
      <c r="M9" s="42">
        <f t="shared" si="4"/>
        <v>1912.5712379445324</v>
      </c>
      <c r="N9" s="144">
        <v>20</v>
      </c>
      <c r="O9" s="43">
        <f t="shared" si="5"/>
        <v>0.94524144132948074</v>
      </c>
      <c r="P9" s="42">
        <f t="shared" si="6"/>
        <v>13889.375223599782</v>
      </c>
      <c r="Q9" s="43">
        <f t="shared" si="7"/>
        <v>1291.3587648</v>
      </c>
      <c r="R9" s="45">
        <f t="shared" si="8"/>
        <v>6639.1969475609676</v>
      </c>
      <c r="S9" s="45"/>
      <c r="T9" s="78" t="s">
        <v>65</v>
      </c>
      <c r="U9" s="79">
        <f>SUMPRODUCT($C4:$C53,R4:R53)/U7</f>
        <v>5.6985074073728725</v>
      </c>
      <c r="V9" s="74"/>
    </row>
    <row r="10" spans="2:24" ht="16.2" thickBot="1" x14ac:dyDescent="0.35">
      <c r="B10" s="41"/>
      <c r="C10" s="84">
        <v>7</v>
      </c>
      <c r="D10" s="119">
        <v>9.7819998546173018E-3</v>
      </c>
      <c r="E10" s="115">
        <f t="shared" si="9"/>
        <v>1.2159108331378218E-2</v>
      </c>
      <c r="F10" s="26">
        <f t="shared" si="0"/>
        <v>92965.200387737641</v>
      </c>
      <c r="G10" s="121">
        <v>12.944559999999999</v>
      </c>
      <c r="H10" s="120">
        <f t="shared" si="1"/>
        <v>1.2944559999999999E-2</v>
      </c>
      <c r="I10" s="42">
        <v>0.15</v>
      </c>
      <c r="J10" s="42">
        <f t="shared" si="2"/>
        <v>0.29865925039027241</v>
      </c>
      <c r="K10" s="42">
        <f t="shared" si="10"/>
        <v>56.308120963200004</v>
      </c>
      <c r="L10" s="42">
        <f t="shared" si="3"/>
        <v>1328.0742912533949</v>
      </c>
      <c r="M10" s="42">
        <f t="shared" si="4"/>
        <v>1897.2489875048498</v>
      </c>
      <c r="N10" s="144">
        <v>20</v>
      </c>
      <c r="O10" s="43">
        <f t="shared" si="5"/>
        <v>0.93381773999943707</v>
      </c>
      <c r="P10" s="42">
        <f t="shared" si="6"/>
        <v>13761.309849690982</v>
      </c>
      <c r="Q10" s="43">
        <f t="shared" si="7"/>
        <v>1423.6427088</v>
      </c>
      <c r="R10" s="45">
        <f t="shared" si="8"/>
        <v>5507.8575120390524</v>
      </c>
      <c r="S10" s="45"/>
      <c r="T10" s="78" t="s">
        <v>125</v>
      </c>
      <c r="U10" s="145">
        <f>MAX(base!U8-U8,0)</f>
        <v>20.131941190280486</v>
      </c>
    </row>
    <row r="11" spans="2:24" ht="16.2" thickBot="1" x14ac:dyDescent="0.35">
      <c r="B11" s="41"/>
      <c r="C11" s="84">
        <v>8</v>
      </c>
      <c r="D11" s="119">
        <v>1.0197824976446097E-2</v>
      </c>
      <c r="E11" s="115">
        <f t="shared" si="9"/>
        <v>1.3108600829247695E-2</v>
      </c>
      <c r="F11" s="26">
        <f t="shared" si="0"/>
        <v>92308.029133994452</v>
      </c>
      <c r="G11" s="121">
        <v>14.286</v>
      </c>
      <c r="H11" s="120">
        <f t="shared" si="1"/>
        <v>1.4286E-2</v>
      </c>
      <c r="I11" s="42">
        <v>0.15</v>
      </c>
      <c r="J11" s="42">
        <f t="shared" si="2"/>
        <v>0.25023371368831743</v>
      </c>
      <c r="K11" s="42">
        <f t="shared" si="10"/>
        <v>57.434283382464002</v>
      </c>
      <c r="L11" s="42">
        <f t="shared" si="3"/>
        <v>1318.6861304856352</v>
      </c>
      <c r="M11" s="42">
        <f t="shared" si="4"/>
        <v>1883.8373292651929</v>
      </c>
      <c r="N11" s="144">
        <v>20</v>
      </c>
      <c r="O11" s="43">
        <f t="shared" si="5"/>
        <v>0.92165657805001611</v>
      </c>
      <c r="P11" s="42">
        <f t="shared" si="6"/>
        <v>13645.440352467931</v>
      </c>
      <c r="Q11" s="43">
        <f t="shared" si="7"/>
        <v>1571.1742800000002</v>
      </c>
      <c r="R11" s="45">
        <f t="shared" si="8"/>
        <v>4567.3372007943817</v>
      </c>
      <c r="S11" s="45"/>
    </row>
    <row r="12" spans="2:24" ht="16.2" thickBot="1" x14ac:dyDescent="0.35">
      <c r="B12" s="41"/>
      <c r="C12" s="84">
        <v>9</v>
      </c>
      <c r="D12" s="119">
        <v>1.0613477259610897E-2</v>
      </c>
      <c r="E12" s="115">
        <f t="shared" si="9"/>
        <v>1.3938695524929302E-2</v>
      </c>
      <c r="F12" s="26">
        <f t="shared" si="0"/>
        <v>91731.617759532252</v>
      </c>
      <c r="G12" s="121">
        <v>15.83202</v>
      </c>
      <c r="H12" s="120">
        <f t="shared" si="1"/>
        <v>1.5832019999999999E-2</v>
      </c>
      <c r="I12" s="42">
        <v>0.15</v>
      </c>
      <c r="J12" s="42">
        <f t="shared" si="2"/>
        <v>0.20933120724925028</v>
      </c>
      <c r="K12" s="42">
        <f t="shared" si="10"/>
        <v>58.582969050113284</v>
      </c>
      <c r="L12" s="42">
        <f t="shared" si="3"/>
        <v>1310.4516822790322</v>
      </c>
      <c r="M12" s="42">
        <f t="shared" si="4"/>
        <v>1872.0738318271888</v>
      </c>
      <c r="N12" s="144">
        <v>20</v>
      </c>
      <c r="O12" s="43">
        <f t="shared" si="5"/>
        <v>0.90889900613740238</v>
      </c>
      <c r="P12" s="42">
        <f t="shared" si="6"/>
        <v>13538.945638939649</v>
      </c>
      <c r="Q12" s="43">
        <f t="shared" si="7"/>
        <v>1741.2055596</v>
      </c>
      <c r="R12" s="45">
        <f t="shared" si="8"/>
        <v>3786.6437736570406</v>
      </c>
      <c r="S12" s="45"/>
      <c r="T12" s="164" t="s">
        <v>99</v>
      </c>
      <c r="U12" s="164"/>
      <c r="V12" s="164"/>
      <c r="W12" s="164"/>
    </row>
    <row r="13" spans="2:24" ht="16.2" thickBot="1" x14ac:dyDescent="0.35">
      <c r="B13" s="41"/>
      <c r="C13" s="84">
        <v>10</v>
      </c>
      <c r="D13" s="119">
        <v>1.102895684773402E-2</v>
      </c>
      <c r="E13" s="115">
        <f t="shared" si="9"/>
        <v>1.476827314084217E-2</v>
      </c>
      <c r="F13" s="26">
        <f t="shared" si="0"/>
        <v>91234.460428840612</v>
      </c>
      <c r="G13" s="121">
        <v>17.43769</v>
      </c>
      <c r="H13" s="120">
        <f t="shared" si="1"/>
        <v>1.7437689999999999E-2</v>
      </c>
      <c r="I13" s="42">
        <v>0.15</v>
      </c>
      <c r="J13" s="42">
        <f t="shared" si="2"/>
        <v>0.17482881136742529</v>
      </c>
      <c r="K13" s="42">
        <f t="shared" si="10"/>
        <v>59.754628431115549</v>
      </c>
      <c r="L13" s="42">
        <f t="shared" si="3"/>
        <v>1303.3494346977232</v>
      </c>
      <c r="M13" s="42">
        <f t="shared" si="4"/>
        <v>1861.9277638538902</v>
      </c>
      <c r="N13" s="144">
        <v>20</v>
      </c>
      <c r="O13" s="43">
        <f t="shared" si="5"/>
        <v>0.89557476752419884</v>
      </c>
      <c r="P13" s="42">
        <f t="shared" si="6"/>
        <v>13443.583641654785</v>
      </c>
      <c r="Q13" s="43">
        <f t="shared" si="7"/>
        <v>1917.7971462</v>
      </c>
      <c r="R13" s="45">
        <f t="shared" si="8"/>
        <v>3135.368397167872</v>
      </c>
      <c r="S13" s="45"/>
      <c r="T13" s="78" t="s">
        <v>82</v>
      </c>
      <c r="U13" s="78" t="s">
        <v>83</v>
      </c>
      <c r="V13" s="78" t="s">
        <v>115</v>
      </c>
      <c r="W13" s="78" t="s">
        <v>85</v>
      </c>
    </row>
    <row r="14" spans="2:24" ht="16.2" thickBot="1" x14ac:dyDescent="0.35">
      <c r="B14" s="41"/>
      <c r="C14" s="84">
        <v>11</v>
      </c>
      <c r="D14" s="119">
        <v>1.1365171078696192E-2</v>
      </c>
      <c r="E14" s="115">
        <f t="shared" si="9"/>
        <v>1.4727313388317988E-2</v>
      </c>
      <c r="F14" s="26">
        <f t="shared" si="0"/>
        <v>90736.280927199317</v>
      </c>
      <c r="G14" s="121">
        <v>19.402930000000001</v>
      </c>
      <c r="H14" s="120">
        <f t="shared" si="1"/>
        <v>1.9402930000000002E-2</v>
      </c>
      <c r="I14" s="42">
        <v>0.15</v>
      </c>
      <c r="J14" s="42">
        <f t="shared" si="2"/>
        <v>0.14572112715170793</v>
      </c>
      <c r="K14" s="42">
        <f t="shared" si="10"/>
        <v>60.949720999737863</v>
      </c>
      <c r="L14" s="42">
        <f t="shared" si="3"/>
        <v>1296.232584674276</v>
      </c>
      <c r="M14" s="42">
        <f t="shared" si="4"/>
        <v>1851.7608352489656</v>
      </c>
      <c r="N14" s="144">
        <v>20</v>
      </c>
      <c r="O14" s="43">
        <f t="shared" si="5"/>
        <v>0.88248200451619618</v>
      </c>
      <c r="P14" s="42">
        <f t="shared" si="6"/>
        <v>13343.41789177628</v>
      </c>
      <c r="Q14" s="43">
        <f t="shared" si="7"/>
        <v>2133.9342414000007</v>
      </c>
      <c r="R14" s="45">
        <f t="shared" si="8"/>
        <v>2597.2871888609407</v>
      </c>
      <c r="S14" s="45"/>
      <c r="T14" s="79" cm="1">
        <f t="array" ref="T14">SUM(P4:P53*J3:J52*O4:O53)</f>
        <v>81512.775310871977</v>
      </c>
      <c r="U14" s="79" cm="1">
        <f t="array" ref="U14">SUM(Q4:Q53*O4:O53*J3:J52)</f>
        <v>8615.2678511375179</v>
      </c>
      <c r="V14" s="145" cm="1">
        <f t="array" ref="V14">SUM(K4:K53*J3:J52*O4:O53)</f>
        <v>321.05794593041463</v>
      </c>
      <c r="W14" s="79" cm="1">
        <f t="array" ref="W14">SUM(L4:L53*J3:J52*O4:O53)</f>
        <v>7868.0506888720047</v>
      </c>
      <c r="X14" s="26">
        <f>SUM(T14:W14)</f>
        <v>98317.151796811901</v>
      </c>
    </row>
    <row r="15" spans="2:24" ht="16.2" thickBot="1" x14ac:dyDescent="0.35">
      <c r="B15" s="41"/>
      <c r="C15" s="84">
        <v>12</v>
      </c>
      <c r="D15" s="119">
        <v>1.1632084229707696E-2</v>
      </c>
      <c r="E15" s="115">
        <f t="shared" si="9"/>
        <v>1.4568128890834269E-2</v>
      </c>
      <c r="F15" s="26">
        <f t="shared" si="0"/>
        <v>90226.457903914677</v>
      </c>
      <c r="G15" s="121">
        <v>21.147600000000001</v>
      </c>
      <c r="H15" s="120">
        <f t="shared" si="1"/>
        <v>2.1147599999999999E-2</v>
      </c>
      <c r="I15" s="42">
        <v>0.15</v>
      </c>
      <c r="J15" s="42">
        <f t="shared" si="2"/>
        <v>0.12124355378668129</v>
      </c>
      <c r="K15" s="42">
        <f t="shared" si="10"/>
        <v>62.168715419732621</v>
      </c>
      <c r="L15" s="42">
        <f t="shared" si="3"/>
        <v>1288.9493986273526</v>
      </c>
      <c r="M15" s="42">
        <f t="shared" si="4"/>
        <v>1841.3562837533609</v>
      </c>
      <c r="N15" s="144">
        <v>20</v>
      </c>
      <c r="O15" s="43">
        <f t="shared" si="5"/>
        <v>0.86971908458433766</v>
      </c>
      <c r="P15" s="42">
        <f t="shared" si="6"/>
        <v>13244.821172211876</v>
      </c>
      <c r="Q15" s="43">
        <f t="shared" si="7"/>
        <v>2325.813048</v>
      </c>
      <c r="R15" s="45">
        <f t="shared" si="8"/>
        <v>2144.602739276781</v>
      </c>
      <c r="S15" s="45"/>
      <c r="T15" s="74"/>
      <c r="U15" s="74"/>
    </row>
    <row r="16" spans="2:24" ht="16.2" thickBot="1" x14ac:dyDescent="0.35">
      <c r="B16" s="41"/>
      <c r="C16" s="84">
        <v>13</v>
      </c>
      <c r="D16" s="119">
        <v>1.1859398512447454E-2</v>
      </c>
      <c r="E16" s="115">
        <f t="shared" si="9"/>
        <v>1.4587169905324536E-2</v>
      </c>
      <c r="F16" s="26">
        <f t="shared" si="0"/>
        <v>89721.207807119266</v>
      </c>
      <c r="G16" s="121">
        <v>23.299589999999998</v>
      </c>
      <c r="H16" s="120">
        <f t="shared" si="1"/>
        <v>2.3299589999999998E-2</v>
      </c>
      <c r="I16" s="42">
        <v>0.15</v>
      </c>
      <c r="J16" s="42">
        <f t="shared" si="2"/>
        <v>0.10065583438931237</v>
      </c>
      <c r="K16" s="42">
        <f t="shared" si="10"/>
        <v>63.412089728127278</v>
      </c>
      <c r="L16" s="42">
        <f t="shared" si="3"/>
        <v>1281.7315401017038</v>
      </c>
      <c r="M16" s="42">
        <f t="shared" si="4"/>
        <v>1831.0450572881484</v>
      </c>
      <c r="N16" s="144">
        <v>20</v>
      </c>
      <c r="O16" s="43">
        <f t="shared" si="5"/>
        <v>0.85712442805421374</v>
      </c>
      <c r="P16" s="42">
        <f t="shared" si="6"/>
        <v>13141.680966406286</v>
      </c>
      <c r="Q16" s="43">
        <f t="shared" si="7"/>
        <v>2562.4889082</v>
      </c>
      <c r="R16" s="45">
        <f t="shared" si="8"/>
        <v>1771.7784982178914</v>
      </c>
      <c r="S16" s="45"/>
      <c r="T16" s="74"/>
      <c r="U16" s="74"/>
    </row>
    <row r="17" spans="3:21" ht="16.2" thickBot="1" x14ac:dyDescent="0.35">
      <c r="C17" s="84">
        <v>14</v>
      </c>
      <c r="D17" s="119">
        <v>1.200761912427715E-2</v>
      </c>
      <c r="E17" s="115">
        <f t="shared" si="9"/>
        <v>1.3934487078063206E-2</v>
      </c>
      <c r="F17" s="26">
        <f t="shared" si="0"/>
        <v>89160.574438780604</v>
      </c>
      <c r="G17" s="121">
        <v>25.369679999999999</v>
      </c>
      <c r="H17" s="120">
        <f t="shared" si="1"/>
        <v>2.5369679999999999E-2</v>
      </c>
      <c r="I17" s="42">
        <v>0.15</v>
      </c>
      <c r="J17" s="42">
        <f t="shared" si="2"/>
        <v>8.3386893868614156E-2</v>
      </c>
      <c r="K17" s="42">
        <f t="shared" si="10"/>
        <v>64.680331522689826</v>
      </c>
      <c r="L17" s="42">
        <f t="shared" si="3"/>
        <v>1273.7224919825801</v>
      </c>
      <c r="M17" s="42">
        <f t="shared" si="4"/>
        <v>1819.6035599751144</v>
      </c>
      <c r="N17" s="144">
        <v>20</v>
      </c>
      <c r="O17" s="43">
        <f t="shared" si="5"/>
        <v>0.84526366751076376</v>
      </c>
      <c r="P17" s="42">
        <f t="shared" si="6"/>
        <v>13031.865988537886</v>
      </c>
      <c r="Q17" s="43">
        <f t="shared" si="7"/>
        <v>2790.1574064000001</v>
      </c>
      <c r="R17" s="45">
        <f t="shared" si="8"/>
        <v>1460.0214135775952</v>
      </c>
      <c r="S17" s="45"/>
      <c r="T17" s="74"/>
      <c r="U17" s="74"/>
    </row>
    <row r="18" spans="3:21" ht="16.2" thickBot="1" x14ac:dyDescent="0.35">
      <c r="C18" s="84">
        <v>15</v>
      </c>
      <c r="D18" s="119">
        <v>1.200761912427715E-2</v>
      </c>
      <c r="E18" s="115">
        <f t="shared" si="9"/>
        <v>1.2007619124277204E-2</v>
      </c>
      <c r="F18" s="26">
        <f t="shared" si="0"/>
        <v>88432.881494441055</v>
      </c>
      <c r="G18" s="121">
        <v>28.216439999999999</v>
      </c>
      <c r="H18" s="120">
        <f t="shared" si="1"/>
        <v>2.8216439999999999E-2</v>
      </c>
      <c r="I18" s="42">
        <v>0.15</v>
      </c>
      <c r="J18" s="42">
        <f t="shared" si="2"/>
        <v>6.8878910693836434E-2</v>
      </c>
      <c r="K18" s="42">
        <f t="shared" si="10"/>
        <v>65.973938153143621</v>
      </c>
      <c r="L18" s="42">
        <f t="shared" si="3"/>
        <v>1263.3268784920151</v>
      </c>
      <c r="M18" s="42">
        <f t="shared" si="4"/>
        <v>1804.7526835600218</v>
      </c>
      <c r="N18" s="144">
        <v>20</v>
      </c>
      <c r="O18" s="43">
        <f t="shared" si="5"/>
        <v>0.83517475645281369</v>
      </c>
      <c r="P18" s="42">
        <f t="shared" si="6"/>
        <v>12887.727709278908</v>
      </c>
      <c r="Q18" s="43">
        <f t="shared" si="7"/>
        <v>3103.2440712000002</v>
      </c>
      <c r="R18" s="45">
        <f t="shared" si="8"/>
        <v>1206.2293148166016</v>
      </c>
      <c r="S18" s="45"/>
    </row>
    <row r="19" spans="3:21" ht="16.2" thickBot="1" x14ac:dyDescent="0.35">
      <c r="C19" s="84">
        <v>16</v>
      </c>
      <c r="D19" s="119">
        <v>1.1859398512447454E-2</v>
      </c>
      <c r="E19" s="115">
        <f t="shared" si="9"/>
        <v>9.6360893350020699E-3</v>
      </c>
      <c r="F19" s="26">
        <f t="shared" si="0"/>
        <v>87503.364592231694</v>
      </c>
      <c r="G19" s="121">
        <v>31.495290000000001</v>
      </c>
      <c r="H19" s="120">
        <f t="shared" si="1"/>
        <v>3.1495290000000002E-2</v>
      </c>
      <c r="I19" s="42">
        <v>0.15</v>
      </c>
      <c r="J19" s="42">
        <f t="shared" si="2"/>
        <v>5.6703117012652467E-2</v>
      </c>
      <c r="K19" s="42">
        <f t="shared" si="10"/>
        <v>67.293416916206496</v>
      </c>
      <c r="L19" s="42">
        <f t="shared" si="3"/>
        <v>1250.0480656033101</v>
      </c>
      <c r="M19" s="42">
        <f t="shared" si="4"/>
        <v>1785.7829508618713</v>
      </c>
      <c r="N19" s="144">
        <v>20</v>
      </c>
      <c r="O19" s="43">
        <f t="shared" si="5"/>
        <v>0.82716558839241727</v>
      </c>
      <c r="P19" s="42">
        <f t="shared" si="6"/>
        <v>12709.207598133542</v>
      </c>
      <c r="Q19" s="43">
        <f t="shared" si="7"/>
        <v>3463.8519942000007</v>
      </c>
      <c r="R19" s="45">
        <f t="shared" si="8"/>
        <v>996.50274040610009</v>
      </c>
      <c r="S19" s="45"/>
    </row>
    <row r="20" spans="3:21" ht="16.2" thickBot="1" x14ac:dyDescent="0.35">
      <c r="C20" s="84">
        <v>17</v>
      </c>
      <c r="D20" s="119">
        <v>1.1651852740447492E-2</v>
      </c>
      <c r="E20" s="115">
        <f t="shared" si="9"/>
        <v>8.3311203884480212E-3</v>
      </c>
      <c r="F20" s="26">
        <f t="shared" si="0"/>
        <v>86470.702589376393</v>
      </c>
      <c r="G20" s="121">
        <v>35.661619999999999</v>
      </c>
      <c r="H20" s="120">
        <f t="shared" si="1"/>
        <v>3.5661619999999998E-2</v>
      </c>
      <c r="I20" s="42">
        <v>0.15</v>
      </c>
      <c r="J20" s="42">
        <f t="shared" si="2"/>
        <v>4.6478843200791958E-2</v>
      </c>
      <c r="K20" s="42">
        <f t="shared" si="10"/>
        <v>68.639285254530634</v>
      </c>
      <c r="L20" s="42">
        <f t="shared" si="3"/>
        <v>1235.2957512768055</v>
      </c>
      <c r="M20" s="42">
        <f t="shared" si="4"/>
        <v>1764.7082161097223</v>
      </c>
      <c r="N20" s="144">
        <v>20</v>
      </c>
      <c r="O20" s="43">
        <f t="shared" si="5"/>
        <v>0.82030299851847299</v>
      </c>
      <c r="P20" s="42">
        <f t="shared" si="6"/>
        <v>12505.159572735154</v>
      </c>
      <c r="Q20" s="43">
        <f t="shared" si="7"/>
        <v>3922.0649676000003</v>
      </c>
      <c r="R20" s="45">
        <f t="shared" si="8"/>
        <v>824.74249168218171</v>
      </c>
      <c r="S20" s="45"/>
    </row>
    <row r="21" spans="3:21" ht="16.2" thickBot="1" x14ac:dyDescent="0.35">
      <c r="C21" s="84">
        <v>18</v>
      </c>
      <c r="D21" s="119">
        <v>1.1464036108238488E-2</v>
      </c>
      <c r="E21" s="115">
        <f t="shared" si="9"/>
        <v>8.2711533606853391E-3</v>
      </c>
      <c r="F21" s="26">
        <f t="shared" si="0"/>
        <v>85445.10339895061</v>
      </c>
      <c r="G21" s="121">
        <v>39.426679999999998</v>
      </c>
      <c r="H21" s="120">
        <f t="shared" si="1"/>
        <v>3.9426679999999999E-2</v>
      </c>
      <c r="I21" s="42">
        <v>0.15</v>
      </c>
      <c r="J21" s="42">
        <f t="shared" si="2"/>
        <v>3.7949386214672531E-2</v>
      </c>
      <c r="K21" s="42">
        <f t="shared" si="10"/>
        <v>70.012070959621255</v>
      </c>
      <c r="L21" s="42">
        <f t="shared" si="3"/>
        <v>1220.6443342707232</v>
      </c>
      <c r="M21" s="42">
        <f t="shared" si="4"/>
        <v>1743.7776203867472</v>
      </c>
      <c r="N21" s="144">
        <v>20</v>
      </c>
      <c r="O21" s="43">
        <f t="shared" si="5"/>
        <v>0.81354612868965137</v>
      </c>
      <c r="P21" s="42">
        <f t="shared" si="6"/>
        <v>12308.56127749099</v>
      </c>
      <c r="Q21" s="43">
        <f t="shared" si="7"/>
        <v>4336.1462664000001</v>
      </c>
      <c r="R21" s="45">
        <f t="shared" si="8"/>
        <v>678.18423063645423</v>
      </c>
      <c r="S21" s="45"/>
    </row>
    <row r="22" spans="3:21" ht="16.2" thickBot="1" x14ac:dyDescent="0.35">
      <c r="C22" s="84">
        <v>19</v>
      </c>
      <c r="D22" s="119">
        <v>1.1365171078696192E-2</v>
      </c>
      <c r="E22" s="115">
        <f t="shared" si="9"/>
        <v>9.5856005469349727E-3</v>
      </c>
      <c r="F22" s="26">
        <f t="shared" si="0"/>
        <v>84542.72242727397</v>
      </c>
      <c r="G22" s="121">
        <v>44.438099999999999</v>
      </c>
      <c r="H22" s="120">
        <f t="shared" si="1"/>
        <v>4.4438100000000001E-2</v>
      </c>
      <c r="I22" s="42">
        <v>0.15</v>
      </c>
      <c r="J22" s="42">
        <f t="shared" si="2"/>
        <v>3.0823539455857345E-2</v>
      </c>
      <c r="K22" s="42">
        <f t="shared" si="10"/>
        <v>71.412312378813681</v>
      </c>
      <c r="L22" s="42">
        <f t="shared" si="3"/>
        <v>1207.7531775324853</v>
      </c>
      <c r="M22" s="42">
        <f t="shared" si="4"/>
        <v>1725.3616821892647</v>
      </c>
      <c r="N22" s="144">
        <v>20</v>
      </c>
      <c r="O22" s="43">
        <f t="shared" si="5"/>
        <v>0.80578505716551441</v>
      </c>
      <c r="P22" s="42">
        <f t="shared" si="6"/>
        <v>12115.003985366777</v>
      </c>
      <c r="Q22" s="43">
        <f t="shared" si="7"/>
        <v>4887.3022380000011</v>
      </c>
      <c r="R22" s="45">
        <f t="shared" si="8"/>
        <v>559.03000725373113</v>
      </c>
      <c r="S22" s="45"/>
    </row>
    <row r="23" spans="3:21" ht="16.2" thickBot="1" x14ac:dyDescent="0.35">
      <c r="C23" s="84">
        <v>20</v>
      </c>
      <c r="D23" s="119">
        <v>1.1375058021505097E-2</v>
      </c>
      <c r="E23" s="115">
        <f t="shared" si="9"/>
        <v>1.1562909934874233E-2</v>
      </c>
      <c r="F23" s="26">
        <f t="shared" si="0"/>
        <v>83815.436759809076</v>
      </c>
      <c r="G23" s="121">
        <v>49.260350000000003</v>
      </c>
      <c r="H23" s="120">
        <f t="shared" si="1"/>
        <v>4.9260350000000001E-2</v>
      </c>
      <c r="I23" s="42">
        <v>0.15</v>
      </c>
      <c r="J23" s="42">
        <f t="shared" si="2"/>
        <v>2.4909386946919552E-2</v>
      </c>
      <c r="K23" s="42">
        <f t="shared" si="10"/>
        <v>72.840558626389949</v>
      </c>
      <c r="L23" s="42">
        <f t="shared" si="3"/>
        <v>1197.3633822829868</v>
      </c>
      <c r="M23" s="42">
        <f t="shared" si="4"/>
        <v>1710.5191175471241</v>
      </c>
      <c r="N23" s="144">
        <v>20</v>
      </c>
      <c r="O23" s="43">
        <f t="shared" si="5"/>
        <v>0.79652149718943344</v>
      </c>
      <c r="P23" s="42">
        <f t="shared" si="6"/>
        <v>11950.146632492702</v>
      </c>
      <c r="Q23" s="43">
        <f t="shared" si="7"/>
        <v>5417.6532930000012</v>
      </c>
      <c r="R23" s="45">
        <f t="shared" si="8"/>
        <v>457.59303558131461</v>
      </c>
      <c r="S23" s="45"/>
    </row>
    <row r="24" spans="3:21" ht="16.2" thickBot="1" x14ac:dyDescent="0.35">
      <c r="C24" s="84">
        <v>21</v>
      </c>
      <c r="D24" s="119">
        <v>1.1533235813673085E-2</v>
      </c>
      <c r="E24" s="115">
        <f t="shared" si="9"/>
        <v>1.4696791657032866E-2</v>
      </c>
      <c r="F24" s="26">
        <f t="shared" si="0"/>
        <v>83355.224142506748</v>
      </c>
      <c r="G24" s="121">
        <v>54.58222</v>
      </c>
      <c r="H24" s="120">
        <f t="shared" si="1"/>
        <v>5.4582220000000001E-2</v>
      </c>
      <c r="I24" s="42">
        <v>0.15</v>
      </c>
      <c r="J24" s="42">
        <f t="shared" si="2"/>
        <v>2.001731071224001E-2</v>
      </c>
      <c r="K24" s="42">
        <f t="shared" si="10"/>
        <v>74.297369798917757</v>
      </c>
      <c r="L24" s="42">
        <f t="shared" si="3"/>
        <v>1190.788916321525</v>
      </c>
      <c r="M24" s="42">
        <f t="shared" si="4"/>
        <v>1701.1270233164644</v>
      </c>
      <c r="N24" s="144">
        <v>20</v>
      </c>
      <c r="O24" s="43">
        <f t="shared" si="5"/>
        <v>0.78490078942317465</v>
      </c>
      <c r="P24" s="42">
        <f t="shared" si="6"/>
        <v>11817.99039069167</v>
      </c>
      <c r="Q24" s="43">
        <f t="shared" si="7"/>
        <v>6002.9525556000008</v>
      </c>
      <c r="R24" s="45">
        <f t="shared" si="8"/>
        <v>373.15854381268048</v>
      </c>
      <c r="S24" s="45"/>
    </row>
    <row r="25" spans="3:21" ht="16.2" thickBot="1" x14ac:dyDescent="0.35">
      <c r="C25" s="84">
        <v>22</v>
      </c>
      <c r="D25" s="119">
        <v>1.1790221374475699E-2</v>
      </c>
      <c r="E25" s="115">
        <f t="shared" si="9"/>
        <v>1.7186918151330551E-2</v>
      </c>
      <c r="F25" s="26">
        <f t="shared" si="0"/>
        <v>83104.221037054667</v>
      </c>
      <c r="G25" s="121">
        <v>60.282510000000002</v>
      </c>
      <c r="H25" s="120">
        <f t="shared" si="1"/>
        <v>6.0282510000000004E-2</v>
      </c>
      <c r="I25" s="42">
        <v>0.15</v>
      </c>
      <c r="J25" s="42">
        <f t="shared" si="2"/>
        <v>1.5989024432197851E-2</v>
      </c>
      <c r="K25" s="42">
        <f t="shared" si="10"/>
        <v>75.783317194896114</v>
      </c>
      <c r="L25" s="42">
        <f t="shared" si="3"/>
        <v>1187.2031576722095</v>
      </c>
      <c r="M25" s="42">
        <f t="shared" si="4"/>
        <v>1696.0045109602993</v>
      </c>
      <c r="N25" s="144">
        <v>20</v>
      </c>
      <c r="O25" s="43">
        <f t="shared" si="5"/>
        <v>0.77152602848862029</v>
      </c>
      <c r="P25" s="42">
        <f t="shared" si="6"/>
        <v>11711.354347731931</v>
      </c>
      <c r="Q25" s="43">
        <f t="shared" si="7"/>
        <v>6629.8704498000016</v>
      </c>
      <c r="R25" s="45">
        <f t="shared" si="8"/>
        <v>302.76501257253204</v>
      </c>
      <c r="S25" s="45"/>
    </row>
    <row r="26" spans="3:21" ht="16.2" thickBot="1" x14ac:dyDescent="0.35">
      <c r="C26" s="84">
        <v>23</v>
      </c>
      <c r="D26" s="119">
        <v>1.2126179797840555E-2</v>
      </c>
      <c r="E26" s="115">
        <f t="shared" si="9"/>
        <v>1.9517265111867414E-2</v>
      </c>
      <c r="F26" s="26">
        <f t="shared" si="0"/>
        <v>83047.277414498632</v>
      </c>
      <c r="G26" s="121">
        <v>65.676349999999999</v>
      </c>
      <c r="H26" s="120">
        <f t="shared" si="1"/>
        <v>6.5676349999999994E-2</v>
      </c>
      <c r="I26" s="42">
        <v>0.15</v>
      </c>
      <c r="J26" s="42">
        <f t="shared" si="2"/>
        <v>1.2698085117315733E-2</v>
      </c>
      <c r="K26" s="42">
        <f t="shared" si="10"/>
        <v>77.298983538794033</v>
      </c>
      <c r="L26" s="42">
        <f t="shared" si="3"/>
        <v>1186.3896773499805</v>
      </c>
      <c r="M26" s="42">
        <f t="shared" si="4"/>
        <v>1694.8423962142579</v>
      </c>
      <c r="N26" s="144">
        <v>20</v>
      </c>
      <c r="O26" s="43">
        <f t="shared" si="5"/>
        <v>0.75661394535062954</v>
      </c>
      <c r="P26" s="42">
        <f t="shared" si="6"/>
        <v>11636.152332521538</v>
      </c>
      <c r="Q26" s="43">
        <f t="shared" si="7"/>
        <v>7223.084973</v>
      </c>
      <c r="R26" s="45">
        <f t="shared" si="8"/>
        <v>243.43747635583733</v>
      </c>
      <c r="S26" s="45"/>
    </row>
    <row r="27" spans="3:21" ht="16.2" thickBot="1" x14ac:dyDescent="0.35">
      <c r="C27" s="84">
        <v>24</v>
      </c>
      <c r="D27" s="119">
        <v>1.2511404937062954E-2</v>
      </c>
      <c r="E27" s="115">
        <f t="shared" si="9"/>
        <v>2.1371583139178085E-2</v>
      </c>
      <c r="F27" s="26">
        <f t="shared" si="0"/>
        <v>83144.40612376426</v>
      </c>
      <c r="G27" s="121">
        <v>73.381680000000003</v>
      </c>
      <c r="H27" s="120">
        <f t="shared" si="1"/>
        <v>7.3381680000000005E-2</v>
      </c>
      <c r="I27" s="42">
        <v>0.15</v>
      </c>
      <c r="J27" s="42">
        <f t="shared" si="2"/>
        <v>1.0001336553830491E-2</v>
      </c>
      <c r="K27" s="42">
        <f t="shared" si="10"/>
        <v>78.844963209569912</v>
      </c>
      <c r="L27" s="42">
        <f t="shared" si="3"/>
        <v>1187.7772303394895</v>
      </c>
      <c r="M27" s="42">
        <f t="shared" si="4"/>
        <v>1696.8246147706991</v>
      </c>
      <c r="N27" s="144">
        <v>20</v>
      </c>
      <c r="O27" s="43">
        <f t="shared" si="5"/>
        <v>0.74061547278654039</v>
      </c>
      <c r="P27" s="42">
        <f t="shared" si="6"/>
        <v>11553.689633010023</v>
      </c>
      <c r="Q27" s="43">
        <f t="shared" si="7"/>
        <v>8070.5171664000018</v>
      </c>
      <c r="R27" s="45">
        <f t="shared" si="8"/>
        <v>196.46567693112971</v>
      </c>
      <c r="S27" s="45"/>
    </row>
    <row r="28" spans="3:21" ht="16.2" thickBot="1" x14ac:dyDescent="0.35">
      <c r="C28" s="84">
        <v>25</v>
      </c>
      <c r="D28" s="119">
        <v>1.2935968408273144E-2</v>
      </c>
      <c r="E28" s="115">
        <f t="shared" si="9"/>
        <v>2.3125491717317658E-2</v>
      </c>
      <c r="F28" s="26">
        <f t="shared" si="0"/>
        <v>83387.774780718799</v>
      </c>
      <c r="G28" s="121">
        <v>83.277150000000006</v>
      </c>
      <c r="H28" s="120">
        <f t="shared" si="1"/>
        <v>8.3277150000000008E-2</v>
      </c>
      <c r="I28" s="42">
        <v>0.15</v>
      </c>
      <c r="J28" s="42">
        <f t="shared" si="2"/>
        <v>7.7931856870211659E-3</v>
      </c>
      <c r="K28" s="42">
        <f t="shared" si="10"/>
        <v>80.421862473761308</v>
      </c>
      <c r="L28" s="42">
        <f t="shared" si="3"/>
        <v>1191.25392543884</v>
      </c>
      <c r="M28" s="42">
        <f t="shared" si="4"/>
        <v>1701.7913220554858</v>
      </c>
      <c r="N28" s="144">
        <v>20</v>
      </c>
      <c r="O28" s="43">
        <f t="shared" si="5"/>
        <v>0.72368489429751692</v>
      </c>
      <c r="P28" s="42">
        <f t="shared" si="6"/>
        <v>11463.7716142708</v>
      </c>
      <c r="Q28" s="43">
        <f t="shared" si="7"/>
        <v>9158.8209570000017</v>
      </c>
      <c r="R28" s="45">
        <f t="shared" si="8"/>
        <v>158.46668992808114</v>
      </c>
      <c r="S28" s="45"/>
    </row>
    <row r="29" spans="3:21" ht="16.2" thickBot="1" x14ac:dyDescent="0.35">
      <c r="C29" s="84">
        <v>26</v>
      </c>
      <c r="D29" s="119">
        <v>1.338008607714551E-2</v>
      </c>
      <c r="E29" s="115">
        <f t="shared" si="9"/>
        <v>2.448302779895457E-2</v>
      </c>
      <c r="F29" s="26">
        <f t="shared" si="0"/>
        <v>83745.466151755347</v>
      </c>
      <c r="G29" s="121">
        <v>96.081320000000005</v>
      </c>
      <c r="H29" s="120">
        <f t="shared" si="1"/>
        <v>9.6081320000000012E-2</v>
      </c>
      <c r="I29" s="42">
        <v>0.15</v>
      </c>
      <c r="J29" s="42">
        <f t="shared" si="2"/>
        <v>5.9877452013260054E-3</v>
      </c>
      <c r="K29" s="42">
        <f t="shared" si="10"/>
        <v>82.030299723236539</v>
      </c>
      <c r="L29" s="42">
        <f t="shared" si="3"/>
        <v>1196.3638021679337</v>
      </c>
      <c r="M29" s="42">
        <f t="shared" si="4"/>
        <v>1709.091145954191</v>
      </c>
      <c r="N29" s="144">
        <v>20</v>
      </c>
      <c r="O29" s="43">
        <f t="shared" si="5"/>
        <v>0.70618203272240365</v>
      </c>
      <c r="P29" s="42">
        <f t="shared" si="6"/>
        <v>11352.151926941904</v>
      </c>
      <c r="Q29" s="43">
        <f t="shared" si="7"/>
        <v>10567.023573600003</v>
      </c>
      <c r="R29" s="45">
        <f t="shared" si="8"/>
        <v>127.66568339966717</v>
      </c>
      <c r="S29" s="45"/>
    </row>
    <row r="30" spans="3:21" ht="16.2" thickBot="1" x14ac:dyDescent="0.35">
      <c r="C30" s="84">
        <v>27</v>
      </c>
      <c r="D30" s="119">
        <v>1.3833869255495587E-2</v>
      </c>
      <c r="E30" s="115">
        <f t="shared" si="9"/>
        <v>2.5632231892597689E-2</v>
      </c>
      <c r="F30" s="26">
        <f t="shared" si="0"/>
        <v>84201.400852539911</v>
      </c>
      <c r="G30" s="121">
        <v>109.23842999999999</v>
      </c>
      <c r="H30" s="120">
        <f t="shared" si="1"/>
        <v>0.10923843</v>
      </c>
      <c r="I30" s="42">
        <v>0.15</v>
      </c>
      <c r="J30" s="42">
        <f t="shared" si="2"/>
        <v>4.5336053188491507E-3</v>
      </c>
      <c r="K30" s="42">
        <f t="shared" si="10"/>
        <v>83.670905717701274</v>
      </c>
      <c r="L30" s="42">
        <f t="shared" si="3"/>
        <v>1202.8771550362844</v>
      </c>
      <c r="M30" s="42">
        <f t="shared" si="4"/>
        <v>1718.3959357661206</v>
      </c>
      <c r="N30" s="144">
        <v>20</v>
      </c>
      <c r="O30" s="43">
        <f t="shared" si="5"/>
        <v>0.6883110264336767</v>
      </c>
      <c r="P30" s="42">
        <f t="shared" si="6"/>
        <v>11247.833518231168</v>
      </c>
      <c r="Q30" s="43">
        <f t="shared" si="7"/>
        <v>12014.042531400002</v>
      </c>
      <c r="R30" s="45">
        <f t="shared" si="8"/>
        <v>101.17463724782101</v>
      </c>
      <c r="S30" s="45"/>
    </row>
    <row r="31" spans="3:21" ht="16.2" thickBot="1" x14ac:dyDescent="0.35">
      <c r="C31" s="84">
        <v>28</v>
      </c>
      <c r="D31" s="119">
        <v>1.4297304700824394E-2</v>
      </c>
      <c r="E31" s="115">
        <f t="shared" si="9"/>
        <v>2.6810061724702246E-2</v>
      </c>
      <c r="F31" s="26">
        <f t="shared" si="0"/>
        <v>84759.591400193051</v>
      </c>
      <c r="G31" s="121">
        <v>123.70281</v>
      </c>
      <c r="H31" s="120">
        <f t="shared" si="1"/>
        <v>0.12370281</v>
      </c>
      <c r="I31" s="42">
        <v>0.15</v>
      </c>
      <c r="J31" s="42">
        <f t="shared" si="2"/>
        <v>3.3768677612550802E-3</v>
      </c>
      <c r="K31" s="42">
        <f t="shared" si="10"/>
        <v>85.344323832055295</v>
      </c>
      <c r="L31" s="42">
        <f t="shared" si="3"/>
        <v>1210.8513057170437</v>
      </c>
      <c r="M31" s="42">
        <f t="shared" si="4"/>
        <v>1729.7875795957766</v>
      </c>
      <c r="N31" s="144">
        <v>20</v>
      </c>
      <c r="O31" s="43">
        <f t="shared" si="5"/>
        <v>0.67010254127860913</v>
      </c>
      <c r="P31" s="42">
        <f t="shared" si="6"/>
        <v>11138.5598738606</v>
      </c>
      <c r="Q31" s="43">
        <f t="shared" si="7"/>
        <v>13604.835043800002</v>
      </c>
      <c r="R31" s="45">
        <f t="shared" si="8"/>
        <v>79.107766886433296</v>
      </c>
      <c r="S31" s="45"/>
    </row>
    <row r="32" spans="3:21" ht="16.2" thickBot="1" x14ac:dyDescent="0.35">
      <c r="C32" s="84">
        <v>29</v>
      </c>
      <c r="D32" s="119">
        <v>1.4750671945908051E-2</v>
      </c>
      <c r="E32" s="115">
        <f t="shared" si="9"/>
        <v>2.7444954808250419E-2</v>
      </c>
      <c r="F32" s="26">
        <f t="shared" si="0"/>
        <v>85375.669540730029</v>
      </c>
      <c r="G32" s="121">
        <v>139.53249</v>
      </c>
      <c r="H32" s="120">
        <f t="shared" si="1"/>
        <v>0.13953249000000001</v>
      </c>
      <c r="I32" s="42">
        <v>0.15</v>
      </c>
      <c r="J32" s="42">
        <f t="shared" si="2"/>
        <v>2.4698322450074682E-3</v>
      </c>
      <c r="K32" s="42">
        <f t="shared" si="10"/>
        <v>87.051210308696398</v>
      </c>
      <c r="L32" s="42">
        <f t="shared" si="3"/>
        <v>1219.6524220104291</v>
      </c>
      <c r="M32" s="42">
        <f t="shared" si="4"/>
        <v>1742.3606028720415</v>
      </c>
      <c r="N32" s="144">
        <v>20</v>
      </c>
      <c r="O32" s="43">
        <f t="shared" si="5"/>
        <v>0.65196168349287587</v>
      </c>
      <c r="P32" s="42">
        <f t="shared" si="6"/>
        <v>11016.867065114222</v>
      </c>
      <c r="Q32" s="43">
        <f t="shared" si="7"/>
        <v>15345.783250200004</v>
      </c>
      <c r="R32" s="45">
        <f t="shared" si="8"/>
        <v>60.916528425423934</v>
      </c>
      <c r="S32" s="45"/>
    </row>
    <row r="33" spans="3:19" ht="16.2" thickBot="1" x14ac:dyDescent="0.35">
      <c r="C33" s="84">
        <v>30</v>
      </c>
      <c r="D33" s="119">
        <v>1.5213682805380794E-2</v>
      </c>
      <c r="E33" s="115">
        <f t="shared" si="9"/>
        <v>2.8640997730090458E-2</v>
      </c>
      <c r="F33" s="26">
        <f t="shared" si="0"/>
        <v>86099.142378551463</v>
      </c>
      <c r="G33" s="121">
        <v>156.63443000000001</v>
      </c>
      <c r="H33" s="120">
        <f t="shared" si="1"/>
        <v>0.15663443000000002</v>
      </c>
      <c r="I33" s="42">
        <v>0.15</v>
      </c>
      <c r="J33" s="42">
        <f t="shared" si="2"/>
        <v>1.7705257572478376E-3</v>
      </c>
      <c r="K33" s="42">
        <f t="shared" si="10"/>
        <v>88.79223451487033</v>
      </c>
      <c r="L33" s="42">
        <f t="shared" si="3"/>
        <v>1229.9877482650209</v>
      </c>
      <c r="M33" s="42">
        <f t="shared" si="4"/>
        <v>1757.1253546643156</v>
      </c>
      <c r="N33" s="144">
        <v>20</v>
      </c>
      <c r="O33" s="43">
        <f t="shared" si="5"/>
        <v>0.63355371994776644</v>
      </c>
      <c r="P33" s="42">
        <f t="shared" si="6"/>
        <v>10889.427746579731</v>
      </c>
      <c r="Q33" s="43">
        <f t="shared" si="7"/>
        <v>17226.654611400005</v>
      </c>
      <c r="R33" s="45">
        <f t="shared" si="8"/>
        <v>46.058830944243212</v>
      </c>
      <c r="S33" s="45"/>
    </row>
    <row r="34" spans="3:19" ht="16.2" thickBot="1" x14ac:dyDescent="0.35">
      <c r="C34" s="84">
        <v>31</v>
      </c>
      <c r="D34" s="119">
        <v>1.5656790276037478E-2</v>
      </c>
      <c r="E34" s="115">
        <f t="shared" si="9"/>
        <v>2.8950014395737814E-2</v>
      </c>
      <c r="F34" s="26">
        <f t="shared" si="0"/>
        <v>86855.581595904572</v>
      </c>
      <c r="G34" s="121">
        <v>173.30804000000001</v>
      </c>
      <c r="H34" s="120">
        <f t="shared" si="1"/>
        <v>0.17330804</v>
      </c>
      <c r="I34" s="42">
        <v>0.15</v>
      </c>
      <c r="J34" s="42">
        <f t="shared" si="2"/>
        <v>1.2441274972162441E-3</v>
      </c>
      <c r="K34" s="42">
        <f t="shared" si="10"/>
        <v>90.568079205167734</v>
      </c>
      <c r="L34" s="42">
        <f t="shared" si="3"/>
        <v>1240.7940227986369</v>
      </c>
      <c r="M34" s="42">
        <f t="shared" si="4"/>
        <v>1772.5628897123383</v>
      </c>
      <c r="N34" s="144">
        <v>20</v>
      </c>
      <c r="O34" s="43">
        <f t="shared" si="5"/>
        <v>0.61547527881615649</v>
      </c>
      <c r="P34" s="42">
        <f t="shared" si="6"/>
        <v>10767.941572088743</v>
      </c>
      <c r="Q34" s="43">
        <f t="shared" si="7"/>
        <v>19060.418239200004</v>
      </c>
      <c r="R34" s="45">
        <f t="shared" si="8"/>
        <v>33.955211195136947</v>
      </c>
      <c r="S34" s="45"/>
    </row>
    <row r="35" spans="3:19" ht="16.2" thickBot="1" x14ac:dyDescent="0.35">
      <c r="C35" s="84">
        <v>32</v>
      </c>
      <c r="D35" s="119">
        <v>1.609970148942368E-2</v>
      </c>
      <c r="E35" s="115">
        <f t="shared" si="9"/>
        <v>2.9829949104396059E-2</v>
      </c>
      <c r="F35" s="26">
        <f t="shared" si="0"/>
        <v>87695.799280332736</v>
      </c>
      <c r="G35" s="121">
        <v>192.15108000000001</v>
      </c>
      <c r="H35" s="120">
        <f t="shared" si="1"/>
        <v>0.19215108</v>
      </c>
      <c r="I35" s="42">
        <v>0.15</v>
      </c>
      <c r="J35" s="42">
        <f t="shared" si="2"/>
        <v>8.5430699672317892E-4</v>
      </c>
      <c r="K35" s="42">
        <f t="shared" si="10"/>
        <v>92.379440789271086</v>
      </c>
      <c r="L35" s="42">
        <f t="shared" si="3"/>
        <v>1252.7971325761821</v>
      </c>
      <c r="M35" s="42">
        <f t="shared" si="4"/>
        <v>1789.7101893945458</v>
      </c>
      <c r="N35" s="144">
        <v>20</v>
      </c>
      <c r="O35" s="43">
        <f t="shared" si="5"/>
        <v>0.59738681286229167</v>
      </c>
      <c r="P35" s="42">
        <f t="shared" si="6"/>
        <v>10624.319963813035</v>
      </c>
      <c r="Q35" s="43">
        <f t="shared" si="7"/>
        <v>21132.775778400002</v>
      </c>
      <c r="R35" s="45">
        <f t="shared" si="8"/>
        <v>24.602448270359911</v>
      </c>
      <c r="S35" s="45"/>
    </row>
    <row r="36" spans="3:19" ht="16.2" thickBot="1" x14ac:dyDescent="0.35">
      <c r="C36" s="84">
        <v>33</v>
      </c>
      <c r="D36" s="119">
        <v>1.6532580634360229E-2</v>
      </c>
      <c r="E36" s="115">
        <f t="shared" si="9"/>
        <v>3.0384713272329875E-2</v>
      </c>
      <c r="F36" s="26">
        <f t="shared" si="0"/>
        <v>88593.279752862058</v>
      </c>
      <c r="G36" s="121">
        <v>210.16615999999999</v>
      </c>
      <c r="H36" s="120">
        <f t="shared" si="1"/>
        <v>0.21016615999999999</v>
      </c>
      <c r="I36" s="42">
        <v>0.15</v>
      </c>
      <c r="J36" s="42">
        <f t="shared" si="2"/>
        <v>5.7354648939662541E-4</v>
      </c>
      <c r="K36" s="42">
        <f t="shared" si="10"/>
        <v>94.227029605056515</v>
      </c>
      <c r="L36" s="42">
        <f t="shared" si="3"/>
        <v>1265.6182821837438</v>
      </c>
      <c r="M36" s="42">
        <f t="shared" si="4"/>
        <v>1808.026117405348</v>
      </c>
      <c r="N36" s="144">
        <v>20</v>
      </c>
      <c r="O36" s="43">
        <f t="shared" si="5"/>
        <v>0.57950837688860768</v>
      </c>
      <c r="P36" s="42">
        <f t="shared" si="6"/>
        <v>10493.726050289593</v>
      </c>
      <c r="Q36" s="43">
        <f t="shared" si="7"/>
        <v>23114.074276800002</v>
      </c>
      <c r="R36" s="45">
        <f t="shared" si="8"/>
        <v>17.311714201876935</v>
      </c>
      <c r="S36" s="45"/>
    </row>
    <row r="37" spans="3:19" ht="16.2" thickBot="1" x14ac:dyDescent="0.35">
      <c r="C37" s="84">
        <v>34</v>
      </c>
      <c r="D37" s="119">
        <v>1.6945608726141773E-2</v>
      </c>
      <c r="E37" s="115">
        <f t="shared" si="9"/>
        <v>3.0575535754932659E-2</v>
      </c>
      <c r="F37" s="26">
        <f t="shared" si="0"/>
        <v>89517.025288866222</v>
      </c>
      <c r="G37" s="121">
        <v>229.46572</v>
      </c>
      <c r="H37" s="120">
        <f t="shared" si="1"/>
        <v>0.22946572000000001</v>
      </c>
      <c r="I37" s="42">
        <v>0.15</v>
      </c>
      <c r="J37" s="42">
        <f t="shared" si="2"/>
        <v>3.7564664656569295E-4</v>
      </c>
      <c r="K37" s="42">
        <f t="shared" si="10"/>
        <v>96.111570197157647</v>
      </c>
      <c r="L37" s="42">
        <f t="shared" si="3"/>
        <v>1278.8146469838032</v>
      </c>
      <c r="M37" s="42">
        <f t="shared" si="4"/>
        <v>1826.8780671197187</v>
      </c>
      <c r="N37" s="144">
        <v>20</v>
      </c>
      <c r="O37" s="43">
        <f t="shared" si="5"/>
        <v>0.56205773857435004</v>
      </c>
      <c r="P37" s="42">
        <f t="shared" si="6"/>
        <v>10344.078891464749</v>
      </c>
      <c r="Q37" s="43">
        <f t="shared" si="7"/>
        <v>25236.639885600005</v>
      </c>
      <c r="R37" s="45">
        <f t="shared" si="8"/>
        <v>11.913252426954143</v>
      </c>
      <c r="S37" s="45"/>
    </row>
    <row r="38" spans="3:19" ht="16.2" thickBot="1" x14ac:dyDescent="0.35">
      <c r="C38" s="84">
        <v>35</v>
      </c>
      <c r="D38" s="119">
        <v>1.7348638334613073E-2</v>
      </c>
      <c r="E38" s="115">
        <f t="shared" si="9"/>
        <v>3.1051645022637329E-2</v>
      </c>
      <c r="F38" s="26">
        <f t="shared" si="0"/>
        <v>90493.477074770242</v>
      </c>
      <c r="G38" s="121">
        <v>250.75094999999999</v>
      </c>
      <c r="H38" s="120">
        <f t="shared" si="1"/>
        <v>0.25075094999999997</v>
      </c>
      <c r="I38" s="42">
        <v>0.15</v>
      </c>
      <c r="J38" s="42">
        <f t="shared" si="2"/>
        <v>2.392349591137765E-4</v>
      </c>
      <c r="K38" s="42">
        <f t="shared" si="10"/>
        <v>98.033801601100805</v>
      </c>
      <c r="L38" s="42">
        <f t="shared" si="3"/>
        <v>1292.7639582110035</v>
      </c>
      <c r="M38" s="42">
        <f t="shared" si="4"/>
        <v>1846.805654587148</v>
      </c>
      <c r="N38" s="144">
        <v>20</v>
      </c>
      <c r="O38" s="43">
        <f t="shared" si="5"/>
        <v>0.54487310749555451</v>
      </c>
      <c r="P38" s="42">
        <f t="shared" si="6"/>
        <v>10168.075012270258</v>
      </c>
      <c r="Q38" s="43">
        <f t="shared" si="7"/>
        <v>27577.589480999999</v>
      </c>
      <c r="R38" s="45">
        <f t="shared" si="8"/>
        <v>8.010441530361037</v>
      </c>
      <c r="S38" s="45"/>
    </row>
    <row r="39" spans="3:19" ht="16.2" thickBot="1" x14ac:dyDescent="0.35">
      <c r="C39" s="84">
        <v>36</v>
      </c>
      <c r="D39" s="119">
        <v>1.7741681476157126E-2</v>
      </c>
      <c r="E39" s="115">
        <f t="shared" si="9"/>
        <v>3.1498191430198975E-2</v>
      </c>
      <c r="F39" s="26">
        <f t="shared" si="0"/>
        <v>91521.439444062809</v>
      </c>
      <c r="G39" s="121">
        <v>274.85300999999998</v>
      </c>
      <c r="H39" s="120">
        <f t="shared" si="1"/>
        <v>0.27485301000000001</v>
      </c>
      <c r="I39" s="42">
        <v>0.15</v>
      </c>
      <c r="J39" s="42">
        <f t="shared" si="2"/>
        <v>1.474584339285089E-4</v>
      </c>
      <c r="K39" s="42">
        <f t="shared" si="10"/>
        <v>99.994477633122827</v>
      </c>
      <c r="L39" s="42">
        <f t="shared" si="3"/>
        <v>1307.4491349151831</v>
      </c>
      <c r="M39" s="42">
        <f t="shared" si="4"/>
        <v>1867.7844784502615</v>
      </c>
      <c r="N39" s="144">
        <v>20</v>
      </c>
      <c r="O39" s="43">
        <f t="shared" si="5"/>
        <v>0.52797806846236539</v>
      </c>
      <c r="P39" s="42">
        <f t="shared" si="6"/>
        <v>9952.7990090294134</v>
      </c>
      <c r="Q39" s="43">
        <f t="shared" si="7"/>
        <v>30228.334039800004</v>
      </c>
      <c r="R39" s="45">
        <f t="shared" si="8"/>
        <v>5.2530868722842818</v>
      </c>
      <c r="S39" s="45"/>
    </row>
    <row r="40" spans="3:19" ht="16.2" thickBot="1" x14ac:dyDescent="0.35">
      <c r="C40" s="84">
        <v>37</v>
      </c>
      <c r="D40" s="119">
        <v>1.8124749858546774E-2</v>
      </c>
      <c r="E40" s="115">
        <f t="shared" si="9"/>
        <v>3.1915211624574086E-2</v>
      </c>
      <c r="F40" s="26">
        <f t="shared" si="0"/>
        <v>92599.686860106885</v>
      </c>
      <c r="G40" s="121">
        <v>294.48656</v>
      </c>
      <c r="H40" s="120">
        <f t="shared" si="1"/>
        <v>0.29448656000000001</v>
      </c>
      <c r="I40" s="42">
        <v>0.15</v>
      </c>
      <c r="J40" s="42">
        <f t="shared" si="2"/>
        <v>8.8428820931227782E-5</v>
      </c>
      <c r="K40" s="42">
        <f t="shared" si="10"/>
        <v>101.99436718578528</v>
      </c>
      <c r="L40" s="42">
        <f t="shared" si="3"/>
        <v>1322.8526694300983</v>
      </c>
      <c r="M40" s="42">
        <f t="shared" si="4"/>
        <v>1889.7895277572834</v>
      </c>
      <c r="N40" s="144">
        <v>20</v>
      </c>
      <c r="O40" s="43">
        <f t="shared" si="5"/>
        <v>0.51139359289303687</v>
      </c>
      <c r="P40" s="42">
        <f t="shared" si="6"/>
        <v>9797.4320026195219</v>
      </c>
      <c r="Q40" s="43">
        <f t="shared" si="7"/>
        <v>32387.631868800006</v>
      </c>
      <c r="R40" s="45">
        <f t="shared" si="8"/>
        <v>3.2885927817686711</v>
      </c>
      <c r="S40" s="45"/>
    </row>
    <row r="41" spans="3:19" ht="16.2" thickBot="1" x14ac:dyDescent="0.35">
      <c r="C41" s="84">
        <v>38</v>
      </c>
      <c r="D41" s="119">
        <v>1.8488038112131115E-2</v>
      </c>
      <c r="E41" s="115">
        <f t="shared" si="9"/>
        <v>3.1929703494751847E-2</v>
      </c>
      <c r="F41" s="26">
        <f t="shared" si="0"/>
        <v>93691.995264119716</v>
      </c>
      <c r="G41" s="121">
        <v>315.27348999999998</v>
      </c>
      <c r="H41" s="120">
        <f t="shared" si="1"/>
        <v>0.31527348999999999</v>
      </c>
      <c r="I41" s="42">
        <v>0.15</v>
      </c>
      <c r="J41" s="42">
        <f t="shared" si="2"/>
        <v>5.1467124248706362E-5</v>
      </c>
      <c r="K41" s="42">
        <f t="shared" si="10"/>
        <v>104.03425452950098</v>
      </c>
      <c r="L41" s="42">
        <f t="shared" si="3"/>
        <v>1338.4570752017103</v>
      </c>
      <c r="M41" s="42">
        <f t="shared" si="4"/>
        <v>1912.0815360024433</v>
      </c>
      <c r="N41" s="144">
        <v>20</v>
      </c>
      <c r="O41" s="43">
        <f t="shared" si="5"/>
        <v>0.49532287899358374</v>
      </c>
      <c r="P41" s="42">
        <f t="shared" si="6"/>
        <v>9620.9547602905823</v>
      </c>
      <c r="Q41" s="43">
        <f t="shared" si="7"/>
        <v>34673.7784302</v>
      </c>
      <c r="R41" s="45">
        <f t="shared" si="8"/>
        <v>2.0033278547953244</v>
      </c>
      <c r="S41" s="45"/>
    </row>
    <row r="42" spans="3:19" ht="16.2" thickBot="1" x14ac:dyDescent="0.35">
      <c r="C42" s="84">
        <v>39</v>
      </c>
      <c r="D42" s="119">
        <v>1.8841381133356899E-2</v>
      </c>
      <c r="E42" s="115">
        <f t="shared" si="9"/>
        <v>3.2268415939936651E-2</v>
      </c>
      <c r="F42" s="26">
        <f t="shared" si="0"/>
        <v>94829.302993537742</v>
      </c>
      <c r="G42" s="121">
        <v>336.59532999999999</v>
      </c>
      <c r="H42" s="120">
        <f t="shared" si="1"/>
        <v>0.33659532999999997</v>
      </c>
      <c r="I42" s="42">
        <v>0.15</v>
      </c>
      <c r="J42" s="42">
        <f t="shared" si="2"/>
        <v>2.9022000991352739E-5</v>
      </c>
      <c r="K42" s="42">
        <f t="shared" si="10"/>
        <v>106.11493962009101</v>
      </c>
      <c r="L42" s="42">
        <f t="shared" si="3"/>
        <v>1354.7043284791107</v>
      </c>
      <c r="M42" s="42">
        <f t="shared" si="4"/>
        <v>1935.291897827301</v>
      </c>
      <c r="N42" s="144">
        <v>20</v>
      </c>
      <c r="O42" s="43">
        <f t="shared" si="5"/>
        <v>0.47959472041378093</v>
      </c>
      <c r="P42" s="42">
        <f t="shared" si="6"/>
        <v>9434.540154803688</v>
      </c>
      <c r="Q42" s="43">
        <f t="shared" si="7"/>
        <v>37018.754393399999</v>
      </c>
      <c r="R42" s="45">
        <f t="shared" si="8"/>
        <v>1.1826813714162105</v>
      </c>
      <c r="S42" s="45"/>
    </row>
    <row r="43" spans="3:19" ht="16.2" thickBot="1" x14ac:dyDescent="0.35">
      <c r="C43" s="84">
        <v>40</v>
      </c>
      <c r="D43" s="119">
        <v>1.9184789414833411E-2</v>
      </c>
      <c r="E43" s="115">
        <f t="shared" si="9"/>
        <v>3.2577712392417364E-2</v>
      </c>
      <c r="F43" s="26">
        <f t="shared" si="0"/>
        <v>96010.10725965882</v>
      </c>
      <c r="G43" s="121">
        <v>359.82628999999997</v>
      </c>
      <c r="H43" s="120">
        <f t="shared" si="1"/>
        <v>0.35982628999999999</v>
      </c>
      <c r="I43" s="42">
        <v>0.15</v>
      </c>
      <c r="J43" s="42">
        <f t="shared" si="2"/>
        <v>1.5792253739319267E-5</v>
      </c>
      <c r="K43" s="42">
        <f t="shared" si="10"/>
        <v>108.23723841249283</v>
      </c>
      <c r="L43" s="42">
        <f t="shared" si="3"/>
        <v>1371.572960852269</v>
      </c>
      <c r="M43" s="42">
        <f t="shared" si="4"/>
        <v>1959.38994407467</v>
      </c>
      <c r="N43" s="144">
        <v>20</v>
      </c>
      <c r="O43" s="43">
        <f t="shared" si="5"/>
        <v>0.46422237894762092</v>
      </c>
      <c r="P43" s="42">
        <f t="shared" si="6"/>
        <v>9217.5514631570586</v>
      </c>
      <c r="Q43" s="43">
        <f t="shared" si="7"/>
        <v>39573.695374200004</v>
      </c>
      <c r="R43" s="45">
        <f t="shared" si="8"/>
        <v>0.67728497703113499</v>
      </c>
      <c r="S43" s="45"/>
    </row>
    <row r="44" spans="3:19" ht="16.2" thickBot="1" x14ac:dyDescent="0.35">
      <c r="C44" s="84">
        <v>41</v>
      </c>
      <c r="D44" s="119">
        <v>1.9508466388043013E-2</v>
      </c>
      <c r="E44" s="115">
        <f t="shared" si="9"/>
        <v>3.2455545316427095E-2</v>
      </c>
      <c r="F44" s="26">
        <f t="shared" si="0"/>
        <v>97193.740172939288</v>
      </c>
      <c r="G44" s="121">
        <v>390.30531000000002</v>
      </c>
      <c r="H44" s="120">
        <f t="shared" si="1"/>
        <v>0.39030531000000002</v>
      </c>
      <c r="I44" s="42">
        <v>0.15</v>
      </c>
      <c r="J44" s="42">
        <f t="shared" si="2"/>
        <v>8.1841852607962599E-6</v>
      </c>
      <c r="K44" s="42">
        <f t="shared" si="10"/>
        <v>110.40198318074269</v>
      </c>
      <c r="L44" s="42">
        <f t="shared" si="3"/>
        <v>1388.4820024705612</v>
      </c>
      <c r="M44" s="42">
        <f t="shared" si="4"/>
        <v>1983.5457178150875</v>
      </c>
      <c r="N44" s="144">
        <v>20</v>
      </c>
      <c r="O44" s="43">
        <f t="shared" si="5"/>
        <v>0.44939766192220459</v>
      </c>
      <c r="P44" s="42">
        <f t="shared" si="6"/>
        <v>8886.9470086321144</v>
      </c>
      <c r="Q44" s="43">
        <f t="shared" si="7"/>
        <v>42925.777993800009</v>
      </c>
      <c r="R44" s="45">
        <f t="shared" si="8"/>
        <v>0.37835259065005578</v>
      </c>
      <c r="S44" s="45"/>
    </row>
    <row r="45" spans="3:19" ht="16.2" thickBot="1" x14ac:dyDescent="0.35">
      <c r="C45" s="84">
        <v>42</v>
      </c>
      <c r="D45" s="119">
        <v>1.9832038628368118E-2</v>
      </c>
      <c r="E45" s="115">
        <f t="shared" si="9"/>
        <v>3.3098500481697518E-2</v>
      </c>
      <c r="F45" s="26">
        <f t="shared" si="0"/>
        <v>98455.247126948278</v>
      </c>
      <c r="G45" s="121">
        <v>427.55694999999997</v>
      </c>
      <c r="H45" s="120">
        <f t="shared" si="1"/>
        <v>0.42755694999999999</v>
      </c>
      <c r="I45" s="42">
        <v>0.15</v>
      </c>
      <c r="J45" s="42">
        <f t="shared" si="2"/>
        <v>3.9822329765869675E-6</v>
      </c>
      <c r="K45" s="42">
        <f t="shared" si="10"/>
        <v>112.61002284435754</v>
      </c>
      <c r="L45" s="42">
        <f t="shared" si="3"/>
        <v>1406.5035303849754</v>
      </c>
      <c r="M45" s="42">
        <f t="shared" si="4"/>
        <v>2009.2907576928221</v>
      </c>
      <c r="N45" s="144">
        <v>20</v>
      </c>
      <c r="O45" s="43">
        <f t="shared" si="5"/>
        <v>0.43476673965640872</v>
      </c>
      <c r="P45" s="42">
        <f t="shared" si="6"/>
        <v>8452.2859639281014</v>
      </c>
      <c r="Q45" s="43">
        <f t="shared" si="7"/>
        <v>47022.713361000002</v>
      </c>
      <c r="R45" s="45">
        <f t="shared" si="8"/>
        <v>0.20279711030219144</v>
      </c>
      <c r="S45" s="45"/>
    </row>
    <row r="46" spans="3:19" ht="16.2" thickBot="1" x14ac:dyDescent="0.35">
      <c r="C46" s="84">
        <v>43</v>
      </c>
      <c r="D46" s="119">
        <v>2.0135905086300109E-2</v>
      </c>
      <c r="E46" s="115">
        <f t="shared" si="9"/>
        <v>3.2898296319443784E-2</v>
      </c>
      <c r="F46" s="26">
        <f t="shared" si="0"/>
        <v>99713.162572660032</v>
      </c>
      <c r="G46" s="121">
        <v>460.82995</v>
      </c>
      <c r="H46" s="120">
        <f t="shared" si="1"/>
        <v>0.46082994999999999</v>
      </c>
      <c r="I46" s="42">
        <v>0.15</v>
      </c>
      <c r="J46" s="42">
        <f t="shared" si="2"/>
        <v>1.8250356401333378E-6</v>
      </c>
      <c r="K46" s="42">
        <f t="shared" si="10"/>
        <v>114.8622233012447</v>
      </c>
      <c r="L46" s="42">
        <f t="shared" si="3"/>
        <v>1424.4737510380005</v>
      </c>
      <c r="M46" s="42">
        <f t="shared" si="4"/>
        <v>2034.962501482858</v>
      </c>
      <c r="N46" s="144">
        <v>20</v>
      </c>
      <c r="O46" s="43">
        <f t="shared" si="5"/>
        <v>0.42069636923783765</v>
      </c>
      <c r="P46" s="42">
        <f t="shared" si="6"/>
        <v>8062.7351173438874</v>
      </c>
      <c r="Q46" s="43">
        <f t="shared" si="7"/>
        <v>50682.077901000004</v>
      </c>
      <c r="R46" s="45">
        <f t="shared" si="8"/>
        <v>0.10099469520277113</v>
      </c>
      <c r="S46" s="45"/>
    </row>
    <row r="47" spans="3:19" ht="16.2" thickBot="1" x14ac:dyDescent="0.35">
      <c r="C47" s="84">
        <v>44</v>
      </c>
      <c r="D47" s="119">
        <v>2.0429881511508118E-2</v>
      </c>
      <c r="E47" s="115">
        <f t="shared" si="9"/>
        <v>3.3070867795452347E-2</v>
      </c>
      <c r="F47" s="26">
        <f t="shared" si="0"/>
        <v>101004.57880570187</v>
      </c>
      <c r="G47" s="121">
        <v>494.61828000000003</v>
      </c>
      <c r="H47" s="120">
        <f t="shared" si="1"/>
        <v>0.49461828000000002</v>
      </c>
      <c r="I47" s="42">
        <v>0.15</v>
      </c>
      <c r="J47" s="42">
        <f t="shared" si="2"/>
        <v>7.8398870324110404E-7</v>
      </c>
      <c r="K47" s="42">
        <f t="shared" si="10"/>
        <v>117.15946776726959</v>
      </c>
      <c r="L47" s="42">
        <f t="shared" si="3"/>
        <v>1442.9225543671696</v>
      </c>
      <c r="M47" s="42">
        <f t="shared" si="4"/>
        <v>2061.3179348102421</v>
      </c>
      <c r="N47" s="144">
        <v>20</v>
      </c>
      <c r="O47" s="43">
        <f t="shared" si="5"/>
        <v>0.40701111411425234</v>
      </c>
      <c r="P47" s="42">
        <f t="shared" si="6"/>
        <v>7655.3640195451717</v>
      </c>
      <c r="Q47" s="43">
        <f t="shared" si="7"/>
        <v>54398.118434400007</v>
      </c>
      <c r="R47" s="45">
        <f t="shared" si="8"/>
        <v>4.7252778418030411E-2</v>
      </c>
      <c r="S47" s="45"/>
    </row>
    <row r="48" spans="3:19" ht="16.2" thickBot="1" x14ac:dyDescent="0.35">
      <c r="C48" s="84">
        <v>45</v>
      </c>
      <c r="D48" s="119">
        <v>2.0713976597104392E-2</v>
      </c>
      <c r="E48" s="115">
        <f>-LN(EXP(-D48*C48)/EXP(-D47*C47))</f>
        <v>3.3214160363340572E-2</v>
      </c>
      <c r="F48" s="26">
        <f t="shared" si="0"/>
        <v>102327.38227559459</v>
      </c>
      <c r="G48" s="121">
        <v>528.63235999999995</v>
      </c>
      <c r="H48" s="120">
        <f t="shared" si="1"/>
        <v>0.52863235999999991</v>
      </c>
      <c r="I48" s="42">
        <v>0.15</v>
      </c>
      <c r="J48" s="42">
        <f t="shared" si="2"/>
        <v>3.141148691084067E-7</v>
      </c>
      <c r="K48" s="42">
        <f t="shared" si="10"/>
        <v>119.50265712261498</v>
      </c>
      <c r="L48" s="42">
        <f t="shared" si="3"/>
        <v>1461.8197467942084</v>
      </c>
      <c r="M48" s="42">
        <f t="shared" si="4"/>
        <v>2088.3139239917264</v>
      </c>
      <c r="N48" s="144">
        <v>20</v>
      </c>
      <c r="O48" s="43">
        <f t="shared" si="5"/>
        <v>0.39371461999132262</v>
      </c>
      <c r="P48" s="42">
        <f t="shared" si="6"/>
        <v>7233.6584006737285</v>
      </c>
      <c r="Q48" s="43">
        <f t="shared" si="7"/>
        <v>58138.986952799998</v>
      </c>
      <c r="R48" s="45">
        <f t="shared" si="8"/>
        <v>2.0666534891345095E-2</v>
      </c>
      <c r="S48" s="45"/>
    </row>
    <row r="49" spans="3:19" ht="16.2" thickBot="1" x14ac:dyDescent="0.35">
      <c r="C49" s="84">
        <v>46</v>
      </c>
      <c r="D49" s="119">
        <v>2.0988198738343164E-2</v>
      </c>
      <c r="E49" s="115">
        <f t="shared" si="9"/>
        <v>3.3328195094087854E-2</v>
      </c>
      <c r="F49" s="26">
        <f t="shared" si="0"/>
        <v>103679.33217252314</v>
      </c>
      <c r="G49" s="121">
        <v>562.56638999999996</v>
      </c>
      <c r="H49" s="120">
        <f t="shared" si="1"/>
        <v>0.56256638999999997</v>
      </c>
      <c r="I49" s="42">
        <v>0.15</v>
      </c>
      <c r="J49" s="42">
        <f t="shared" si="2"/>
        <v>1.1679374097645265E-7</v>
      </c>
      <c r="K49" s="42">
        <f t="shared" si="10"/>
        <v>121.89271026506728</v>
      </c>
      <c r="L49" s="42">
        <f t="shared" si="3"/>
        <v>1481.1333167503306</v>
      </c>
      <c r="M49" s="42">
        <f t="shared" si="4"/>
        <v>2115.9047382147578</v>
      </c>
      <c r="N49" s="144">
        <v>20</v>
      </c>
      <c r="O49" s="43">
        <f t="shared" si="5"/>
        <v>0.38080907613387494</v>
      </c>
      <c r="P49" s="42">
        <f t="shared" si="6"/>
        <v>6801.6113823623909</v>
      </c>
      <c r="Q49" s="43">
        <f t="shared" si="7"/>
        <v>61871.051572200005</v>
      </c>
      <c r="R49" s="45">
        <f t="shared" si="8"/>
        <v>8.4062228249157048E-3</v>
      </c>
      <c r="S49" s="45"/>
    </row>
    <row r="50" spans="3:19" ht="16.2" thickBot="1" x14ac:dyDescent="0.35">
      <c r="C50" s="84">
        <v>47</v>
      </c>
      <c r="D50" s="119">
        <v>2.124276626865065E-2</v>
      </c>
      <c r="E50" s="115">
        <f t="shared" si="9"/>
        <v>3.2952872662795035E-2</v>
      </c>
      <c r="F50" s="26">
        <f t="shared" si="0"/>
        <v>105009.72413629435</v>
      </c>
      <c r="G50" s="121">
        <v>596.11694999999997</v>
      </c>
      <c r="H50" s="120">
        <f t="shared" si="1"/>
        <v>0.59611694999999998</v>
      </c>
      <c r="I50" s="42">
        <v>0.15</v>
      </c>
      <c r="J50" s="42">
        <f t="shared" si="2"/>
        <v>4.0095360477507722E-8</v>
      </c>
      <c r="K50" s="42">
        <f t="shared" si="10"/>
        <v>124.33056447036863</v>
      </c>
      <c r="L50" s="42">
        <f t="shared" si="3"/>
        <v>1500.1389162327764</v>
      </c>
      <c r="M50" s="42">
        <f t="shared" si="4"/>
        <v>2143.0555946182521</v>
      </c>
      <c r="N50" s="144">
        <v>20</v>
      </c>
      <c r="O50" s="43">
        <f t="shared" si="5"/>
        <v>0.36846482935808955</v>
      </c>
      <c r="P50" s="42">
        <f t="shared" si="6"/>
        <v>6360.5355004237763</v>
      </c>
      <c r="Q50" s="43">
        <f t="shared" si="7"/>
        <v>65560.942161000014</v>
      </c>
      <c r="R50" s="45">
        <f t="shared" si="8"/>
        <v>3.1650046662076324E-3</v>
      </c>
      <c r="S50" s="45"/>
    </row>
    <row r="51" spans="3:19" ht="16.2" thickBot="1" x14ac:dyDescent="0.35">
      <c r="C51" s="84">
        <v>48</v>
      </c>
      <c r="D51" s="119">
        <v>2.149726901082304E-2</v>
      </c>
      <c r="E51" s="115">
        <f t="shared" si="9"/>
        <v>3.3458897892925457E-2</v>
      </c>
      <c r="F51" s="26">
        <f t="shared" si="0"/>
        <v>106411.02045689673</v>
      </c>
      <c r="G51" s="121">
        <v>628.98604999999998</v>
      </c>
      <c r="H51" s="120">
        <f t="shared" si="1"/>
        <v>0.62898604999999996</v>
      </c>
      <c r="I51" s="42">
        <v>0.15</v>
      </c>
      <c r="J51" s="42">
        <f t="shared" si="2"/>
        <v>1.2644547357318923E-8</v>
      </c>
      <c r="K51" s="42">
        <f t="shared" si="10"/>
        <v>126.81717575977601</v>
      </c>
      <c r="L51" s="42">
        <f t="shared" si="3"/>
        <v>1520.1574350985247</v>
      </c>
      <c r="M51" s="42">
        <f t="shared" si="4"/>
        <v>2171.6534787121782</v>
      </c>
      <c r="N51" s="144">
        <v>20</v>
      </c>
      <c r="O51" s="43">
        <f t="shared" si="5"/>
        <v>0.35634036888578463</v>
      </c>
      <c r="P51" s="42">
        <f t="shared" si="6"/>
        <v>5920.8829116366096</v>
      </c>
      <c r="Q51" s="43">
        <f t="shared" si="7"/>
        <v>69175.885779000004</v>
      </c>
      <c r="R51" s="45">
        <f t="shared" si="8"/>
        <v>1.0964835647601311E-3</v>
      </c>
      <c r="S51" s="45"/>
    </row>
    <row r="52" spans="3:19" ht="16.2" thickBot="1" x14ac:dyDescent="0.35">
      <c r="C52" s="84">
        <v>49</v>
      </c>
      <c r="D52" s="119">
        <v>2.1741922118403926E-2</v>
      </c>
      <c r="E52" s="115">
        <f t="shared" si="9"/>
        <v>3.3485271282286407E-2</v>
      </c>
      <c r="F52" s="26">
        <f t="shared" si="0"/>
        <v>107833.86020382112</v>
      </c>
      <c r="G52" s="121">
        <v>660.89963999999998</v>
      </c>
      <c r="H52" s="120">
        <f t="shared" si="1"/>
        <v>0.66089964000000001</v>
      </c>
      <c r="I52" s="42">
        <v>0.15</v>
      </c>
      <c r="J52" s="42">
        <f t="shared" si="2"/>
        <v>3.6446049767683107E-9</v>
      </c>
      <c r="K52" s="42">
        <f t="shared" si="10"/>
        <v>129.35351927497152</v>
      </c>
      <c r="L52" s="42">
        <f t="shared" si="3"/>
        <v>1540.4837171974448</v>
      </c>
      <c r="M52" s="42">
        <f t="shared" si="4"/>
        <v>2200.6910245677782</v>
      </c>
      <c r="N52" s="144">
        <v>20</v>
      </c>
      <c r="O52" s="43">
        <f t="shared" si="5"/>
        <v>0.34460577936487619</v>
      </c>
      <c r="P52" s="42">
        <f t="shared" si="6"/>
        <v>5483.9578212158121</v>
      </c>
      <c r="Q52" s="43">
        <f t="shared" si="7"/>
        <v>72685.742407200014</v>
      </c>
      <c r="R52" s="45">
        <f t="shared" si="8"/>
        <v>3.4789153084417208E-4</v>
      </c>
      <c r="S52" s="45"/>
    </row>
    <row r="53" spans="3:19" ht="16.2" thickBot="1" x14ac:dyDescent="0.35">
      <c r="C53" s="84">
        <v>50</v>
      </c>
      <c r="D53" s="129">
        <v>2.1976732803368721E-2</v>
      </c>
      <c r="E53" s="115">
        <f t="shared" si="9"/>
        <v>3.3482456366643584E-2</v>
      </c>
      <c r="F53" s="26">
        <f t="shared" si="0"/>
        <v>109275.41738006633</v>
      </c>
      <c r="G53" s="121">
        <v>691.60640999999998</v>
      </c>
      <c r="H53" s="120">
        <f t="shared" si="1"/>
        <v>0.69160641</v>
      </c>
      <c r="I53" s="42">
        <v>0.15</v>
      </c>
      <c r="J53" s="42">
        <f t="shared" si="2"/>
        <v>9.55376890979829E-10</v>
      </c>
      <c r="K53" s="42">
        <f t="shared" si="10"/>
        <v>131.94058966047095</v>
      </c>
      <c r="L53" s="42">
        <f t="shared" si="3"/>
        <v>1561.0773911438048</v>
      </c>
      <c r="M53" s="42">
        <f t="shared" si="4"/>
        <v>2230.1105587768639</v>
      </c>
      <c r="N53" s="144">
        <v>20</v>
      </c>
      <c r="O53" s="43">
        <f t="shared" si="5"/>
        <v>0.33325855788819653</v>
      </c>
      <c r="P53" s="42">
        <f t="shared" si="6"/>
        <v>5054.0505589180566</v>
      </c>
      <c r="Q53" s="43">
        <f t="shared" si="7"/>
        <v>76062.87297180001</v>
      </c>
      <c r="R53" s="45">
        <f t="shared" si="8"/>
        <v>1.0058060704468702E-4</v>
      </c>
      <c r="S53" s="45"/>
    </row>
    <row r="54" spans="3:19" ht="15.6" x14ac:dyDescent="0.3">
      <c r="C54" s="84">
        <v>51</v>
      </c>
      <c r="E54" s="115">
        <f t="shared" si="9"/>
        <v>-1.098836640168436</v>
      </c>
      <c r="G54" s="26">
        <v>0.27306629999999998</v>
      </c>
      <c r="H54" s="120">
        <f t="shared" si="1"/>
        <v>2.7306629999999997E-4</v>
      </c>
      <c r="I54" s="42">
        <v>0.15</v>
      </c>
      <c r="J54" s="42">
        <v>0</v>
      </c>
      <c r="L54" s="42">
        <f t="shared" si="3"/>
        <v>0</v>
      </c>
      <c r="M54" s="42">
        <f t="shared" si="4"/>
        <v>0</v>
      </c>
    </row>
    <row r="55" spans="3:19" x14ac:dyDescent="0.3">
      <c r="C55" s="85"/>
      <c r="Q55" s="45"/>
    </row>
    <row r="56" spans="3:19" x14ac:dyDescent="0.3">
      <c r="K56" s="53"/>
      <c r="L56" s="53"/>
      <c r="M56" s="53"/>
      <c r="Q56" s="56"/>
    </row>
    <row r="57" spans="3:19" x14ac:dyDescent="0.3">
      <c r="G57" s="55"/>
      <c r="H57" s="45"/>
      <c r="I57" s="45"/>
      <c r="J57" s="45"/>
      <c r="K57" s="45"/>
      <c r="L57" s="45"/>
      <c r="M57" s="45"/>
      <c r="N57" s="54"/>
    </row>
  </sheetData>
  <mergeCells count="3">
    <mergeCell ref="B2:C2"/>
    <mergeCell ref="T5:U5"/>
    <mergeCell ref="T12:W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21"/>
  <sheetViews>
    <sheetView workbookViewId="0">
      <selection activeCell="I26" sqref="I26"/>
    </sheetView>
  </sheetViews>
  <sheetFormatPr defaultRowHeight="14.4" x14ac:dyDescent="0.3"/>
  <cols>
    <col min="2" max="2" width="12.5546875" bestFit="1" customWidth="1"/>
    <col min="3" max="3" width="12" bestFit="1" customWidth="1"/>
    <col min="5" max="5" width="12.5546875" bestFit="1" customWidth="1"/>
    <col min="8" max="8" width="11.5546875" bestFit="1" customWidth="1"/>
    <col min="10" max="10" width="11" bestFit="1" customWidth="1"/>
    <col min="11" max="11" width="17.77734375" bestFit="1" customWidth="1"/>
  </cols>
  <sheetData>
    <row r="1" spans="2:14" ht="15" thickBot="1" x14ac:dyDescent="0.35"/>
    <row r="2" spans="2:14" ht="16.2" thickBot="1" x14ac:dyDescent="0.35">
      <c r="B2" s="176" t="s">
        <v>56</v>
      </c>
      <c r="C2" s="177"/>
      <c r="D2" s="73"/>
      <c r="E2" s="44"/>
      <c r="F2" s="44"/>
      <c r="G2" s="173" t="s">
        <v>57</v>
      </c>
      <c r="H2" s="174"/>
      <c r="I2" s="174"/>
      <c r="J2" s="175"/>
      <c r="K2" s="44"/>
      <c r="L2" s="44"/>
      <c r="M2" s="44"/>
      <c r="N2" s="44"/>
    </row>
    <row r="3" spans="2:14" x14ac:dyDescent="0.3">
      <c r="B3" s="98" t="s">
        <v>58</v>
      </c>
      <c r="C3" s="98" t="s">
        <v>55</v>
      </c>
      <c r="D3" s="74"/>
      <c r="E3" s="44"/>
      <c r="F3" s="44"/>
      <c r="G3" s="94" t="s">
        <v>59</v>
      </c>
      <c r="H3" s="94" t="s">
        <v>27</v>
      </c>
      <c r="I3" s="94" t="s">
        <v>60</v>
      </c>
      <c r="J3" s="94" t="s">
        <v>50</v>
      </c>
      <c r="K3" s="44"/>
      <c r="L3" s="44"/>
      <c r="M3" s="44"/>
      <c r="N3" s="44"/>
    </row>
    <row r="4" spans="2:14" x14ac:dyDescent="0.3">
      <c r="B4" s="88">
        <f>MAX('IR up'!U10,'IR down'!U10)</f>
        <v>284.3465970694233</v>
      </c>
      <c r="C4" s="88">
        <f>equity!U10</f>
        <v>4082.814489746117</v>
      </c>
      <c r="D4" s="75"/>
      <c r="E4" s="44"/>
      <c r="F4" s="44"/>
      <c r="G4" s="80">
        <f>mort!U10</f>
        <v>186.32149044091057</v>
      </c>
      <c r="H4" s="88">
        <f>MAX('lapse up'!U10,'lapse down'!U10,'lapse mass'!U10)</f>
        <v>768.40383376713726</v>
      </c>
      <c r="I4" s="80">
        <f>CAT!U10</f>
        <v>20.131941190280486</v>
      </c>
      <c r="J4" s="80">
        <f>expense!U10</f>
        <v>50.541758369974559</v>
      </c>
      <c r="K4" s="44"/>
      <c r="L4" s="44"/>
      <c r="M4" s="44"/>
      <c r="N4" s="44"/>
    </row>
    <row r="5" spans="2:14" ht="15" thickBot="1" x14ac:dyDescent="0.3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2:14" ht="15.75" customHeight="1" thickBot="1" x14ac:dyDescent="0.35">
      <c r="B6" s="178" t="s">
        <v>67</v>
      </c>
      <c r="C6" s="179"/>
      <c r="D6" s="180"/>
      <c r="E6" s="86"/>
      <c r="F6" s="178" t="s">
        <v>68</v>
      </c>
      <c r="G6" s="179"/>
      <c r="H6" s="180"/>
      <c r="I6" s="86"/>
      <c r="J6" s="181" t="s">
        <v>70</v>
      </c>
      <c r="K6" s="182"/>
      <c r="L6" s="182"/>
      <c r="M6" s="182"/>
      <c r="N6" s="183"/>
    </row>
    <row r="7" spans="2:14" x14ac:dyDescent="0.3">
      <c r="B7" s="93"/>
      <c r="C7" s="100" t="s">
        <v>58</v>
      </c>
      <c r="D7" s="100" t="s">
        <v>69</v>
      </c>
      <c r="E7" s="87"/>
      <c r="F7" s="93"/>
      <c r="G7" s="100" t="s">
        <v>58</v>
      </c>
      <c r="H7" s="100" t="s">
        <v>69</v>
      </c>
      <c r="I7" s="87"/>
      <c r="J7" s="93"/>
      <c r="K7" s="103" t="s">
        <v>59</v>
      </c>
      <c r="L7" s="103" t="s">
        <v>27</v>
      </c>
      <c r="M7" s="103" t="s">
        <v>71</v>
      </c>
      <c r="N7" s="103" t="s">
        <v>72</v>
      </c>
    </row>
    <row r="8" spans="2:14" x14ac:dyDescent="0.3">
      <c r="B8" s="101" t="s">
        <v>58</v>
      </c>
      <c r="C8" s="89">
        <v>1</v>
      </c>
      <c r="D8" s="89">
        <v>0</v>
      </c>
      <c r="E8" s="47"/>
      <c r="F8" s="101" t="s">
        <v>58</v>
      </c>
      <c r="G8" s="89">
        <v>1</v>
      </c>
      <c r="H8" s="89">
        <v>0.5</v>
      </c>
      <c r="I8" s="47"/>
      <c r="J8" s="104" t="s">
        <v>59</v>
      </c>
      <c r="K8" s="89">
        <v>1</v>
      </c>
      <c r="L8" s="89">
        <v>0</v>
      </c>
      <c r="M8" s="89">
        <v>0.25</v>
      </c>
      <c r="N8" s="91">
        <v>0.25</v>
      </c>
    </row>
    <row r="9" spans="2:14" x14ac:dyDescent="0.3">
      <c r="B9" s="101" t="s">
        <v>69</v>
      </c>
      <c r="C9" s="89">
        <v>0</v>
      </c>
      <c r="D9" s="89">
        <v>1</v>
      </c>
      <c r="E9" s="47"/>
      <c r="F9" s="101" t="s">
        <v>69</v>
      </c>
      <c r="G9" s="89">
        <v>0.5</v>
      </c>
      <c r="H9" s="89">
        <v>1</v>
      </c>
      <c r="I9" s="47"/>
      <c r="J9" s="104" t="s">
        <v>27</v>
      </c>
      <c r="K9" s="89">
        <v>0</v>
      </c>
      <c r="L9" s="89">
        <v>1</v>
      </c>
      <c r="M9" s="89">
        <v>0.25</v>
      </c>
      <c r="N9" s="91">
        <v>0.5</v>
      </c>
    </row>
    <row r="10" spans="2:14" x14ac:dyDescent="0.3">
      <c r="B10" s="48"/>
      <c r="C10" s="47"/>
      <c r="D10" s="47"/>
      <c r="E10" s="47"/>
      <c r="F10" s="48"/>
      <c r="G10" s="47"/>
      <c r="H10" s="47"/>
      <c r="I10" s="47"/>
      <c r="J10" s="104" t="s">
        <v>71</v>
      </c>
      <c r="K10" s="89">
        <v>0.25</v>
      </c>
      <c r="L10" s="89">
        <v>0.25</v>
      </c>
      <c r="M10" s="89">
        <v>1</v>
      </c>
      <c r="N10" s="91">
        <v>0.25</v>
      </c>
    </row>
    <row r="11" spans="2:14" x14ac:dyDescent="0.3">
      <c r="B11" s="84"/>
      <c r="C11" s="44"/>
      <c r="D11" s="44"/>
      <c r="E11" s="44"/>
      <c r="F11" s="44"/>
      <c r="G11" s="44"/>
      <c r="H11" s="44"/>
      <c r="I11" s="44"/>
      <c r="J11" s="104" t="s">
        <v>72</v>
      </c>
      <c r="K11" s="91">
        <v>0.25</v>
      </c>
      <c r="L11" s="91">
        <v>0.5</v>
      </c>
      <c r="M11" s="91">
        <v>0.25</v>
      </c>
      <c r="N11" s="91">
        <v>1</v>
      </c>
    </row>
    <row r="12" spans="2:14" ht="15" thickBot="1" x14ac:dyDescent="0.3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2:14" ht="16.2" thickBot="1" x14ac:dyDescent="0.35">
      <c r="B13" s="167" t="s">
        <v>73</v>
      </c>
      <c r="C13" s="168"/>
      <c r="D13" s="168"/>
      <c r="E13" s="169"/>
      <c r="F13" s="44"/>
      <c r="G13" s="170" t="s">
        <v>79</v>
      </c>
      <c r="H13" s="171"/>
      <c r="I13" s="172"/>
      <c r="J13" s="44"/>
      <c r="K13" s="97" t="s">
        <v>81</v>
      </c>
      <c r="L13" s="44"/>
      <c r="M13" s="44"/>
      <c r="N13" s="44"/>
    </row>
    <row r="14" spans="2:14" ht="15.6" x14ac:dyDescent="0.3">
      <c r="B14" s="102" t="s">
        <v>74</v>
      </c>
      <c r="C14" s="95">
        <f>(B4*C8+C4*C9)*B4+(B4*D8+C4*D9)*C4</f>
        <v>16750227.144945808</v>
      </c>
      <c r="D14" s="95"/>
      <c r="E14" s="107" t="s">
        <v>75</v>
      </c>
      <c r="F14" s="44"/>
      <c r="G14" s="93"/>
      <c r="H14" s="106" t="s">
        <v>80</v>
      </c>
      <c r="I14" s="106" t="s">
        <v>78</v>
      </c>
      <c r="J14" s="44"/>
      <c r="K14" s="96">
        <f>SQRT((E15*H15+E17*H16)*E15+(E15*I15+E17*I16)*E17)</f>
        <v>4372.83525349922</v>
      </c>
      <c r="L14" s="44"/>
      <c r="M14" s="44"/>
      <c r="N14" s="44"/>
    </row>
    <row r="15" spans="2:14" x14ac:dyDescent="0.3">
      <c r="B15" s="99" t="s">
        <v>76</v>
      </c>
      <c r="C15" s="49">
        <f>(B4*G8+C4*G9)*B4+(B4*H8+C4*H9)*C4</f>
        <v>17911161.551570848</v>
      </c>
      <c r="D15" s="49"/>
      <c r="E15" s="92">
        <f>IF('IR up'!S11&lt;'IR down'!S11,SQRT(C15),SQRT(C14))</f>
        <v>4092.7041360139642</v>
      </c>
      <c r="F15" s="44"/>
      <c r="G15" s="105" t="s">
        <v>80</v>
      </c>
      <c r="H15" s="89">
        <v>1</v>
      </c>
      <c r="I15" s="49">
        <v>0.25</v>
      </c>
      <c r="J15" s="44"/>
      <c r="K15" s="44"/>
      <c r="L15" s="44"/>
      <c r="M15" s="44"/>
      <c r="N15" s="44"/>
    </row>
    <row r="16" spans="2:14" ht="15.6" x14ac:dyDescent="0.3">
      <c r="B16" s="49"/>
      <c r="C16" s="49"/>
      <c r="D16" s="49"/>
      <c r="E16" s="108" t="s">
        <v>77</v>
      </c>
      <c r="F16" s="44"/>
      <c r="G16" s="105" t="s">
        <v>78</v>
      </c>
      <c r="H16" s="89">
        <v>0.25</v>
      </c>
      <c r="I16" s="49">
        <v>1</v>
      </c>
      <c r="J16" s="44"/>
      <c r="K16" s="44"/>
      <c r="L16" s="44"/>
      <c r="M16" s="44"/>
      <c r="N16" s="44"/>
    </row>
    <row r="17" spans="2:14" x14ac:dyDescent="0.3">
      <c r="B17" s="90" t="s">
        <v>78</v>
      </c>
      <c r="C17" s="49">
        <f>(G4*K8+H4*K9+I4*K10+J4*K11)*G4+(G4*L8+H4*L9+I4*L10+J4*L11)*H4+(G4*M8+H4*M9+I4*M10+J4*M11)*I4+(G4*N8+H4*N9+I4*N10+J4*N11)*J4</f>
        <v>681783.89160818688</v>
      </c>
      <c r="D17" s="49"/>
      <c r="E17" s="92">
        <f>SQRT(C17)</f>
        <v>825.70205983041296</v>
      </c>
      <c r="F17" s="44"/>
      <c r="G17" s="44"/>
      <c r="H17" s="44"/>
      <c r="I17" s="44"/>
      <c r="J17" s="44"/>
      <c r="K17" s="44"/>
      <c r="L17" s="44"/>
      <c r="M17" s="44"/>
      <c r="N17" s="44"/>
    </row>
    <row r="18" spans="2:14" x14ac:dyDescent="0.3"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2:14" ht="15.6" x14ac:dyDescent="0.3">
      <c r="G19" s="109"/>
      <c r="H19" s="109"/>
      <c r="I19" s="109"/>
      <c r="J19" s="109"/>
      <c r="M19" s="26"/>
    </row>
    <row r="20" spans="2:14" x14ac:dyDescent="0.3">
      <c r="G20" s="74"/>
      <c r="H20" s="74"/>
      <c r="I20" s="74"/>
      <c r="J20" s="74"/>
      <c r="L20" s="26"/>
      <c r="M20" s="26"/>
    </row>
    <row r="21" spans="2:14" x14ac:dyDescent="0.3">
      <c r="G21" s="74"/>
      <c r="H21" s="75"/>
      <c r="I21" s="74"/>
      <c r="J21" s="74"/>
    </row>
  </sheetData>
  <mergeCells count="7">
    <mergeCell ref="B13:E13"/>
    <mergeCell ref="G13:I13"/>
    <mergeCell ref="G2:J2"/>
    <mergeCell ref="B2:C2"/>
    <mergeCell ref="B6:D6"/>
    <mergeCell ref="F6:H6"/>
    <mergeCell ref="J6:N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J27"/>
  <sheetViews>
    <sheetView workbookViewId="0">
      <selection activeCell="L13" sqref="L13"/>
    </sheetView>
  </sheetViews>
  <sheetFormatPr defaultRowHeight="14.4" x14ac:dyDescent="0.3"/>
  <cols>
    <col min="2" max="2" width="11.21875" customWidth="1"/>
    <col min="3" max="4" width="9.5546875" bestFit="1" customWidth="1"/>
    <col min="5" max="5" width="10.21875" bestFit="1" customWidth="1"/>
    <col min="6" max="6" width="10" customWidth="1"/>
    <col min="7" max="7" width="10.44140625" customWidth="1"/>
    <col min="10" max="10" width="11.44140625" bestFit="1" customWidth="1"/>
  </cols>
  <sheetData>
    <row r="1" spans="2:10" ht="15" thickBot="1" x14ac:dyDescent="0.35"/>
    <row r="2" spans="2:10" ht="15.6" x14ac:dyDescent="0.3">
      <c r="B2" s="184" t="s">
        <v>95</v>
      </c>
      <c r="C2" s="185"/>
      <c r="D2" s="185"/>
      <c r="E2" s="185"/>
      <c r="F2" s="185"/>
      <c r="G2" s="186"/>
    </row>
    <row r="3" spans="2:10" x14ac:dyDescent="0.3">
      <c r="B3" s="57"/>
      <c r="C3" s="58" t="s">
        <v>62</v>
      </c>
      <c r="D3" s="58" t="s">
        <v>63</v>
      </c>
      <c r="E3" s="58" t="s">
        <v>86</v>
      </c>
      <c r="F3" s="58" t="s">
        <v>87</v>
      </c>
      <c r="G3" s="59" t="s">
        <v>65</v>
      </c>
    </row>
    <row r="4" spans="2:10" ht="15" thickBot="1" x14ac:dyDescent="0.35">
      <c r="B4" s="60" t="s">
        <v>88</v>
      </c>
      <c r="C4" s="61">
        <f>base!U6</f>
        <v>100000</v>
      </c>
      <c r="D4" s="62">
        <f>base!U7</f>
        <v>98297.019855621693</v>
      </c>
      <c r="E4" s="62">
        <f>base!U8</f>
        <v>1702.9801443783072</v>
      </c>
      <c r="F4" s="62">
        <f>base!U10</f>
        <v>0</v>
      </c>
      <c r="G4" s="63">
        <f>base!U9</f>
        <v>5.7065801202165813</v>
      </c>
    </row>
    <row r="5" spans="2:10" x14ac:dyDescent="0.3">
      <c r="B5" s="64" t="s">
        <v>89</v>
      </c>
      <c r="C5" s="61">
        <f>'IR up'!U6</f>
        <v>100000</v>
      </c>
      <c r="D5" s="61">
        <f>'IR up'!U7</f>
        <v>97581.666975375731</v>
      </c>
      <c r="E5" s="61">
        <f>'IR up'!U8</f>
        <v>2418.3330246242695</v>
      </c>
      <c r="F5" s="61">
        <f>'IR up'!U10</f>
        <v>0</v>
      </c>
      <c r="G5" s="61">
        <f>'IR up'!U9</f>
        <v>5.64528042301475</v>
      </c>
      <c r="I5" s="187" t="s">
        <v>95</v>
      </c>
      <c r="J5" s="188"/>
    </row>
    <row r="6" spans="2:10" x14ac:dyDescent="0.3">
      <c r="B6" s="64" t="s">
        <v>90</v>
      </c>
      <c r="C6" s="61">
        <f>'IR down'!U6</f>
        <v>100000</v>
      </c>
      <c r="D6" s="62">
        <f>'IR down'!U7</f>
        <v>98581.366452691116</v>
      </c>
      <c r="E6" s="62">
        <f>'IR down'!U8</f>
        <v>1418.6335473088839</v>
      </c>
      <c r="F6" s="62">
        <f>'IR down'!U10</f>
        <v>284.3465970694233</v>
      </c>
      <c r="G6" s="61">
        <f>'IR down'!U9</f>
        <v>5.7331825886920065</v>
      </c>
      <c r="I6" s="69" t="s">
        <v>97</v>
      </c>
      <c r="J6" s="70">
        <f>BSCR!E15</f>
        <v>4092.7041360139642</v>
      </c>
    </row>
    <row r="7" spans="2:10" x14ac:dyDescent="0.3">
      <c r="B7" s="64" t="s">
        <v>69</v>
      </c>
      <c r="C7" s="61">
        <f>equity!U6</f>
        <v>61000</v>
      </c>
      <c r="D7" s="62">
        <f>equity!U7</f>
        <v>63379.83434536781</v>
      </c>
      <c r="E7" s="62">
        <f>equity!U8</f>
        <v>-2379.8343453678099</v>
      </c>
      <c r="F7" s="62">
        <f>equity!U10</f>
        <v>4082.814489746117</v>
      </c>
      <c r="G7" s="63">
        <f>equity!U9</f>
        <v>5.8839421401474761</v>
      </c>
      <c r="I7" s="71" t="s">
        <v>98</v>
      </c>
      <c r="J7" s="70">
        <f>BSCR!E17</f>
        <v>825.70205983041296</v>
      </c>
    </row>
    <row r="8" spans="2:10" ht="16.2" thickBot="1" x14ac:dyDescent="0.35">
      <c r="B8" s="64" t="s">
        <v>96</v>
      </c>
      <c r="C8" s="61">
        <f>expense!U6</f>
        <v>100000</v>
      </c>
      <c r="D8" s="62">
        <f>expense!U7</f>
        <v>98347.561613991667</v>
      </c>
      <c r="E8" s="62">
        <f>expense!U8</f>
        <v>1652.4383860083326</v>
      </c>
      <c r="F8" s="62">
        <f>expense!U10</f>
        <v>50.541758369974559</v>
      </c>
      <c r="G8" s="63">
        <f>expense!U9</f>
        <v>5.7077711362155457</v>
      </c>
      <c r="I8" s="72" t="s">
        <v>81</v>
      </c>
      <c r="J8" s="110">
        <f>BSCR!K14</f>
        <v>4372.83525349922</v>
      </c>
    </row>
    <row r="9" spans="2:10" x14ac:dyDescent="0.3">
      <c r="B9" s="64" t="s">
        <v>91</v>
      </c>
      <c r="C9" s="61">
        <f>mort!U6</f>
        <v>100000</v>
      </c>
      <c r="D9" s="62">
        <f>mort!U7</f>
        <v>98483.341346062603</v>
      </c>
      <c r="E9" s="62">
        <f>mort!U8</f>
        <v>1516.6586539373966</v>
      </c>
      <c r="F9" s="62">
        <f>mort!U10</f>
        <v>186.32149044091057</v>
      </c>
      <c r="G9" s="63">
        <f>mort!U9</f>
        <v>5.6659541947594771</v>
      </c>
    </row>
    <row r="10" spans="2:10" x14ac:dyDescent="0.3">
      <c r="B10" s="64" t="s">
        <v>92</v>
      </c>
      <c r="C10" s="61">
        <f>'lapse up'!U6</f>
        <v>100000</v>
      </c>
      <c r="D10" s="62">
        <f>'lapse up'!U7</f>
        <v>98467.021638956343</v>
      </c>
      <c r="E10" s="62">
        <f>'lapse up'!U8</f>
        <v>1532.9783610436571</v>
      </c>
      <c r="F10" s="62">
        <f>'lapse up'!U10</f>
        <v>170.0017833346501</v>
      </c>
      <c r="G10" s="63">
        <f>'lapse up'!U9</f>
        <v>4.0476244284883443</v>
      </c>
    </row>
    <row r="11" spans="2:10" x14ac:dyDescent="0.3">
      <c r="B11" s="64" t="s">
        <v>93</v>
      </c>
      <c r="C11" s="61">
        <f>'lapse down'!U6</f>
        <v>100000</v>
      </c>
      <c r="D11" s="62">
        <f>'lapse down'!U7</f>
        <v>99065.42368938883</v>
      </c>
      <c r="E11" s="62">
        <f>'lapse down'!U8</f>
        <v>934.5763106111699</v>
      </c>
      <c r="F11" s="62">
        <f>'lapse down'!U10</f>
        <v>768.40383376713726</v>
      </c>
      <c r="G11" s="63">
        <f>'lapse down'!U9</f>
        <v>9.3635502411926836</v>
      </c>
    </row>
    <row r="12" spans="2:10" x14ac:dyDescent="0.3">
      <c r="B12" s="64" t="s">
        <v>94</v>
      </c>
      <c r="C12" s="61">
        <f>'lapse mass'!U6</f>
        <v>100000</v>
      </c>
      <c r="D12" s="62">
        <f>'lapse mass'!U7</f>
        <v>98871.006900131106</v>
      </c>
      <c r="E12" s="62">
        <f>'lapse mass'!U8</f>
        <v>1128.9930998688942</v>
      </c>
      <c r="F12" s="62">
        <f>'lapse mass'!U10</f>
        <v>573.98704450941295</v>
      </c>
      <c r="G12" s="63">
        <f>'lapse mass'!U9</f>
        <v>3.4772534295571593</v>
      </c>
    </row>
    <row r="13" spans="2:10" ht="15" thickBot="1" x14ac:dyDescent="0.35">
      <c r="B13" s="65" t="s">
        <v>60</v>
      </c>
      <c r="C13" s="66">
        <f>CAT!U6</f>
        <v>100000</v>
      </c>
      <c r="D13" s="67">
        <f>CAT!U7</f>
        <v>98317.151796811973</v>
      </c>
      <c r="E13" s="67">
        <f>CAT!U8</f>
        <v>1682.8482031880267</v>
      </c>
      <c r="F13" s="67">
        <f>CAT!U10</f>
        <v>20.131941190280486</v>
      </c>
      <c r="G13" s="68">
        <f>CAT!U9</f>
        <v>5.6985074073728725</v>
      </c>
    </row>
    <row r="15" spans="2:10" ht="15" thickBot="1" x14ac:dyDescent="0.35"/>
    <row r="16" spans="2:10" ht="15.6" x14ac:dyDescent="0.3">
      <c r="B16" s="184" t="s">
        <v>99</v>
      </c>
      <c r="C16" s="185"/>
      <c r="D16" s="185"/>
      <c r="E16" s="185"/>
      <c r="F16" s="185"/>
      <c r="G16" s="186"/>
    </row>
    <row r="17" spans="2:7" x14ac:dyDescent="0.3">
      <c r="B17" s="57"/>
      <c r="C17" s="58" t="s">
        <v>82</v>
      </c>
      <c r="D17" s="58" t="s">
        <v>83</v>
      </c>
      <c r="E17" s="58" t="s">
        <v>84</v>
      </c>
      <c r="F17" s="58" t="s">
        <v>50</v>
      </c>
      <c r="G17" s="59" t="s">
        <v>51</v>
      </c>
    </row>
    <row r="18" spans="2:7" x14ac:dyDescent="0.3">
      <c r="B18" s="60" t="s">
        <v>88</v>
      </c>
      <c r="C18" s="62">
        <f>base!T14</f>
        <v>81636.106340436512</v>
      </c>
      <c r="D18" s="62">
        <f>base!U14</f>
        <v>8461.6085597112615</v>
      </c>
      <c r="E18" s="111">
        <f>base!T16</f>
        <v>0</v>
      </c>
      <c r="F18" s="62">
        <f>base!V14</f>
        <v>321.46793129813813</v>
      </c>
      <c r="G18" s="113">
        <f>base!W14</f>
        <v>7877.8370241757821</v>
      </c>
    </row>
    <row r="19" spans="2:7" x14ac:dyDescent="0.3">
      <c r="B19" s="64" t="s">
        <v>89</v>
      </c>
      <c r="C19" s="62">
        <f>'IR up'!T14</f>
        <v>81637.008278224908</v>
      </c>
      <c r="D19" s="62">
        <f>'IR up'!U14</f>
        <v>7763.6308815481743</v>
      </c>
      <c r="E19" s="111">
        <f>'IR up'!T16</f>
        <v>0</v>
      </c>
      <c r="F19" s="62">
        <f>'IR up'!V14</f>
        <v>303.19079142683819</v>
      </c>
      <c r="G19" s="113">
        <f>'IR up'!W14</f>
        <v>7877.8370241757848</v>
      </c>
    </row>
    <row r="20" spans="2:7" x14ac:dyDescent="0.3">
      <c r="B20" s="64" t="s">
        <v>90</v>
      </c>
      <c r="C20" s="62">
        <f>'IR down'!T14</f>
        <v>81635.767605323737</v>
      </c>
      <c r="D20" s="62">
        <f>'IR down'!U14</f>
        <v>8739.3802493028998</v>
      </c>
      <c r="E20" s="111">
        <f>'IR down'!T16</f>
        <v>0</v>
      </c>
      <c r="F20" s="62">
        <f>'IR down'!V14</f>
        <v>328.38157388869467</v>
      </c>
      <c r="G20" s="113">
        <f>'IR down'!W14</f>
        <v>7877.8370241757812</v>
      </c>
    </row>
    <row r="21" spans="2:7" x14ac:dyDescent="0.3">
      <c r="B21" s="64" t="s">
        <v>69</v>
      </c>
      <c r="C21" s="62">
        <f>equity!T14</f>
        <v>49791.277269611201</v>
      </c>
      <c r="D21" s="62">
        <f>equity!U14</f>
        <v>8461.6085597112615</v>
      </c>
      <c r="E21" s="111">
        <f>equity!T16</f>
        <v>0</v>
      </c>
      <c r="F21" s="62">
        <f>equity!V14</f>
        <v>321.46793129813813</v>
      </c>
      <c r="G21" s="113">
        <f>equity!W14</f>
        <v>4805.4805847472262</v>
      </c>
    </row>
    <row r="22" spans="2:7" x14ac:dyDescent="0.3">
      <c r="B22" s="64" t="s">
        <v>96</v>
      </c>
      <c r="C22" s="62">
        <f>expense!T14</f>
        <v>81636.106340436512</v>
      </c>
      <c r="D22" s="62">
        <f>expense!U14</f>
        <v>8461.6085597112615</v>
      </c>
      <c r="E22" s="111">
        <f>expense!T16</f>
        <v>0</v>
      </c>
      <c r="F22" s="62">
        <f>expense!V14</f>
        <v>372.00968966813815</v>
      </c>
      <c r="G22" s="113">
        <f>expense!W14</f>
        <v>7877.8370241757821</v>
      </c>
    </row>
    <row r="23" spans="2:7" x14ac:dyDescent="0.3">
      <c r="B23" s="64" t="s">
        <v>91</v>
      </c>
      <c r="C23" s="62">
        <f>mort!T14</f>
        <v>80830.463916964538</v>
      </c>
      <c r="D23" s="62">
        <f>mort!U14</f>
        <v>9520.7023382485768</v>
      </c>
      <c r="E23" s="111">
        <f>mort!T16</f>
        <v>0</v>
      </c>
      <c r="F23" s="62">
        <f>mort!V14</f>
        <v>318.26653271842707</v>
      </c>
      <c r="G23" s="113">
        <f>mort!W14</f>
        <v>7813.9085581311174</v>
      </c>
    </row>
    <row r="24" spans="2:7" x14ac:dyDescent="0.3">
      <c r="B24" s="64" t="s">
        <v>92</v>
      </c>
      <c r="C24" s="62">
        <f>'lapse up'!T14</f>
        <v>87850.645180473846</v>
      </c>
      <c r="D24" s="62">
        <f>'lapse up'!U14</f>
        <v>4758.8709895422908</v>
      </c>
      <c r="E24" s="111">
        <f>'lapse up'!T16</f>
        <v>0</v>
      </c>
      <c r="F24" s="62">
        <f>'lapse up'!V14</f>
        <v>220.26402622270453</v>
      </c>
      <c r="G24" s="113">
        <f>'lapse up'!W14</f>
        <v>5637.2414427174854</v>
      </c>
    </row>
    <row r="25" spans="2:7" x14ac:dyDescent="0.3">
      <c r="B25" s="64" t="s">
        <v>93</v>
      </c>
      <c r="C25" s="62">
        <f>'lapse down'!T14</f>
        <v>64935.834699316394</v>
      </c>
      <c r="D25" s="62">
        <f>'lapse down'!U14</f>
        <v>20959.536530647467</v>
      </c>
      <c r="E25" s="111">
        <f>'lapse down'!T16</f>
        <v>0</v>
      </c>
      <c r="F25" s="62">
        <f>'lapse down'!V14</f>
        <v>555.37920034496858</v>
      </c>
      <c r="G25" s="113">
        <f>'lapse down'!W14</f>
        <v>12614.673259080013</v>
      </c>
    </row>
    <row r="26" spans="2:7" x14ac:dyDescent="0.3">
      <c r="B26" s="64" t="s">
        <v>94</v>
      </c>
      <c r="C26" s="62">
        <f>'lapse mass'!T14</f>
        <v>88999.509552336953</v>
      </c>
      <c r="D26" s="62">
        <f>'lapse mass'!U14</f>
        <v>4848.2946521227377</v>
      </c>
      <c r="E26" s="111">
        <f>'lapse mass'!T16</f>
        <v>0</v>
      </c>
      <c r="F26" s="62">
        <f>'lapse mass'!V14</f>
        <v>193.75956522533812</v>
      </c>
      <c r="G26" s="113">
        <f>'lapse mass'!W14</f>
        <v>4829.4431304460013</v>
      </c>
    </row>
    <row r="27" spans="2:7" ht="15" thickBot="1" x14ac:dyDescent="0.35">
      <c r="B27" s="65" t="s">
        <v>60</v>
      </c>
      <c r="C27" s="67">
        <f>CAT!T14</f>
        <v>81512.775310871977</v>
      </c>
      <c r="D27" s="67">
        <f>CAT!U14</f>
        <v>8615.2678511375179</v>
      </c>
      <c r="E27" s="112">
        <f>CAT!T16</f>
        <v>0</v>
      </c>
      <c r="F27" s="67">
        <f>CAT!V14</f>
        <v>321.05794593041463</v>
      </c>
      <c r="G27" s="114">
        <f>CAT!W14</f>
        <v>7868.0506888720047</v>
      </c>
    </row>
  </sheetData>
  <mergeCells count="3">
    <mergeCell ref="B2:G2"/>
    <mergeCell ref="I5:J5"/>
    <mergeCell ref="B16:G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rates</vt:lpstr>
      <vt:lpstr>life tables male</vt:lpstr>
      <vt:lpstr>life tables male and female</vt:lpstr>
      <vt:lpstr>Recap of data</vt:lpstr>
      <vt:lpstr>base</vt:lpstr>
      <vt:lpstr>IR up</vt:lpstr>
      <vt:lpstr>IR down</vt:lpstr>
      <vt:lpstr>equity</vt:lpstr>
      <vt:lpstr>expense</vt:lpstr>
      <vt:lpstr>mort</vt:lpstr>
      <vt:lpstr>lapse up</vt:lpstr>
      <vt:lpstr>lapse down</vt:lpstr>
      <vt:lpstr>lapse mass</vt:lpstr>
      <vt:lpstr>CAT</vt:lpstr>
      <vt:lpstr>BSCR</vt:lpstr>
      <vt:lpstr>results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giuli</cp:lastModifiedBy>
  <dcterms:created xsi:type="dcterms:W3CDTF">2022-05-29T08:22:07Z</dcterms:created>
  <dcterms:modified xsi:type="dcterms:W3CDTF">2022-06-08T19:45:01Z</dcterms:modified>
</cp:coreProperties>
</file>