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desc-my.sharepoint.com/personal/09207534932_edu_udesc_br/Documents/Área de Trabalho/2. Áreas/PS_PROCESSO SELETIVO/Partner Odgers Berndtson/Analista Pleno de Remuneração e Orçamentos/"/>
    </mc:Choice>
  </mc:AlternateContent>
  <xr:revisionPtr revIDLastSave="702" documentId="8_{14024E99-9DC4-4624-9F74-F456658788EF}" xr6:coauthVersionLast="47" xr6:coauthVersionMax="47" xr10:uidLastSave="{6BED819E-5419-45DC-9B88-E565C60D37C5}"/>
  <bookViews>
    <workbookView xWindow="-120" yWindow="-120" windowWidth="20730" windowHeight="11760" tabRatio="830" firstSheet="3" activeTab="3" xr2:uid="{2A2CCC92-EB03-4F07-9364-B7916F5E6328}"/>
  </bookViews>
  <sheets>
    <sheet name="Analista_Remuneracao_Dados_base" sheetId="9" state="hidden" r:id="rId1"/>
    <sheet name="back_end_calculadora" sheetId="2" state="hidden" r:id="rId2"/>
    <sheet name="back_end_projeção" sheetId="6" state="hidden" r:id="rId3"/>
    <sheet name="Análise_de_Dados" sheetId="10" r:id="rId4"/>
    <sheet name="Calculadora_Mão_de_Obra_Direta" sheetId="1" r:id="rId5"/>
    <sheet name="Projeção_Orçamentária_Salarial" sheetId="3" r:id="rId6"/>
    <sheet name="Relatório" sheetId="12" state="hidden" r:id="rId7"/>
  </sheets>
  <definedNames>
    <definedName name="_xlnm._FilterDatabase" localSheetId="4" hidden="1">Projeção_Orçamentária_Salarial!#REF!</definedName>
    <definedName name="DadosExternos_1" localSheetId="0" hidden="1">Analista_Remuneracao_Dados_base!$B$1:$F$501</definedName>
    <definedName name="DadosExternos_1" localSheetId="1" hidden="1">back_end_calculadora!$A$1:$C$26</definedName>
    <definedName name="DadosExternos_1" localSheetId="2" hidden="1">back_end_projeção!$A$1:$C$26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9" l="1"/>
  <c r="N76" i="9" s="1"/>
  <c r="M76" i="9" s="1"/>
  <c r="L76" i="9" s="1"/>
  <c r="K76" i="9" s="1"/>
  <c r="J76" i="9" s="1"/>
  <c r="I76" i="9" s="1"/>
  <c r="H76" i="9" s="1"/>
  <c r="G76" i="9" s="1"/>
  <c r="O220" i="9"/>
  <c r="N220" i="9" s="1"/>
  <c r="M220" i="9" s="1"/>
  <c r="L220" i="9" s="1"/>
  <c r="K220" i="9" s="1"/>
  <c r="J220" i="9" s="1"/>
  <c r="I220" i="9" s="1"/>
  <c r="H220" i="9" s="1"/>
  <c r="G220" i="9" s="1"/>
  <c r="O337" i="9"/>
  <c r="N337" i="9" s="1"/>
  <c r="M337" i="9" s="1"/>
  <c r="L337" i="9" s="1"/>
  <c r="K337" i="9" s="1"/>
  <c r="J337" i="9" s="1"/>
  <c r="I337" i="9" s="1"/>
  <c r="H337" i="9" s="1"/>
  <c r="G337" i="9" s="1"/>
  <c r="O132" i="9"/>
  <c r="N132" i="9" s="1"/>
  <c r="M132" i="9" s="1"/>
  <c r="L132" i="9" s="1"/>
  <c r="K132" i="9" s="1"/>
  <c r="J132" i="9" s="1"/>
  <c r="I132" i="9" s="1"/>
  <c r="H132" i="9" s="1"/>
  <c r="G132" i="9" s="1"/>
  <c r="O291" i="9"/>
  <c r="N291" i="9" s="1"/>
  <c r="M291" i="9" s="1"/>
  <c r="L291" i="9" s="1"/>
  <c r="K291" i="9" s="1"/>
  <c r="J291" i="9" s="1"/>
  <c r="I291" i="9" s="1"/>
  <c r="H291" i="9" s="1"/>
  <c r="G291" i="9" s="1"/>
  <c r="O199" i="9"/>
  <c r="N199" i="9" s="1"/>
  <c r="M199" i="9" s="1"/>
  <c r="L199" i="9" s="1"/>
  <c r="K199" i="9" s="1"/>
  <c r="J199" i="9" s="1"/>
  <c r="I199" i="9" s="1"/>
  <c r="H199" i="9" s="1"/>
  <c r="G199" i="9" s="1"/>
  <c r="O429" i="9"/>
  <c r="N429" i="9" s="1"/>
  <c r="M429" i="9" s="1"/>
  <c r="L429" i="9" s="1"/>
  <c r="K429" i="9" s="1"/>
  <c r="J429" i="9" s="1"/>
  <c r="I429" i="9" s="1"/>
  <c r="H429" i="9" s="1"/>
  <c r="G429" i="9" s="1"/>
  <c r="P95" i="9"/>
  <c r="O95" i="9" s="1"/>
  <c r="N95" i="9" s="1"/>
  <c r="M95" i="9" s="1"/>
  <c r="L95" i="9" s="1"/>
  <c r="K95" i="9" s="1"/>
  <c r="J95" i="9" s="1"/>
  <c r="I95" i="9" s="1"/>
  <c r="H95" i="9" s="1"/>
  <c r="G95" i="9" s="1"/>
  <c r="P137" i="9"/>
  <c r="O137" i="9" s="1"/>
  <c r="N137" i="9" s="1"/>
  <c r="M137" i="9" s="1"/>
  <c r="L137" i="9" s="1"/>
  <c r="K137" i="9" s="1"/>
  <c r="J137" i="9" s="1"/>
  <c r="I137" i="9" s="1"/>
  <c r="H137" i="9" s="1"/>
  <c r="G137" i="9" s="1"/>
  <c r="P302" i="9"/>
  <c r="O302" i="9" s="1"/>
  <c r="N302" i="9" s="1"/>
  <c r="M302" i="9" s="1"/>
  <c r="L302" i="9" s="1"/>
  <c r="K302" i="9" s="1"/>
  <c r="J302" i="9" s="1"/>
  <c r="I302" i="9" s="1"/>
  <c r="H302" i="9" s="1"/>
  <c r="G302" i="9" s="1"/>
  <c r="P14" i="9"/>
  <c r="O14" i="9" s="1"/>
  <c r="N14" i="9" s="1"/>
  <c r="M14" i="9" s="1"/>
  <c r="L14" i="9" s="1"/>
  <c r="K14" i="9" s="1"/>
  <c r="J14" i="9" s="1"/>
  <c r="I14" i="9" s="1"/>
  <c r="H14" i="9" s="1"/>
  <c r="G14" i="9" s="1"/>
  <c r="P61" i="9"/>
  <c r="O61" i="9" s="1"/>
  <c r="N61" i="9" s="1"/>
  <c r="M61" i="9" s="1"/>
  <c r="L61" i="9" s="1"/>
  <c r="K61" i="9" s="1"/>
  <c r="J61" i="9" s="1"/>
  <c r="I61" i="9" s="1"/>
  <c r="H61" i="9" s="1"/>
  <c r="G61" i="9" s="1"/>
  <c r="P141" i="9"/>
  <c r="O141" i="9" s="1"/>
  <c r="N141" i="9" s="1"/>
  <c r="M141" i="9" s="1"/>
  <c r="L141" i="9" s="1"/>
  <c r="K141" i="9" s="1"/>
  <c r="J141" i="9" s="1"/>
  <c r="I141" i="9" s="1"/>
  <c r="H141" i="9" s="1"/>
  <c r="G141" i="9" s="1"/>
  <c r="P254" i="9"/>
  <c r="O254" i="9" s="1"/>
  <c r="N254" i="9" s="1"/>
  <c r="M254" i="9" s="1"/>
  <c r="L254" i="9" s="1"/>
  <c r="K254" i="9" s="1"/>
  <c r="J254" i="9" s="1"/>
  <c r="I254" i="9" s="1"/>
  <c r="H254" i="9" s="1"/>
  <c r="G254" i="9" s="1"/>
  <c r="P354" i="9"/>
  <c r="O354" i="9" s="1"/>
  <c r="N354" i="9" s="1"/>
  <c r="M354" i="9" s="1"/>
  <c r="L354" i="9" s="1"/>
  <c r="K354" i="9" s="1"/>
  <c r="J354" i="9" s="1"/>
  <c r="I354" i="9" s="1"/>
  <c r="H354" i="9" s="1"/>
  <c r="G354" i="9" s="1"/>
  <c r="P158" i="9"/>
  <c r="O158" i="9" s="1"/>
  <c r="N158" i="9" s="1"/>
  <c r="M158" i="9" s="1"/>
  <c r="L158" i="9" s="1"/>
  <c r="K158" i="9" s="1"/>
  <c r="J158" i="9" s="1"/>
  <c r="I158" i="9" s="1"/>
  <c r="H158" i="9" s="1"/>
  <c r="G158" i="9" s="1"/>
  <c r="P120" i="9"/>
  <c r="O120" i="9" s="1"/>
  <c r="N120" i="9" s="1"/>
  <c r="M120" i="9" s="1"/>
  <c r="L120" i="9" s="1"/>
  <c r="K120" i="9" s="1"/>
  <c r="J120" i="9" s="1"/>
  <c r="I120" i="9" s="1"/>
  <c r="H120" i="9" s="1"/>
  <c r="G120" i="9" s="1"/>
  <c r="P185" i="9"/>
  <c r="O185" i="9" s="1"/>
  <c r="N185" i="9" s="1"/>
  <c r="M185" i="9" s="1"/>
  <c r="L185" i="9" s="1"/>
  <c r="K185" i="9" s="1"/>
  <c r="J185" i="9" s="1"/>
  <c r="I185" i="9" s="1"/>
  <c r="H185" i="9" s="1"/>
  <c r="G185" i="9" s="1"/>
  <c r="P229" i="9"/>
  <c r="O229" i="9" s="1"/>
  <c r="N229" i="9" s="1"/>
  <c r="M229" i="9" s="1"/>
  <c r="L229" i="9" s="1"/>
  <c r="K229" i="9" s="1"/>
  <c r="J229" i="9" s="1"/>
  <c r="I229" i="9" s="1"/>
  <c r="H229" i="9" s="1"/>
  <c r="G229" i="9" s="1"/>
  <c r="P396" i="9"/>
  <c r="O396" i="9" s="1"/>
  <c r="N396" i="9" s="1"/>
  <c r="M396" i="9" s="1"/>
  <c r="L396" i="9" s="1"/>
  <c r="K396" i="9" s="1"/>
  <c r="J396" i="9" s="1"/>
  <c r="I396" i="9" s="1"/>
  <c r="H396" i="9" s="1"/>
  <c r="G396" i="9" s="1"/>
  <c r="P103" i="9"/>
  <c r="O103" i="9" s="1"/>
  <c r="N103" i="9" s="1"/>
  <c r="M103" i="9" s="1"/>
  <c r="L103" i="9" s="1"/>
  <c r="K103" i="9" s="1"/>
  <c r="J103" i="9" s="1"/>
  <c r="I103" i="9" s="1"/>
  <c r="H103" i="9" s="1"/>
  <c r="G103" i="9" s="1"/>
  <c r="P231" i="9"/>
  <c r="O231" i="9" s="1"/>
  <c r="N231" i="9" s="1"/>
  <c r="M231" i="9" s="1"/>
  <c r="L231" i="9" s="1"/>
  <c r="K231" i="9" s="1"/>
  <c r="J231" i="9" s="1"/>
  <c r="I231" i="9" s="1"/>
  <c r="H231" i="9" s="1"/>
  <c r="G231" i="9" s="1"/>
  <c r="P76" i="9"/>
  <c r="P387" i="9"/>
  <c r="O387" i="9" s="1"/>
  <c r="N387" i="9" s="1"/>
  <c r="M387" i="9" s="1"/>
  <c r="L387" i="9" s="1"/>
  <c r="K387" i="9" s="1"/>
  <c r="J387" i="9" s="1"/>
  <c r="I387" i="9" s="1"/>
  <c r="H387" i="9" s="1"/>
  <c r="G387" i="9" s="1"/>
  <c r="P17" i="9"/>
  <c r="O17" i="9" s="1"/>
  <c r="N17" i="9" s="1"/>
  <c r="M17" i="9" s="1"/>
  <c r="L17" i="9" s="1"/>
  <c r="K17" i="9" s="1"/>
  <c r="J17" i="9" s="1"/>
  <c r="I17" i="9" s="1"/>
  <c r="H17" i="9" s="1"/>
  <c r="G17" i="9" s="1"/>
  <c r="P232" i="9"/>
  <c r="O232" i="9" s="1"/>
  <c r="N232" i="9" s="1"/>
  <c r="M232" i="9" s="1"/>
  <c r="L232" i="9" s="1"/>
  <c r="K232" i="9" s="1"/>
  <c r="J232" i="9" s="1"/>
  <c r="I232" i="9" s="1"/>
  <c r="H232" i="9" s="1"/>
  <c r="G232" i="9" s="1"/>
  <c r="P427" i="9"/>
  <c r="O427" i="9" s="1"/>
  <c r="N427" i="9" s="1"/>
  <c r="M427" i="9" s="1"/>
  <c r="L427" i="9" s="1"/>
  <c r="K427" i="9" s="1"/>
  <c r="J427" i="9" s="1"/>
  <c r="I427" i="9" s="1"/>
  <c r="H427" i="9" s="1"/>
  <c r="G427" i="9" s="1"/>
  <c r="P476" i="9"/>
  <c r="O476" i="9" s="1"/>
  <c r="N476" i="9" s="1"/>
  <c r="M476" i="9" s="1"/>
  <c r="L476" i="9" s="1"/>
  <c r="K476" i="9" s="1"/>
  <c r="J476" i="9" s="1"/>
  <c r="I476" i="9" s="1"/>
  <c r="H476" i="9" s="1"/>
  <c r="G476" i="9" s="1"/>
  <c r="P50" i="9"/>
  <c r="O50" i="9" s="1"/>
  <c r="N50" i="9" s="1"/>
  <c r="M50" i="9" s="1"/>
  <c r="L50" i="9" s="1"/>
  <c r="K50" i="9" s="1"/>
  <c r="J50" i="9" s="1"/>
  <c r="I50" i="9" s="1"/>
  <c r="H50" i="9" s="1"/>
  <c r="G50" i="9" s="1"/>
  <c r="P295" i="9"/>
  <c r="O295" i="9" s="1"/>
  <c r="N295" i="9" s="1"/>
  <c r="M295" i="9" s="1"/>
  <c r="L295" i="9" s="1"/>
  <c r="K295" i="9" s="1"/>
  <c r="J295" i="9" s="1"/>
  <c r="I295" i="9" s="1"/>
  <c r="H295" i="9" s="1"/>
  <c r="G295" i="9" s="1"/>
  <c r="P15" i="9"/>
  <c r="O15" i="9" s="1"/>
  <c r="N15" i="9" s="1"/>
  <c r="M15" i="9" s="1"/>
  <c r="L15" i="9" s="1"/>
  <c r="K15" i="9" s="1"/>
  <c r="J15" i="9" s="1"/>
  <c r="I15" i="9" s="1"/>
  <c r="H15" i="9" s="1"/>
  <c r="G15" i="9" s="1"/>
  <c r="P253" i="9"/>
  <c r="O253" i="9" s="1"/>
  <c r="N253" i="9" s="1"/>
  <c r="M253" i="9" s="1"/>
  <c r="L253" i="9" s="1"/>
  <c r="K253" i="9" s="1"/>
  <c r="J253" i="9" s="1"/>
  <c r="I253" i="9" s="1"/>
  <c r="H253" i="9" s="1"/>
  <c r="G253" i="9" s="1"/>
  <c r="P278" i="9"/>
  <c r="O278" i="9" s="1"/>
  <c r="N278" i="9" s="1"/>
  <c r="M278" i="9" s="1"/>
  <c r="L278" i="9" s="1"/>
  <c r="K278" i="9" s="1"/>
  <c r="J278" i="9" s="1"/>
  <c r="I278" i="9" s="1"/>
  <c r="H278" i="9" s="1"/>
  <c r="G278" i="9" s="1"/>
  <c r="P100" i="9"/>
  <c r="O100" i="9" s="1"/>
  <c r="N100" i="9" s="1"/>
  <c r="M100" i="9" s="1"/>
  <c r="L100" i="9" s="1"/>
  <c r="K100" i="9" s="1"/>
  <c r="J100" i="9" s="1"/>
  <c r="I100" i="9" s="1"/>
  <c r="H100" i="9" s="1"/>
  <c r="G100" i="9" s="1"/>
  <c r="P242" i="9"/>
  <c r="O242" i="9" s="1"/>
  <c r="N242" i="9" s="1"/>
  <c r="M242" i="9" s="1"/>
  <c r="L242" i="9" s="1"/>
  <c r="K242" i="9" s="1"/>
  <c r="J242" i="9" s="1"/>
  <c r="I242" i="9" s="1"/>
  <c r="H242" i="9" s="1"/>
  <c r="G242" i="9" s="1"/>
  <c r="P424" i="9"/>
  <c r="O424" i="9" s="1"/>
  <c r="N424" i="9" s="1"/>
  <c r="M424" i="9" s="1"/>
  <c r="L424" i="9" s="1"/>
  <c r="K424" i="9" s="1"/>
  <c r="J424" i="9" s="1"/>
  <c r="I424" i="9" s="1"/>
  <c r="H424" i="9" s="1"/>
  <c r="G424" i="9" s="1"/>
  <c r="P83" i="9"/>
  <c r="O83" i="9" s="1"/>
  <c r="N83" i="9" s="1"/>
  <c r="M83" i="9" s="1"/>
  <c r="L83" i="9" s="1"/>
  <c r="K83" i="9" s="1"/>
  <c r="J83" i="9" s="1"/>
  <c r="I83" i="9" s="1"/>
  <c r="H83" i="9" s="1"/>
  <c r="G83" i="9" s="1"/>
  <c r="P99" i="9"/>
  <c r="O99" i="9" s="1"/>
  <c r="N99" i="9" s="1"/>
  <c r="M99" i="9" s="1"/>
  <c r="L99" i="9" s="1"/>
  <c r="K99" i="9" s="1"/>
  <c r="J99" i="9" s="1"/>
  <c r="I99" i="9" s="1"/>
  <c r="H99" i="9" s="1"/>
  <c r="G99" i="9" s="1"/>
  <c r="P220" i="9"/>
  <c r="P491" i="9"/>
  <c r="O491" i="9" s="1"/>
  <c r="N491" i="9" s="1"/>
  <c r="M491" i="9" s="1"/>
  <c r="L491" i="9" s="1"/>
  <c r="K491" i="9" s="1"/>
  <c r="J491" i="9" s="1"/>
  <c r="I491" i="9" s="1"/>
  <c r="H491" i="9" s="1"/>
  <c r="G491" i="9" s="1"/>
  <c r="P386" i="9"/>
  <c r="O386" i="9" s="1"/>
  <c r="N386" i="9" s="1"/>
  <c r="M386" i="9" s="1"/>
  <c r="L386" i="9" s="1"/>
  <c r="K386" i="9" s="1"/>
  <c r="J386" i="9" s="1"/>
  <c r="I386" i="9" s="1"/>
  <c r="H386" i="9" s="1"/>
  <c r="G386" i="9" s="1"/>
  <c r="P134" i="9"/>
  <c r="O134" i="9" s="1"/>
  <c r="N134" i="9" s="1"/>
  <c r="M134" i="9" s="1"/>
  <c r="L134" i="9" s="1"/>
  <c r="K134" i="9" s="1"/>
  <c r="J134" i="9" s="1"/>
  <c r="I134" i="9" s="1"/>
  <c r="H134" i="9" s="1"/>
  <c r="G134" i="9" s="1"/>
  <c r="P191" i="9"/>
  <c r="O191" i="9" s="1"/>
  <c r="N191" i="9" s="1"/>
  <c r="M191" i="9" s="1"/>
  <c r="L191" i="9" s="1"/>
  <c r="K191" i="9" s="1"/>
  <c r="J191" i="9" s="1"/>
  <c r="I191" i="9" s="1"/>
  <c r="H191" i="9" s="1"/>
  <c r="G191" i="9" s="1"/>
  <c r="P430" i="9"/>
  <c r="O430" i="9" s="1"/>
  <c r="N430" i="9" s="1"/>
  <c r="M430" i="9" s="1"/>
  <c r="L430" i="9" s="1"/>
  <c r="K430" i="9" s="1"/>
  <c r="J430" i="9" s="1"/>
  <c r="I430" i="9" s="1"/>
  <c r="H430" i="9" s="1"/>
  <c r="G430" i="9" s="1"/>
  <c r="P284" i="9"/>
  <c r="O284" i="9" s="1"/>
  <c r="N284" i="9" s="1"/>
  <c r="M284" i="9" s="1"/>
  <c r="L284" i="9" s="1"/>
  <c r="K284" i="9" s="1"/>
  <c r="J284" i="9" s="1"/>
  <c r="I284" i="9" s="1"/>
  <c r="H284" i="9" s="1"/>
  <c r="G284" i="9" s="1"/>
  <c r="P178" i="9"/>
  <c r="O178" i="9" s="1"/>
  <c r="N178" i="9" s="1"/>
  <c r="M178" i="9" s="1"/>
  <c r="L178" i="9" s="1"/>
  <c r="K178" i="9" s="1"/>
  <c r="J178" i="9" s="1"/>
  <c r="I178" i="9" s="1"/>
  <c r="H178" i="9" s="1"/>
  <c r="G178" i="9" s="1"/>
  <c r="P256" i="9"/>
  <c r="O256" i="9" s="1"/>
  <c r="N256" i="9" s="1"/>
  <c r="M256" i="9" s="1"/>
  <c r="L256" i="9" s="1"/>
  <c r="K256" i="9" s="1"/>
  <c r="J256" i="9" s="1"/>
  <c r="I256" i="9" s="1"/>
  <c r="H256" i="9" s="1"/>
  <c r="G256" i="9" s="1"/>
  <c r="P262" i="9"/>
  <c r="O262" i="9" s="1"/>
  <c r="N262" i="9" s="1"/>
  <c r="M262" i="9" s="1"/>
  <c r="L262" i="9" s="1"/>
  <c r="K262" i="9" s="1"/>
  <c r="J262" i="9" s="1"/>
  <c r="I262" i="9" s="1"/>
  <c r="H262" i="9" s="1"/>
  <c r="G262" i="9" s="1"/>
  <c r="P261" i="9"/>
  <c r="O261" i="9" s="1"/>
  <c r="N261" i="9" s="1"/>
  <c r="M261" i="9" s="1"/>
  <c r="L261" i="9" s="1"/>
  <c r="K261" i="9" s="1"/>
  <c r="J261" i="9" s="1"/>
  <c r="I261" i="9" s="1"/>
  <c r="H261" i="9" s="1"/>
  <c r="G261" i="9" s="1"/>
  <c r="P471" i="9"/>
  <c r="O471" i="9" s="1"/>
  <c r="N471" i="9" s="1"/>
  <c r="M471" i="9" s="1"/>
  <c r="L471" i="9" s="1"/>
  <c r="K471" i="9" s="1"/>
  <c r="J471" i="9" s="1"/>
  <c r="I471" i="9" s="1"/>
  <c r="H471" i="9" s="1"/>
  <c r="G471" i="9" s="1"/>
  <c r="P439" i="9"/>
  <c r="O439" i="9" s="1"/>
  <c r="N439" i="9" s="1"/>
  <c r="M439" i="9" s="1"/>
  <c r="L439" i="9" s="1"/>
  <c r="K439" i="9" s="1"/>
  <c r="J439" i="9" s="1"/>
  <c r="I439" i="9" s="1"/>
  <c r="H439" i="9" s="1"/>
  <c r="G439" i="9" s="1"/>
  <c r="P77" i="9"/>
  <c r="O77" i="9" s="1"/>
  <c r="N77" i="9" s="1"/>
  <c r="M77" i="9" s="1"/>
  <c r="L77" i="9" s="1"/>
  <c r="K77" i="9" s="1"/>
  <c r="J77" i="9" s="1"/>
  <c r="I77" i="9" s="1"/>
  <c r="H77" i="9" s="1"/>
  <c r="G77" i="9" s="1"/>
  <c r="P145" i="9"/>
  <c r="O145" i="9" s="1"/>
  <c r="N145" i="9" s="1"/>
  <c r="M145" i="9" s="1"/>
  <c r="L145" i="9" s="1"/>
  <c r="K145" i="9" s="1"/>
  <c r="J145" i="9" s="1"/>
  <c r="I145" i="9" s="1"/>
  <c r="H145" i="9" s="1"/>
  <c r="G145" i="9" s="1"/>
  <c r="P340" i="9"/>
  <c r="O340" i="9" s="1"/>
  <c r="N340" i="9" s="1"/>
  <c r="M340" i="9" s="1"/>
  <c r="L340" i="9" s="1"/>
  <c r="K340" i="9" s="1"/>
  <c r="J340" i="9" s="1"/>
  <c r="I340" i="9" s="1"/>
  <c r="H340" i="9" s="1"/>
  <c r="G340" i="9" s="1"/>
  <c r="P397" i="9"/>
  <c r="O397" i="9" s="1"/>
  <c r="N397" i="9" s="1"/>
  <c r="M397" i="9" s="1"/>
  <c r="L397" i="9" s="1"/>
  <c r="K397" i="9" s="1"/>
  <c r="J397" i="9" s="1"/>
  <c r="I397" i="9" s="1"/>
  <c r="H397" i="9" s="1"/>
  <c r="G397" i="9" s="1"/>
  <c r="P459" i="9"/>
  <c r="O459" i="9" s="1"/>
  <c r="N459" i="9" s="1"/>
  <c r="M459" i="9" s="1"/>
  <c r="L459" i="9" s="1"/>
  <c r="K459" i="9" s="1"/>
  <c r="J459" i="9" s="1"/>
  <c r="I459" i="9" s="1"/>
  <c r="H459" i="9" s="1"/>
  <c r="G459" i="9" s="1"/>
  <c r="P453" i="9"/>
  <c r="O453" i="9" s="1"/>
  <c r="N453" i="9" s="1"/>
  <c r="M453" i="9" s="1"/>
  <c r="L453" i="9" s="1"/>
  <c r="K453" i="9" s="1"/>
  <c r="J453" i="9" s="1"/>
  <c r="I453" i="9" s="1"/>
  <c r="H453" i="9" s="1"/>
  <c r="G453" i="9" s="1"/>
  <c r="P192" i="9"/>
  <c r="O192" i="9" s="1"/>
  <c r="N192" i="9" s="1"/>
  <c r="M192" i="9" s="1"/>
  <c r="L192" i="9" s="1"/>
  <c r="K192" i="9" s="1"/>
  <c r="J192" i="9" s="1"/>
  <c r="I192" i="9" s="1"/>
  <c r="H192" i="9" s="1"/>
  <c r="G192" i="9" s="1"/>
  <c r="P54" i="9"/>
  <c r="O54" i="9" s="1"/>
  <c r="N54" i="9" s="1"/>
  <c r="M54" i="9" s="1"/>
  <c r="L54" i="9" s="1"/>
  <c r="K54" i="9" s="1"/>
  <c r="J54" i="9" s="1"/>
  <c r="I54" i="9" s="1"/>
  <c r="H54" i="9" s="1"/>
  <c r="G54" i="9" s="1"/>
  <c r="P408" i="9"/>
  <c r="O408" i="9" s="1"/>
  <c r="N408" i="9" s="1"/>
  <c r="M408" i="9" s="1"/>
  <c r="L408" i="9" s="1"/>
  <c r="K408" i="9" s="1"/>
  <c r="J408" i="9" s="1"/>
  <c r="I408" i="9" s="1"/>
  <c r="H408" i="9" s="1"/>
  <c r="G408" i="9" s="1"/>
  <c r="P279" i="9"/>
  <c r="O279" i="9" s="1"/>
  <c r="N279" i="9" s="1"/>
  <c r="M279" i="9" s="1"/>
  <c r="L279" i="9" s="1"/>
  <c r="K279" i="9" s="1"/>
  <c r="J279" i="9" s="1"/>
  <c r="I279" i="9" s="1"/>
  <c r="H279" i="9" s="1"/>
  <c r="G279" i="9" s="1"/>
  <c r="P32" i="9"/>
  <c r="O32" i="9" s="1"/>
  <c r="N32" i="9" s="1"/>
  <c r="M32" i="9" s="1"/>
  <c r="L32" i="9" s="1"/>
  <c r="K32" i="9" s="1"/>
  <c r="J32" i="9" s="1"/>
  <c r="I32" i="9" s="1"/>
  <c r="H32" i="9" s="1"/>
  <c r="G32" i="9" s="1"/>
  <c r="P207" i="9"/>
  <c r="O207" i="9" s="1"/>
  <c r="N207" i="9" s="1"/>
  <c r="M207" i="9" s="1"/>
  <c r="L207" i="9" s="1"/>
  <c r="K207" i="9" s="1"/>
  <c r="J207" i="9" s="1"/>
  <c r="I207" i="9" s="1"/>
  <c r="H207" i="9" s="1"/>
  <c r="G207" i="9" s="1"/>
  <c r="P195" i="9"/>
  <c r="O195" i="9" s="1"/>
  <c r="N195" i="9" s="1"/>
  <c r="M195" i="9" s="1"/>
  <c r="L195" i="9" s="1"/>
  <c r="K195" i="9" s="1"/>
  <c r="J195" i="9" s="1"/>
  <c r="I195" i="9" s="1"/>
  <c r="H195" i="9" s="1"/>
  <c r="G195" i="9" s="1"/>
  <c r="P367" i="9"/>
  <c r="O367" i="9" s="1"/>
  <c r="N367" i="9" s="1"/>
  <c r="M367" i="9" s="1"/>
  <c r="L367" i="9" s="1"/>
  <c r="K367" i="9" s="1"/>
  <c r="J367" i="9" s="1"/>
  <c r="I367" i="9" s="1"/>
  <c r="H367" i="9" s="1"/>
  <c r="G367" i="9" s="1"/>
  <c r="P400" i="9"/>
  <c r="O400" i="9" s="1"/>
  <c r="N400" i="9" s="1"/>
  <c r="M400" i="9" s="1"/>
  <c r="L400" i="9" s="1"/>
  <c r="K400" i="9" s="1"/>
  <c r="J400" i="9" s="1"/>
  <c r="I400" i="9" s="1"/>
  <c r="H400" i="9" s="1"/>
  <c r="G400" i="9" s="1"/>
  <c r="P330" i="9"/>
  <c r="O330" i="9" s="1"/>
  <c r="N330" i="9" s="1"/>
  <c r="M330" i="9" s="1"/>
  <c r="L330" i="9" s="1"/>
  <c r="K330" i="9" s="1"/>
  <c r="J330" i="9" s="1"/>
  <c r="I330" i="9" s="1"/>
  <c r="H330" i="9" s="1"/>
  <c r="G330" i="9" s="1"/>
  <c r="P392" i="9"/>
  <c r="O392" i="9" s="1"/>
  <c r="N392" i="9" s="1"/>
  <c r="M392" i="9" s="1"/>
  <c r="L392" i="9" s="1"/>
  <c r="K392" i="9" s="1"/>
  <c r="J392" i="9" s="1"/>
  <c r="I392" i="9" s="1"/>
  <c r="H392" i="9" s="1"/>
  <c r="G392" i="9" s="1"/>
  <c r="P346" i="9"/>
  <c r="O346" i="9" s="1"/>
  <c r="N346" i="9" s="1"/>
  <c r="M346" i="9" s="1"/>
  <c r="L346" i="9" s="1"/>
  <c r="K346" i="9" s="1"/>
  <c r="J346" i="9" s="1"/>
  <c r="I346" i="9" s="1"/>
  <c r="H346" i="9" s="1"/>
  <c r="G346" i="9" s="1"/>
  <c r="P447" i="9"/>
  <c r="O447" i="9" s="1"/>
  <c r="N447" i="9" s="1"/>
  <c r="M447" i="9" s="1"/>
  <c r="L447" i="9" s="1"/>
  <c r="K447" i="9" s="1"/>
  <c r="J447" i="9" s="1"/>
  <c r="I447" i="9" s="1"/>
  <c r="H447" i="9" s="1"/>
  <c r="G447" i="9" s="1"/>
  <c r="P72" i="9"/>
  <c r="O72" i="9" s="1"/>
  <c r="N72" i="9" s="1"/>
  <c r="M72" i="9" s="1"/>
  <c r="L72" i="9" s="1"/>
  <c r="K72" i="9" s="1"/>
  <c r="J72" i="9" s="1"/>
  <c r="I72" i="9" s="1"/>
  <c r="H72" i="9" s="1"/>
  <c r="G72" i="9" s="1"/>
  <c r="P96" i="9"/>
  <c r="O96" i="9" s="1"/>
  <c r="N96" i="9" s="1"/>
  <c r="M96" i="9" s="1"/>
  <c r="L96" i="9" s="1"/>
  <c r="K96" i="9" s="1"/>
  <c r="J96" i="9" s="1"/>
  <c r="I96" i="9" s="1"/>
  <c r="H96" i="9" s="1"/>
  <c r="G96" i="9" s="1"/>
  <c r="P469" i="9"/>
  <c r="O469" i="9" s="1"/>
  <c r="N469" i="9" s="1"/>
  <c r="M469" i="9" s="1"/>
  <c r="L469" i="9" s="1"/>
  <c r="K469" i="9" s="1"/>
  <c r="J469" i="9" s="1"/>
  <c r="I469" i="9" s="1"/>
  <c r="H469" i="9" s="1"/>
  <c r="G469" i="9" s="1"/>
  <c r="P142" i="9"/>
  <c r="O142" i="9" s="1"/>
  <c r="N142" i="9" s="1"/>
  <c r="M142" i="9" s="1"/>
  <c r="L142" i="9" s="1"/>
  <c r="K142" i="9" s="1"/>
  <c r="J142" i="9" s="1"/>
  <c r="I142" i="9" s="1"/>
  <c r="H142" i="9" s="1"/>
  <c r="G142" i="9" s="1"/>
  <c r="P497" i="9"/>
  <c r="O497" i="9" s="1"/>
  <c r="N497" i="9" s="1"/>
  <c r="M497" i="9" s="1"/>
  <c r="L497" i="9" s="1"/>
  <c r="K497" i="9" s="1"/>
  <c r="J497" i="9" s="1"/>
  <c r="I497" i="9" s="1"/>
  <c r="H497" i="9" s="1"/>
  <c r="G497" i="9" s="1"/>
  <c r="P2" i="9"/>
  <c r="O2" i="9" s="1"/>
  <c r="N2" i="9" s="1"/>
  <c r="M2" i="9" s="1"/>
  <c r="L2" i="9" s="1"/>
  <c r="K2" i="9" s="1"/>
  <c r="J2" i="9" s="1"/>
  <c r="I2" i="9" s="1"/>
  <c r="H2" i="9" s="1"/>
  <c r="G2" i="9" s="1"/>
  <c r="P104" i="9"/>
  <c r="O104" i="9" s="1"/>
  <c r="N104" i="9" s="1"/>
  <c r="M104" i="9" s="1"/>
  <c r="L104" i="9" s="1"/>
  <c r="K104" i="9" s="1"/>
  <c r="J104" i="9" s="1"/>
  <c r="I104" i="9" s="1"/>
  <c r="H104" i="9" s="1"/>
  <c r="G104" i="9" s="1"/>
  <c r="P339" i="9"/>
  <c r="O339" i="9" s="1"/>
  <c r="N339" i="9" s="1"/>
  <c r="M339" i="9" s="1"/>
  <c r="L339" i="9" s="1"/>
  <c r="K339" i="9" s="1"/>
  <c r="J339" i="9" s="1"/>
  <c r="I339" i="9" s="1"/>
  <c r="H339" i="9" s="1"/>
  <c r="G339" i="9" s="1"/>
  <c r="P233" i="9"/>
  <c r="O233" i="9" s="1"/>
  <c r="N233" i="9" s="1"/>
  <c r="M233" i="9" s="1"/>
  <c r="L233" i="9" s="1"/>
  <c r="K233" i="9" s="1"/>
  <c r="J233" i="9" s="1"/>
  <c r="I233" i="9" s="1"/>
  <c r="H233" i="9" s="1"/>
  <c r="G233" i="9" s="1"/>
  <c r="P122" i="9"/>
  <c r="O122" i="9" s="1"/>
  <c r="N122" i="9" s="1"/>
  <c r="M122" i="9" s="1"/>
  <c r="L122" i="9" s="1"/>
  <c r="K122" i="9" s="1"/>
  <c r="J122" i="9" s="1"/>
  <c r="I122" i="9" s="1"/>
  <c r="H122" i="9" s="1"/>
  <c r="G122" i="9" s="1"/>
  <c r="P412" i="9"/>
  <c r="O412" i="9" s="1"/>
  <c r="N412" i="9" s="1"/>
  <c r="M412" i="9" s="1"/>
  <c r="L412" i="9" s="1"/>
  <c r="K412" i="9" s="1"/>
  <c r="J412" i="9" s="1"/>
  <c r="I412" i="9" s="1"/>
  <c r="H412" i="9" s="1"/>
  <c r="G412" i="9" s="1"/>
  <c r="P343" i="9"/>
  <c r="O343" i="9" s="1"/>
  <c r="N343" i="9" s="1"/>
  <c r="M343" i="9" s="1"/>
  <c r="L343" i="9" s="1"/>
  <c r="K343" i="9" s="1"/>
  <c r="J343" i="9" s="1"/>
  <c r="I343" i="9" s="1"/>
  <c r="H343" i="9" s="1"/>
  <c r="G343" i="9" s="1"/>
  <c r="P388" i="9"/>
  <c r="O388" i="9" s="1"/>
  <c r="N388" i="9" s="1"/>
  <c r="M388" i="9" s="1"/>
  <c r="L388" i="9" s="1"/>
  <c r="K388" i="9" s="1"/>
  <c r="J388" i="9" s="1"/>
  <c r="I388" i="9" s="1"/>
  <c r="H388" i="9" s="1"/>
  <c r="G388" i="9" s="1"/>
  <c r="P31" i="9"/>
  <c r="O31" i="9" s="1"/>
  <c r="N31" i="9" s="1"/>
  <c r="M31" i="9" s="1"/>
  <c r="L31" i="9" s="1"/>
  <c r="K31" i="9" s="1"/>
  <c r="J31" i="9" s="1"/>
  <c r="I31" i="9" s="1"/>
  <c r="H31" i="9" s="1"/>
  <c r="G31" i="9" s="1"/>
  <c r="P155" i="9"/>
  <c r="O155" i="9" s="1"/>
  <c r="N155" i="9" s="1"/>
  <c r="M155" i="9" s="1"/>
  <c r="L155" i="9" s="1"/>
  <c r="K155" i="9" s="1"/>
  <c r="J155" i="9" s="1"/>
  <c r="I155" i="9" s="1"/>
  <c r="H155" i="9" s="1"/>
  <c r="G155" i="9" s="1"/>
  <c r="P69" i="9"/>
  <c r="O69" i="9" s="1"/>
  <c r="N69" i="9" s="1"/>
  <c r="M69" i="9" s="1"/>
  <c r="L69" i="9" s="1"/>
  <c r="K69" i="9" s="1"/>
  <c r="J69" i="9" s="1"/>
  <c r="I69" i="9" s="1"/>
  <c r="H69" i="9" s="1"/>
  <c r="G69" i="9" s="1"/>
  <c r="P337" i="9"/>
  <c r="P389" i="9"/>
  <c r="O389" i="9" s="1"/>
  <c r="N389" i="9" s="1"/>
  <c r="M389" i="9" s="1"/>
  <c r="L389" i="9" s="1"/>
  <c r="K389" i="9" s="1"/>
  <c r="J389" i="9" s="1"/>
  <c r="I389" i="9" s="1"/>
  <c r="H389" i="9" s="1"/>
  <c r="G389" i="9" s="1"/>
  <c r="P289" i="9"/>
  <c r="O289" i="9" s="1"/>
  <c r="N289" i="9" s="1"/>
  <c r="M289" i="9" s="1"/>
  <c r="L289" i="9" s="1"/>
  <c r="K289" i="9" s="1"/>
  <c r="J289" i="9" s="1"/>
  <c r="I289" i="9" s="1"/>
  <c r="H289" i="9" s="1"/>
  <c r="G289" i="9" s="1"/>
  <c r="P323" i="9"/>
  <c r="O323" i="9" s="1"/>
  <c r="N323" i="9" s="1"/>
  <c r="M323" i="9" s="1"/>
  <c r="L323" i="9" s="1"/>
  <c r="K323" i="9" s="1"/>
  <c r="J323" i="9" s="1"/>
  <c r="I323" i="9" s="1"/>
  <c r="H323" i="9" s="1"/>
  <c r="G323" i="9" s="1"/>
  <c r="P428" i="9"/>
  <c r="O428" i="9" s="1"/>
  <c r="N428" i="9" s="1"/>
  <c r="M428" i="9" s="1"/>
  <c r="L428" i="9" s="1"/>
  <c r="K428" i="9" s="1"/>
  <c r="J428" i="9" s="1"/>
  <c r="I428" i="9" s="1"/>
  <c r="H428" i="9" s="1"/>
  <c r="G428" i="9" s="1"/>
  <c r="P169" i="9"/>
  <c r="O169" i="9" s="1"/>
  <c r="N169" i="9" s="1"/>
  <c r="M169" i="9" s="1"/>
  <c r="L169" i="9" s="1"/>
  <c r="K169" i="9" s="1"/>
  <c r="J169" i="9" s="1"/>
  <c r="I169" i="9" s="1"/>
  <c r="H169" i="9" s="1"/>
  <c r="G169" i="9" s="1"/>
  <c r="P325" i="9"/>
  <c r="O325" i="9" s="1"/>
  <c r="N325" i="9" s="1"/>
  <c r="M325" i="9" s="1"/>
  <c r="L325" i="9" s="1"/>
  <c r="K325" i="9" s="1"/>
  <c r="J325" i="9" s="1"/>
  <c r="I325" i="9" s="1"/>
  <c r="H325" i="9" s="1"/>
  <c r="G325" i="9" s="1"/>
  <c r="P250" i="9"/>
  <c r="O250" i="9" s="1"/>
  <c r="N250" i="9" s="1"/>
  <c r="M250" i="9" s="1"/>
  <c r="L250" i="9" s="1"/>
  <c r="K250" i="9" s="1"/>
  <c r="J250" i="9" s="1"/>
  <c r="I250" i="9" s="1"/>
  <c r="H250" i="9" s="1"/>
  <c r="G250" i="9" s="1"/>
  <c r="P312" i="9"/>
  <c r="O312" i="9" s="1"/>
  <c r="N312" i="9" s="1"/>
  <c r="M312" i="9" s="1"/>
  <c r="L312" i="9" s="1"/>
  <c r="K312" i="9" s="1"/>
  <c r="J312" i="9" s="1"/>
  <c r="I312" i="9" s="1"/>
  <c r="H312" i="9" s="1"/>
  <c r="G312" i="9" s="1"/>
  <c r="P41" i="9"/>
  <c r="O41" i="9" s="1"/>
  <c r="N41" i="9" s="1"/>
  <c r="M41" i="9" s="1"/>
  <c r="L41" i="9" s="1"/>
  <c r="K41" i="9" s="1"/>
  <c r="J41" i="9" s="1"/>
  <c r="I41" i="9" s="1"/>
  <c r="H41" i="9" s="1"/>
  <c r="G41" i="9" s="1"/>
  <c r="P251" i="9"/>
  <c r="O251" i="9" s="1"/>
  <c r="N251" i="9" s="1"/>
  <c r="M251" i="9" s="1"/>
  <c r="L251" i="9" s="1"/>
  <c r="K251" i="9" s="1"/>
  <c r="J251" i="9" s="1"/>
  <c r="I251" i="9" s="1"/>
  <c r="H251" i="9" s="1"/>
  <c r="G251" i="9" s="1"/>
  <c r="P410" i="9"/>
  <c r="O410" i="9" s="1"/>
  <c r="N410" i="9" s="1"/>
  <c r="M410" i="9" s="1"/>
  <c r="L410" i="9" s="1"/>
  <c r="K410" i="9" s="1"/>
  <c r="J410" i="9" s="1"/>
  <c r="I410" i="9" s="1"/>
  <c r="H410" i="9" s="1"/>
  <c r="G410" i="9" s="1"/>
  <c r="P456" i="9"/>
  <c r="O456" i="9" s="1"/>
  <c r="N456" i="9" s="1"/>
  <c r="M456" i="9" s="1"/>
  <c r="L456" i="9" s="1"/>
  <c r="K456" i="9" s="1"/>
  <c r="J456" i="9" s="1"/>
  <c r="I456" i="9" s="1"/>
  <c r="H456" i="9" s="1"/>
  <c r="G456" i="9" s="1"/>
  <c r="P210" i="9"/>
  <c r="O210" i="9" s="1"/>
  <c r="N210" i="9" s="1"/>
  <c r="M210" i="9" s="1"/>
  <c r="L210" i="9" s="1"/>
  <c r="K210" i="9" s="1"/>
  <c r="J210" i="9" s="1"/>
  <c r="I210" i="9" s="1"/>
  <c r="H210" i="9" s="1"/>
  <c r="G210" i="9" s="1"/>
  <c r="P248" i="9"/>
  <c r="O248" i="9" s="1"/>
  <c r="N248" i="9" s="1"/>
  <c r="M248" i="9" s="1"/>
  <c r="L248" i="9" s="1"/>
  <c r="K248" i="9" s="1"/>
  <c r="J248" i="9" s="1"/>
  <c r="I248" i="9" s="1"/>
  <c r="H248" i="9" s="1"/>
  <c r="G248" i="9" s="1"/>
  <c r="P299" i="9"/>
  <c r="O299" i="9" s="1"/>
  <c r="N299" i="9" s="1"/>
  <c r="M299" i="9" s="1"/>
  <c r="L299" i="9" s="1"/>
  <c r="K299" i="9" s="1"/>
  <c r="J299" i="9" s="1"/>
  <c r="I299" i="9" s="1"/>
  <c r="H299" i="9" s="1"/>
  <c r="G299" i="9" s="1"/>
  <c r="P473" i="9"/>
  <c r="O473" i="9" s="1"/>
  <c r="N473" i="9" s="1"/>
  <c r="M473" i="9" s="1"/>
  <c r="L473" i="9" s="1"/>
  <c r="K473" i="9" s="1"/>
  <c r="J473" i="9" s="1"/>
  <c r="I473" i="9" s="1"/>
  <c r="H473" i="9" s="1"/>
  <c r="G473" i="9" s="1"/>
  <c r="P479" i="9"/>
  <c r="O479" i="9" s="1"/>
  <c r="N479" i="9" s="1"/>
  <c r="M479" i="9" s="1"/>
  <c r="L479" i="9" s="1"/>
  <c r="K479" i="9" s="1"/>
  <c r="J479" i="9" s="1"/>
  <c r="I479" i="9" s="1"/>
  <c r="H479" i="9" s="1"/>
  <c r="G479" i="9" s="1"/>
  <c r="P361" i="9"/>
  <c r="O361" i="9" s="1"/>
  <c r="N361" i="9" s="1"/>
  <c r="M361" i="9" s="1"/>
  <c r="L361" i="9" s="1"/>
  <c r="K361" i="9" s="1"/>
  <c r="J361" i="9" s="1"/>
  <c r="I361" i="9" s="1"/>
  <c r="H361" i="9" s="1"/>
  <c r="G361" i="9" s="1"/>
  <c r="P230" i="9"/>
  <c r="O230" i="9" s="1"/>
  <c r="N230" i="9" s="1"/>
  <c r="M230" i="9" s="1"/>
  <c r="L230" i="9" s="1"/>
  <c r="K230" i="9" s="1"/>
  <c r="J230" i="9" s="1"/>
  <c r="I230" i="9" s="1"/>
  <c r="H230" i="9" s="1"/>
  <c r="G230" i="9" s="1"/>
  <c r="P290" i="9"/>
  <c r="O290" i="9" s="1"/>
  <c r="N290" i="9" s="1"/>
  <c r="M290" i="9" s="1"/>
  <c r="L290" i="9" s="1"/>
  <c r="K290" i="9" s="1"/>
  <c r="J290" i="9" s="1"/>
  <c r="I290" i="9" s="1"/>
  <c r="H290" i="9" s="1"/>
  <c r="G290" i="9" s="1"/>
  <c r="P298" i="9"/>
  <c r="O298" i="9" s="1"/>
  <c r="N298" i="9" s="1"/>
  <c r="M298" i="9" s="1"/>
  <c r="L298" i="9" s="1"/>
  <c r="K298" i="9" s="1"/>
  <c r="J298" i="9" s="1"/>
  <c r="I298" i="9" s="1"/>
  <c r="H298" i="9" s="1"/>
  <c r="G298" i="9" s="1"/>
  <c r="P433" i="9"/>
  <c r="O433" i="9" s="1"/>
  <c r="N433" i="9" s="1"/>
  <c r="M433" i="9" s="1"/>
  <c r="L433" i="9" s="1"/>
  <c r="K433" i="9" s="1"/>
  <c r="J433" i="9" s="1"/>
  <c r="I433" i="9" s="1"/>
  <c r="H433" i="9" s="1"/>
  <c r="G433" i="9" s="1"/>
  <c r="P489" i="9"/>
  <c r="O489" i="9" s="1"/>
  <c r="N489" i="9" s="1"/>
  <c r="M489" i="9" s="1"/>
  <c r="L489" i="9" s="1"/>
  <c r="K489" i="9" s="1"/>
  <c r="J489" i="9" s="1"/>
  <c r="I489" i="9" s="1"/>
  <c r="H489" i="9" s="1"/>
  <c r="G489" i="9" s="1"/>
  <c r="P44" i="9"/>
  <c r="O44" i="9" s="1"/>
  <c r="N44" i="9" s="1"/>
  <c r="M44" i="9" s="1"/>
  <c r="L44" i="9" s="1"/>
  <c r="K44" i="9" s="1"/>
  <c r="J44" i="9" s="1"/>
  <c r="I44" i="9" s="1"/>
  <c r="H44" i="9" s="1"/>
  <c r="G44" i="9" s="1"/>
  <c r="P263" i="9"/>
  <c r="O263" i="9" s="1"/>
  <c r="N263" i="9" s="1"/>
  <c r="M263" i="9" s="1"/>
  <c r="L263" i="9" s="1"/>
  <c r="K263" i="9" s="1"/>
  <c r="J263" i="9" s="1"/>
  <c r="I263" i="9" s="1"/>
  <c r="H263" i="9" s="1"/>
  <c r="G263" i="9" s="1"/>
  <c r="P151" i="9"/>
  <c r="O151" i="9" s="1"/>
  <c r="N151" i="9" s="1"/>
  <c r="M151" i="9" s="1"/>
  <c r="L151" i="9" s="1"/>
  <c r="K151" i="9" s="1"/>
  <c r="J151" i="9" s="1"/>
  <c r="I151" i="9" s="1"/>
  <c r="H151" i="9" s="1"/>
  <c r="G151" i="9" s="1"/>
  <c r="P249" i="9"/>
  <c r="O249" i="9" s="1"/>
  <c r="N249" i="9" s="1"/>
  <c r="M249" i="9" s="1"/>
  <c r="L249" i="9" s="1"/>
  <c r="K249" i="9" s="1"/>
  <c r="J249" i="9" s="1"/>
  <c r="I249" i="9" s="1"/>
  <c r="H249" i="9" s="1"/>
  <c r="G249" i="9" s="1"/>
  <c r="P359" i="9"/>
  <c r="O359" i="9" s="1"/>
  <c r="N359" i="9" s="1"/>
  <c r="M359" i="9" s="1"/>
  <c r="L359" i="9" s="1"/>
  <c r="K359" i="9" s="1"/>
  <c r="J359" i="9" s="1"/>
  <c r="I359" i="9" s="1"/>
  <c r="H359" i="9" s="1"/>
  <c r="G359" i="9" s="1"/>
  <c r="P35" i="9"/>
  <c r="O35" i="9" s="1"/>
  <c r="N35" i="9" s="1"/>
  <c r="M35" i="9" s="1"/>
  <c r="L35" i="9" s="1"/>
  <c r="K35" i="9" s="1"/>
  <c r="J35" i="9" s="1"/>
  <c r="I35" i="9" s="1"/>
  <c r="H35" i="9" s="1"/>
  <c r="G35" i="9" s="1"/>
  <c r="P393" i="9"/>
  <c r="O393" i="9" s="1"/>
  <c r="N393" i="9" s="1"/>
  <c r="M393" i="9" s="1"/>
  <c r="L393" i="9" s="1"/>
  <c r="K393" i="9" s="1"/>
  <c r="J393" i="9" s="1"/>
  <c r="I393" i="9" s="1"/>
  <c r="H393" i="9" s="1"/>
  <c r="G393" i="9" s="1"/>
  <c r="P235" i="9"/>
  <c r="O235" i="9" s="1"/>
  <c r="N235" i="9" s="1"/>
  <c r="M235" i="9" s="1"/>
  <c r="L235" i="9" s="1"/>
  <c r="K235" i="9" s="1"/>
  <c r="J235" i="9" s="1"/>
  <c r="I235" i="9" s="1"/>
  <c r="H235" i="9" s="1"/>
  <c r="G235" i="9" s="1"/>
  <c r="P409" i="9"/>
  <c r="O409" i="9" s="1"/>
  <c r="N409" i="9" s="1"/>
  <c r="M409" i="9" s="1"/>
  <c r="L409" i="9" s="1"/>
  <c r="K409" i="9" s="1"/>
  <c r="J409" i="9" s="1"/>
  <c r="I409" i="9" s="1"/>
  <c r="H409" i="9" s="1"/>
  <c r="G409" i="9" s="1"/>
  <c r="P342" i="9"/>
  <c r="O342" i="9" s="1"/>
  <c r="N342" i="9" s="1"/>
  <c r="M342" i="9" s="1"/>
  <c r="L342" i="9" s="1"/>
  <c r="K342" i="9" s="1"/>
  <c r="J342" i="9" s="1"/>
  <c r="I342" i="9" s="1"/>
  <c r="H342" i="9" s="1"/>
  <c r="G342" i="9" s="1"/>
  <c r="P149" i="9"/>
  <c r="O149" i="9" s="1"/>
  <c r="N149" i="9" s="1"/>
  <c r="M149" i="9" s="1"/>
  <c r="L149" i="9" s="1"/>
  <c r="K149" i="9" s="1"/>
  <c r="J149" i="9" s="1"/>
  <c r="I149" i="9" s="1"/>
  <c r="H149" i="9" s="1"/>
  <c r="G149" i="9" s="1"/>
  <c r="P448" i="9"/>
  <c r="O448" i="9" s="1"/>
  <c r="N448" i="9" s="1"/>
  <c r="M448" i="9" s="1"/>
  <c r="L448" i="9" s="1"/>
  <c r="K448" i="9" s="1"/>
  <c r="J448" i="9" s="1"/>
  <c r="I448" i="9" s="1"/>
  <c r="H448" i="9" s="1"/>
  <c r="G448" i="9" s="1"/>
  <c r="P205" i="9"/>
  <c r="O205" i="9" s="1"/>
  <c r="N205" i="9" s="1"/>
  <c r="M205" i="9" s="1"/>
  <c r="L205" i="9" s="1"/>
  <c r="K205" i="9" s="1"/>
  <c r="J205" i="9" s="1"/>
  <c r="I205" i="9" s="1"/>
  <c r="H205" i="9" s="1"/>
  <c r="G205" i="9" s="1"/>
  <c r="P82" i="9"/>
  <c r="O82" i="9" s="1"/>
  <c r="N82" i="9" s="1"/>
  <c r="M82" i="9" s="1"/>
  <c r="L82" i="9" s="1"/>
  <c r="K82" i="9" s="1"/>
  <c r="J82" i="9" s="1"/>
  <c r="I82" i="9" s="1"/>
  <c r="H82" i="9" s="1"/>
  <c r="G82" i="9" s="1"/>
  <c r="P440" i="9"/>
  <c r="O440" i="9" s="1"/>
  <c r="N440" i="9" s="1"/>
  <c r="M440" i="9" s="1"/>
  <c r="L440" i="9" s="1"/>
  <c r="K440" i="9" s="1"/>
  <c r="J440" i="9" s="1"/>
  <c r="I440" i="9" s="1"/>
  <c r="H440" i="9" s="1"/>
  <c r="G440" i="9" s="1"/>
  <c r="P48" i="9"/>
  <c r="O48" i="9" s="1"/>
  <c r="N48" i="9" s="1"/>
  <c r="M48" i="9" s="1"/>
  <c r="L48" i="9" s="1"/>
  <c r="K48" i="9" s="1"/>
  <c r="J48" i="9" s="1"/>
  <c r="I48" i="9" s="1"/>
  <c r="H48" i="9" s="1"/>
  <c r="G48" i="9" s="1"/>
  <c r="P163" i="9"/>
  <c r="O163" i="9" s="1"/>
  <c r="N163" i="9" s="1"/>
  <c r="M163" i="9" s="1"/>
  <c r="L163" i="9" s="1"/>
  <c r="K163" i="9" s="1"/>
  <c r="J163" i="9" s="1"/>
  <c r="I163" i="9" s="1"/>
  <c r="H163" i="9" s="1"/>
  <c r="G163" i="9" s="1"/>
  <c r="P175" i="9"/>
  <c r="O175" i="9" s="1"/>
  <c r="N175" i="9" s="1"/>
  <c r="M175" i="9" s="1"/>
  <c r="L175" i="9" s="1"/>
  <c r="K175" i="9" s="1"/>
  <c r="J175" i="9" s="1"/>
  <c r="I175" i="9" s="1"/>
  <c r="H175" i="9" s="1"/>
  <c r="G175" i="9" s="1"/>
  <c r="P474" i="9"/>
  <c r="O474" i="9" s="1"/>
  <c r="N474" i="9" s="1"/>
  <c r="M474" i="9" s="1"/>
  <c r="L474" i="9" s="1"/>
  <c r="K474" i="9" s="1"/>
  <c r="J474" i="9" s="1"/>
  <c r="I474" i="9" s="1"/>
  <c r="H474" i="9" s="1"/>
  <c r="G474" i="9" s="1"/>
  <c r="P45" i="9"/>
  <c r="O45" i="9" s="1"/>
  <c r="N45" i="9" s="1"/>
  <c r="M45" i="9" s="1"/>
  <c r="L45" i="9" s="1"/>
  <c r="K45" i="9" s="1"/>
  <c r="J45" i="9" s="1"/>
  <c r="I45" i="9" s="1"/>
  <c r="H45" i="9" s="1"/>
  <c r="G45" i="9" s="1"/>
  <c r="P477" i="9"/>
  <c r="O477" i="9" s="1"/>
  <c r="N477" i="9" s="1"/>
  <c r="M477" i="9" s="1"/>
  <c r="L477" i="9" s="1"/>
  <c r="K477" i="9" s="1"/>
  <c r="J477" i="9" s="1"/>
  <c r="I477" i="9" s="1"/>
  <c r="H477" i="9" s="1"/>
  <c r="G477" i="9" s="1"/>
  <c r="P365" i="9"/>
  <c r="O365" i="9" s="1"/>
  <c r="N365" i="9" s="1"/>
  <c r="M365" i="9" s="1"/>
  <c r="L365" i="9" s="1"/>
  <c r="K365" i="9" s="1"/>
  <c r="J365" i="9" s="1"/>
  <c r="I365" i="9" s="1"/>
  <c r="H365" i="9" s="1"/>
  <c r="G365" i="9" s="1"/>
  <c r="P58" i="9"/>
  <c r="O58" i="9" s="1"/>
  <c r="N58" i="9" s="1"/>
  <c r="M58" i="9" s="1"/>
  <c r="L58" i="9" s="1"/>
  <c r="K58" i="9" s="1"/>
  <c r="J58" i="9" s="1"/>
  <c r="I58" i="9" s="1"/>
  <c r="H58" i="9" s="1"/>
  <c r="G58" i="9" s="1"/>
  <c r="P490" i="9"/>
  <c r="O490" i="9" s="1"/>
  <c r="N490" i="9" s="1"/>
  <c r="M490" i="9" s="1"/>
  <c r="L490" i="9" s="1"/>
  <c r="K490" i="9" s="1"/>
  <c r="J490" i="9" s="1"/>
  <c r="I490" i="9" s="1"/>
  <c r="H490" i="9" s="1"/>
  <c r="G490" i="9" s="1"/>
  <c r="P268" i="9"/>
  <c r="O268" i="9" s="1"/>
  <c r="N268" i="9" s="1"/>
  <c r="M268" i="9" s="1"/>
  <c r="L268" i="9" s="1"/>
  <c r="K268" i="9" s="1"/>
  <c r="J268" i="9" s="1"/>
  <c r="I268" i="9" s="1"/>
  <c r="H268" i="9" s="1"/>
  <c r="G268" i="9" s="1"/>
  <c r="P420" i="9"/>
  <c r="O420" i="9" s="1"/>
  <c r="N420" i="9" s="1"/>
  <c r="M420" i="9" s="1"/>
  <c r="L420" i="9" s="1"/>
  <c r="K420" i="9" s="1"/>
  <c r="J420" i="9" s="1"/>
  <c r="I420" i="9" s="1"/>
  <c r="H420" i="9" s="1"/>
  <c r="G420" i="9" s="1"/>
  <c r="P200" i="9"/>
  <c r="O200" i="9" s="1"/>
  <c r="N200" i="9" s="1"/>
  <c r="M200" i="9" s="1"/>
  <c r="L200" i="9" s="1"/>
  <c r="K200" i="9" s="1"/>
  <c r="J200" i="9" s="1"/>
  <c r="I200" i="9" s="1"/>
  <c r="H200" i="9" s="1"/>
  <c r="G200" i="9" s="1"/>
  <c r="P127" i="9"/>
  <c r="O127" i="9" s="1"/>
  <c r="N127" i="9" s="1"/>
  <c r="M127" i="9" s="1"/>
  <c r="L127" i="9" s="1"/>
  <c r="K127" i="9" s="1"/>
  <c r="J127" i="9" s="1"/>
  <c r="I127" i="9" s="1"/>
  <c r="H127" i="9" s="1"/>
  <c r="G127" i="9" s="1"/>
  <c r="P364" i="9"/>
  <c r="O364" i="9" s="1"/>
  <c r="N364" i="9" s="1"/>
  <c r="M364" i="9" s="1"/>
  <c r="L364" i="9" s="1"/>
  <c r="K364" i="9" s="1"/>
  <c r="J364" i="9" s="1"/>
  <c r="I364" i="9" s="1"/>
  <c r="H364" i="9" s="1"/>
  <c r="G364" i="9" s="1"/>
  <c r="P265" i="9"/>
  <c r="O265" i="9" s="1"/>
  <c r="N265" i="9" s="1"/>
  <c r="M265" i="9" s="1"/>
  <c r="L265" i="9" s="1"/>
  <c r="K265" i="9" s="1"/>
  <c r="J265" i="9" s="1"/>
  <c r="I265" i="9" s="1"/>
  <c r="H265" i="9" s="1"/>
  <c r="G265" i="9" s="1"/>
  <c r="P226" i="9"/>
  <c r="O226" i="9" s="1"/>
  <c r="N226" i="9" s="1"/>
  <c r="M226" i="9" s="1"/>
  <c r="L226" i="9" s="1"/>
  <c r="K226" i="9" s="1"/>
  <c r="J226" i="9" s="1"/>
  <c r="I226" i="9" s="1"/>
  <c r="H226" i="9" s="1"/>
  <c r="G226" i="9" s="1"/>
  <c r="P332" i="9"/>
  <c r="O332" i="9" s="1"/>
  <c r="N332" i="9" s="1"/>
  <c r="M332" i="9" s="1"/>
  <c r="L332" i="9" s="1"/>
  <c r="K332" i="9" s="1"/>
  <c r="J332" i="9" s="1"/>
  <c r="I332" i="9" s="1"/>
  <c r="H332" i="9" s="1"/>
  <c r="G332" i="9" s="1"/>
  <c r="P3" i="9"/>
  <c r="O3" i="9" s="1"/>
  <c r="N3" i="9" s="1"/>
  <c r="M3" i="9" s="1"/>
  <c r="L3" i="9" s="1"/>
  <c r="K3" i="9" s="1"/>
  <c r="J3" i="9" s="1"/>
  <c r="I3" i="9" s="1"/>
  <c r="H3" i="9" s="1"/>
  <c r="G3" i="9" s="1"/>
  <c r="P154" i="9"/>
  <c r="O154" i="9" s="1"/>
  <c r="N154" i="9" s="1"/>
  <c r="M154" i="9" s="1"/>
  <c r="L154" i="9" s="1"/>
  <c r="K154" i="9" s="1"/>
  <c r="J154" i="9" s="1"/>
  <c r="I154" i="9" s="1"/>
  <c r="H154" i="9" s="1"/>
  <c r="G154" i="9" s="1"/>
  <c r="P65" i="9"/>
  <c r="O65" i="9" s="1"/>
  <c r="N65" i="9" s="1"/>
  <c r="M65" i="9" s="1"/>
  <c r="L65" i="9" s="1"/>
  <c r="K65" i="9" s="1"/>
  <c r="J65" i="9" s="1"/>
  <c r="I65" i="9" s="1"/>
  <c r="H65" i="9" s="1"/>
  <c r="G65" i="9" s="1"/>
  <c r="P271" i="9"/>
  <c r="O271" i="9" s="1"/>
  <c r="N271" i="9" s="1"/>
  <c r="M271" i="9" s="1"/>
  <c r="L271" i="9" s="1"/>
  <c r="K271" i="9" s="1"/>
  <c r="J271" i="9" s="1"/>
  <c r="I271" i="9" s="1"/>
  <c r="H271" i="9" s="1"/>
  <c r="G271" i="9" s="1"/>
  <c r="P38" i="9"/>
  <c r="O38" i="9" s="1"/>
  <c r="N38" i="9" s="1"/>
  <c r="M38" i="9" s="1"/>
  <c r="L38" i="9" s="1"/>
  <c r="K38" i="9" s="1"/>
  <c r="J38" i="9" s="1"/>
  <c r="I38" i="9" s="1"/>
  <c r="H38" i="9" s="1"/>
  <c r="G38" i="9" s="1"/>
  <c r="P326" i="9"/>
  <c r="O326" i="9" s="1"/>
  <c r="N326" i="9" s="1"/>
  <c r="M326" i="9" s="1"/>
  <c r="L326" i="9" s="1"/>
  <c r="K326" i="9" s="1"/>
  <c r="J326" i="9" s="1"/>
  <c r="I326" i="9" s="1"/>
  <c r="H326" i="9" s="1"/>
  <c r="G326" i="9" s="1"/>
  <c r="P375" i="9"/>
  <c r="O375" i="9" s="1"/>
  <c r="N375" i="9" s="1"/>
  <c r="M375" i="9" s="1"/>
  <c r="L375" i="9" s="1"/>
  <c r="K375" i="9" s="1"/>
  <c r="J375" i="9" s="1"/>
  <c r="I375" i="9" s="1"/>
  <c r="H375" i="9" s="1"/>
  <c r="G375" i="9" s="1"/>
  <c r="P417" i="9"/>
  <c r="O417" i="9" s="1"/>
  <c r="N417" i="9" s="1"/>
  <c r="M417" i="9" s="1"/>
  <c r="L417" i="9" s="1"/>
  <c r="K417" i="9" s="1"/>
  <c r="J417" i="9" s="1"/>
  <c r="I417" i="9" s="1"/>
  <c r="H417" i="9" s="1"/>
  <c r="G417" i="9" s="1"/>
  <c r="P405" i="9"/>
  <c r="O405" i="9" s="1"/>
  <c r="N405" i="9" s="1"/>
  <c r="M405" i="9" s="1"/>
  <c r="L405" i="9" s="1"/>
  <c r="K405" i="9" s="1"/>
  <c r="J405" i="9" s="1"/>
  <c r="I405" i="9" s="1"/>
  <c r="H405" i="9" s="1"/>
  <c r="G405" i="9" s="1"/>
  <c r="P436" i="9"/>
  <c r="O436" i="9" s="1"/>
  <c r="N436" i="9" s="1"/>
  <c r="M436" i="9" s="1"/>
  <c r="L436" i="9" s="1"/>
  <c r="K436" i="9" s="1"/>
  <c r="J436" i="9" s="1"/>
  <c r="I436" i="9" s="1"/>
  <c r="H436" i="9" s="1"/>
  <c r="G436" i="9" s="1"/>
  <c r="P492" i="9"/>
  <c r="O492" i="9" s="1"/>
  <c r="N492" i="9" s="1"/>
  <c r="M492" i="9" s="1"/>
  <c r="L492" i="9" s="1"/>
  <c r="K492" i="9" s="1"/>
  <c r="J492" i="9" s="1"/>
  <c r="I492" i="9" s="1"/>
  <c r="H492" i="9" s="1"/>
  <c r="G492" i="9" s="1"/>
  <c r="P303" i="9"/>
  <c r="O303" i="9" s="1"/>
  <c r="N303" i="9" s="1"/>
  <c r="M303" i="9" s="1"/>
  <c r="L303" i="9" s="1"/>
  <c r="K303" i="9" s="1"/>
  <c r="J303" i="9" s="1"/>
  <c r="I303" i="9" s="1"/>
  <c r="H303" i="9" s="1"/>
  <c r="G303" i="9" s="1"/>
  <c r="P214" i="9"/>
  <c r="O214" i="9" s="1"/>
  <c r="N214" i="9" s="1"/>
  <c r="M214" i="9" s="1"/>
  <c r="L214" i="9" s="1"/>
  <c r="K214" i="9" s="1"/>
  <c r="J214" i="9" s="1"/>
  <c r="I214" i="9" s="1"/>
  <c r="H214" i="9" s="1"/>
  <c r="G214" i="9" s="1"/>
  <c r="P138" i="9"/>
  <c r="O138" i="9" s="1"/>
  <c r="N138" i="9" s="1"/>
  <c r="M138" i="9" s="1"/>
  <c r="L138" i="9" s="1"/>
  <c r="K138" i="9" s="1"/>
  <c r="J138" i="9" s="1"/>
  <c r="I138" i="9" s="1"/>
  <c r="H138" i="9" s="1"/>
  <c r="G138" i="9" s="1"/>
  <c r="P22" i="9"/>
  <c r="O22" i="9" s="1"/>
  <c r="N22" i="9" s="1"/>
  <c r="M22" i="9" s="1"/>
  <c r="L22" i="9" s="1"/>
  <c r="K22" i="9" s="1"/>
  <c r="J22" i="9" s="1"/>
  <c r="I22" i="9" s="1"/>
  <c r="H22" i="9" s="1"/>
  <c r="G22" i="9" s="1"/>
  <c r="P398" i="9"/>
  <c r="O398" i="9" s="1"/>
  <c r="N398" i="9" s="1"/>
  <c r="M398" i="9" s="1"/>
  <c r="L398" i="9" s="1"/>
  <c r="K398" i="9" s="1"/>
  <c r="J398" i="9" s="1"/>
  <c r="I398" i="9" s="1"/>
  <c r="H398" i="9" s="1"/>
  <c r="G398" i="9" s="1"/>
  <c r="P286" i="9"/>
  <c r="O286" i="9" s="1"/>
  <c r="N286" i="9" s="1"/>
  <c r="M286" i="9" s="1"/>
  <c r="L286" i="9" s="1"/>
  <c r="K286" i="9" s="1"/>
  <c r="J286" i="9" s="1"/>
  <c r="I286" i="9" s="1"/>
  <c r="H286" i="9" s="1"/>
  <c r="G286" i="9" s="1"/>
  <c r="P317" i="9"/>
  <c r="O317" i="9" s="1"/>
  <c r="N317" i="9" s="1"/>
  <c r="M317" i="9" s="1"/>
  <c r="L317" i="9" s="1"/>
  <c r="K317" i="9" s="1"/>
  <c r="J317" i="9" s="1"/>
  <c r="I317" i="9" s="1"/>
  <c r="H317" i="9" s="1"/>
  <c r="G317" i="9" s="1"/>
  <c r="P88" i="9"/>
  <c r="O88" i="9" s="1"/>
  <c r="N88" i="9" s="1"/>
  <c r="M88" i="9" s="1"/>
  <c r="L88" i="9" s="1"/>
  <c r="K88" i="9" s="1"/>
  <c r="J88" i="9" s="1"/>
  <c r="I88" i="9" s="1"/>
  <c r="H88" i="9" s="1"/>
  <c r="G88" i="9" s="1"/>
  <c r="P372" i="9"/>
  <c r="O372" i="9" s="1"/>
  <c r="N372" i="9" s="1"/>
  <c r="M372" i="9" s="1"/>
  <c r="L372" i="9" s="1"/>
  <c r="K372" i="9" s="1"/>
  <c r="J372" i="9" s="1"/>
  <c r="I372" i="9" s="1"/>
  <c r="H372" i="9" s="1"/>
  <c r="G372" i="9" s="1"/>
  <c r="P67" i="9"/>
  <c r="O67" i="9" s="1"/>
  <c r="N67" i="9" s="1"/>
  <c r="M67" i="9" s="1"/>
  <c r="L67" i="9" s="1"/>
  <c r="K67" i="9" s="1"/>
  <c r="J67" i="9" s="1"/>
  <c r="I67" i="9" s="1"/>
  <c r="H67" i="9" s="1"/>
  <c r="G67" i="9" s="1"/>
  <c r="P110" i="9"/>
  <c r="O110" i="9" s="1"/>
  <c r="N110" i="9" s="1"/>
  <c r="M110" i="9" s="1"/>
  <c r="L110" i="9" s="1"/>
  <c r="K110" i="9" s="1"/>
  <c r="J110" i="9" s="1"/>
  <c r="I110" i="9" s="1"/>
  <c r="H110" i="9" s="1"/>
  <c r="G110" i="9" s="1"/>
  <c r="P66" i="9"/>
  <c r="O66" i="9" s="1"/>
  <c r="N66" i="9" s="1"/>
  <c r="M66" i="9" s="1"/>
  <c r="L66" i="9" s="1"/>
  <c r="K66" i="9" s="1"/>
  <c r="J66" i="9" s="1"/>
  <c r="I66" i="9" s="1"/>
  <c r="H66" i="9" s="1"/>
  <c r="G66" i="9" s="1"/>
  <c r="P16" i="9"/>
  <c r="O16" i="9" s="1"/>
  <c r="N16" i="9" s="1"/>
  <c r="M16" i="9" s="1"/>
  <c r="L16" i="9" s="1"/>
  <c r="K16" i="9" s="1"/>
  <c r="J16" i="9" s="1"/>
  <c r="I16" i="9" s="1"/>
  <c r="H16" i="9" s="1"/>
  <c r="G16" i="9" s="1"/>
  <c r="P443" i="9"/>
  <c r="O443" i="9" s="1"/>
  <c r="N443" i="9" s="1"/>
  <c r="M443" i="9" s="1"/>
  <c r="L443" i="9" s="1"/>
  <c r="K443" i="9" s="1"/>
  <c r="J443" i="9" s="1"/>
  <c r="I443" i="9" s="1"/>
  <c r="H443" i="9" s="1"/>
  <c r="G443" i="9" s="1"/>
  <c r="P245" i="9"/>
  <c r="O245" i="9" s="1"/>
  <c r="N245" i="9" s="1"/>
  <c r="M245" i="9" s="1"/>
  <c r="L245" i="9" s="1"/>
  <c r="K245" i="9" s="1"/>
  <c r="J245" i="9" s="1"/>
  <c r="I245" i="9" s="1"/>
  <c r="H245" i="9" s="1"/>
  <c r="G245" i="9" s="1"/>
  <c r="P234" i="9"/>
  <c r="O234" i="9" s="1"/>
  <c r="N234" i="9" s="1"/>
  <c r="M234" i="9" s="1"/>
  <c r="L234" i="9" s="1"/>
  <c r="K234" i="9" s="1"/>
  <c r="J234" i="9" s="1"/>
  <c r="I234" i="9" s="1"/>
  <c r="H234" i="9" s="1"/>
  <c r="G234" i="9" s="1"/>
  <c r="P59" i="9"/>
  <c r="O59" i="9" s="1"/>
  <c r="N59" i="9" s="1"/>
  <c r="M59" i="9" s="1"/>
  <c r="L59" i="9" s="1"/>
  <c r="K59" i="9" s="1"/>
  <c r="J59" i="9" s="1"/>
  <c r="I59" i="9" s="1"/>
  <c r="H59" i="9" s="1"/>
  <c r="G59" i="9" s="1"/>
  <c r="P353" i="9"/>
  <c r="O353" i="9" s="1"/>
  <c r="N353" i="9" s="1"/>
  <c r="M353" i="9" s="1"/>
  <c r="L353" i="9" s="1"/>
  <c r="K353" i="9" s="1"/>
  <c r="J353" i="9" s="1"/>
  <c r="I353" i="9" s="1"/>
  <c r="H353" i="9" s="1"/>
  <c r="G353" i="9" s="1"/>
  <c r="P276" i="9"/>
  <c r="O276" i="9" s="1"/>
  <c r="N276" i="9" s="1"/>
  <c r="M276" i="9" s="1"/>
  <c r="L276" i="9" s="1"/>
  <c r="K276" i="9" s="1"/>
  <c r="J276" i="9" s="1"/>
  <c r="I276" i="9" s="1"/>
  <c r="H276" i="9" s="1"/>
  <c r="G276" i="9" s="1"/>
  <c r="P174" i="9"/>
  <c r="O174" i="9" s="1"/>
  <c r="N174" i="9" s="1"/>
  <c r="M174" i="9" s="1"/>
  <c r="L174" i="9" s="1"/>
  <c r="K174" i="9" s="1"/>
  <c r="J174" i="9" s="1"/>
  <c r="I174" i="9" s="1"/>
  <c r="H174" i="9" s="1"/>
  <c r="G174" i="9" s="1"/>
  <c r="P132" i="9"/>
  <c r="P445" i="9"/>
  <c r="O445" i="9" s="1"/>
  <c r="N445" i="9" s="1"/>
  <c r="M445" i="9" s="1"/>
  <c r="L445" i="9" s="1"/>
  <c r="K445" i="9" s="1"/>
  <c r="J445" i="9" s="1"/>
  <c r="I445" i="9" s="1"/>
  <c r="H445" i="9" s="1"/>
  <c r="G445" i="9" s="1"/>
  <c r="P12" i="9"/>
  <c r="O12" i="9" s="1"/>
  <c r="N12" i="9" s="1"/>
  <c r="M12" i="9" s="1"/>
  <c r="L12" i="9" s="1"/>
  <c r="K12" i="9" s="1"/>
  <c r="J12" i="9" s="1"/>
  <c r="I12" i="9" s="1"/>
  <c r="H12" i="9" s="1"/>
  <c r="G12" i="9" s="1"/>
  <c r="P297" i="9"/>
  <c r="O297" i="9" s="1"/>
  <c r="N297" i="9" s="1"/>
  <c r="M297" i="9" s="1"/>
  <c r="L297" i="9" s="1"/>
  <c r="K297" i="9" s="1"/>
  <c r="J297" i="9" s="1"/>
  <c r="I297" i="9" s="1"/>
  <c r="H297" i="9" s="1"/>
  <c r="G297" i="9" s="1"/>
  <c r="P355" i="9"/>
  <c r="O355" i="9" s="1"/>
  <c r="N355" i="9" s="1"/>
  <c r="M355" i="9" s="1"/>
  <c r="L355" i="9" s="1"/>
  <c r="K355" i="9" s="1"/>
  <c r="J355" i="9" s="1"/>
  <c r="I355" i="9" s="1"/>
  <c r="H355" i="9" s="1"/>
  <c r="G355" i="9" s="1"/>
  <c r="P307" i="9"/>
  <c r="O307" i="9" s="1"/>
  <c r="N307" i="9" s="1"/>
  <c r="M307" i="9" s="1"/>
  <c r="L307" i="9" s="1"/>
  <c r="K307" i="9" s="1"/>
  <c r="J307" i="9" s="1"/>
  <c r="I307" i="9" s="1"/>
  <c r="H307" i="9" s="1"/>
  <c r="G307" i="9" s="1"/>
  <c r="P9" i="9"/>
  <c r="O9" i="9" s="1"/>
  <c r="N9" i="9" s="1"/>
  <c r="M9" i="9" s="1"/>
  <c r="L9" i="9" s="1"/>
  <c r="K9" i="9" s="1"/>
  <c r="J9" i="9" s="1"/>
  <c r="I9" i="9" s="1"/>
  <c r="H9" i="9" s="1"/>
  <c r="G9" i="9" s="1"/>
  <c r="P156" i="9"/>
  <c r="O156" i="9" s="1"/>
  <c r="N156" i="9" s="1"/>
  <c r="M156" i="9" s="1"/>
  <c r="L156" i="9" s="1"/>
  <c r="K156" i="9" s="1"/>
  <c r="J156" i="9" s="1"/>
  <c r="I156" i="9" s="1"/>
  <c r="H156" i="9" s="1"/>
  <c r="G156" i="9" s="1"/>
  <c r="P329" i="9"/>
  <c r="O329" i="9" s="1"/>
  <c r="N329" i="9" s="1"/>
  <c r="M329" i="9" s="1"/>
  <c r="L329" i="9" s="1"/>
  <c r="K329" i="9" s="1"/>
  <c r="J329" i="9" s="1"/>
  <c r="I329" i="9" s="1"/>
  <c r="H329" i="9" s="1"/>
  <c r="G329" i="9" s="1"/>
  <c r="P358" i="9"/>
  <c r="O358" i="9" s="1"/>
  <c r="N358" i="9" s="1"/>
  <c r="M358" i="9" s="1"/>
  <c r="L358" i="9" s="1"/>
  <c r="K358" i="9" s="1"/>
  <c r="J358" i="9" s="1"/>
  <c r="I358" i="9" s="1"/>
  <c r="H358" i="9" s="1"/>
  <c r="G358" i="9" s="1"/>
  <c r="P425" i="9"/>
  <c r="O425" i="9" s="1"/>
  <c r="N425" i="9" s="1"/>
  <c r="M425" i="9" s="1"/>
  <c r="L425" i="9" s="1"/>
  <c r="K425" i="9" s="1"/>
  <c r="J425" i="9" s="1"/>
  <c r="I425" i="9" s="1"/>
  <c r="H425" i="9" s="1"/>
  <c r="G425" i="9" s="1"/>
  <c r="P280" i="9"/>
  <c r="O280" i="9" s="1"/>
  <c r="N280" i="9" s="1"/>
  <c r="M280" i="9" s="1"/>
  <c r="L280" i="9" s="1"/>
  <c r="K280" i="9" s="1"/>
  <c r="J280" i="9" s="1"/>
  <c r="I280" i="9" s="1"/>
  <c r="H280" i="9" s="1"/>
  <c r="G280" i="9" s="1"/>
  <c r="P85" i="9"/>
  <c r="O85" i="9" s="1"/>
  <c r="N85" i="9" s="1"/>
  <c r="M85" i="9" s="1"/>
  <c r="L85" i="9" s="1"/>
  <c r="K85" i="9" s="1"/>
  <c r="J85" i="9" s="1"/>
  <c r="I85" i="9" s="1"/>
  <c r="H85" i="9" s="1"/>
  <c r="G85" i="9" s="1"/>
  <c r="P315" i="9"/>
  <c r="O315" i="9" s="1"/>
  <c r="N315" i="9" s="1"/>
  <c r="M315" i="9" s="1"/>
  <c r="L315" i="9" s="1"/>
  <c r="K315" i="9" s="1"/>
  <c r="J315" i="9" s="1"/>
  <c r="I315" i="9" s="1"/>
  <c r="H315" i="9" s="1"/>
  <c r="G315" i="9" s="1"/>
  <c r="P277" i="9"/>
  <c r="O277" i="9" s="1"/>
  <c r="N277" i="9" s="1"/>
  <c r="M277" i="9" s="1"/>
  <c r="L277" i="9" s="1"/>
  <c r="K277" i="9" s="1"/>
  <c r="J277" i="9" s="1"/>
  <c r="I277" i="9" s="1"/>
  <c r="H277" i="9" s="1"/>
  <c r="G277" i="9" s="1"/>
  <c r="P117" i="9"/>
  <c r="O117" i="9" s="1"/>
  <c r="N117" i="9" s="1"/>
  <c r="M117" i="9" s="1"/>
  <c r="L117" i="9" s="1"/>
  <c r="K117" i="9" s="1"/>
  <c r="J117" i="9" s="1"/>
  <c r="I117" i="9" s="1"/>
  <c r="H117" i="9" s="1"/>
  <c r="G117" i="9" s="1"/>
  <c r="P144" i="9"/>
  <c r="O144" i="9" s="1"/>
  <c r="N144" i="9" s="1"/>
  <c r="M144" i="9" s="1"/>
  <c r="L144" i="9" s="1"/>
  <c r="K144" i="9" s="1"/>
  <c r="J144" i="9" s="1"/>
  <c r="I144" i="9" s="1"/>
  <c r="H144" i="9" s="1"/>
  <c r="G144" i="9" s="1"/>
  <c r="P264" i="9"/>
  <c r="O264" i="9" s="1"/>
  <c r="N264" i="9" s="1"/>
  <c r="M264" i="9" s="1"/>
  <c r="L264" i="9" s="1"/>
  <c r="K264" i="9" s="1"/>
  <c r="J264" i="9" s="1"/>
  <c r="I264" i="9" s="1"/>
  <c r="H264" i="9" s="1"/>
  <c r="G264" i="9" s="1"/>
  <c r="P371" i="9"/>
  <c r="O371" i="9" s="1"/>
  <c r="N371" i="9" s="1"/>
  <c r="M371" i="9" s="1"/>
  <c r="L371" i="9" s="1"/>
  <c r="K371" i="9" s="1"/>
  <c r="J371" i="9" s="1"/>
  <c r="I371" i="9" s="1"/>
  <c r="H371" i="9" s="1"/>
  <c r="G371" i="9" s="1"/>
  <c r="P60" i="9"/>
  <c r="O60" i="9" s="1"/>
  <c r="N60" i="9" s="1"/>
  <c r="M60" i="9" s="1"/>
  <c r="L60" i="9" s="1"/>
  <c r="K60" i="9" s="1"/>
  <c r="J60" i="9" s="1"/>
  <c r="I60" i="9" s="1"/>
  <c r="H60" i="9" s="1"/>
  <c r="G60" i="9" s="1"/>
  <c r="P194" i="9"/>
  <c r="O194" i="9" s="1"/>
  <c r="N194" i="9" s="1"/>
  <c r="M194" i="9" s="1"/>
  <c r="L194" i="9" s="1"/>
  <c r="K194" i="9" s="1"/>
  <c r="J194" i="9" s="1"/>
  <c r="I194" i="9" s="1"/>
  <c r="H194" i="9" s="1"/>
  <c r="G194" i="9" s="1"/>
  <c r="P322" i="9"/>
  <c r="O322" i="9" s="1"/>
  <c r="N322" i="9" s="1"/>
  <c r="M322" i="9" s="1"/>
  <c r="L322" i="9" s="1"/>
  <c r="K322" i="9" s="1"/>
  <c r="J322" i="9" s="1"/>
  <c r="I322" i="9" s="1"/>
  <c r="H322" i="9" s="1"/>
  <c r="G322" i="9" s="1"/>
  <c r="P336" i="9"/>
  <c r="O336" i="9" s="1"/>
  <c r="N336" i="9" s="1"/>
  <c r="M336" i="9" s="1"/>
  <c r="L336" i="9" s="1"/>
  <c r="K336" i="9" s="1"/>
  <c r="J336" i="9" s="1"/>
  <c r="I336" i="9" s="1"/>
  <c r="H336" i="9" s="1"/>
  <c r="G336" i="9" s="1"/>
  <c r="P252" i="9"/>
  <c r="O252" i="9" s="1"/>
  <c r="N252" i="9" s="1"/>
  <c r="M252" i="9" s="1"/>
  <c r="L252" i="9" s="1"/>
  <c r="K252" i="9" s="1"/>
  <c r="J252" i="9" s="1"/>
  <c r="I252" i="9" s="1"/>
  <c r="H252" i="9" s="1"/>
  <c r="G252" i="9" s="1"/>
  <c r="P267" i="9"/>
  <c r="O267" i="9" s="1"/>
  <c r="N267" i="9" s="1"/>
  <c r="M267" i="9" s="1"/>
  <c r="L267" i="9" s="1"/>
  <c r="K267" i="9" s="1"/>
  <c r="J267" i="9" s="1"/>
  <c r="I267" i="9" s="1"/>
  <c r="H267" i="9" s="1"/>
  <c r="G267" i="9" s="1"/>
  <c r="P431" i="9"/>
  <c r="O431" i="9" s="1"/>
  <c r="N431" i="9" s="1"/>
  <c r="M431" i="9" s="1"/>
  <c r="L431" i="9" s="1"/>
  <c r="K431" i="9" s="1"/>
  <c r="J431" i="9" s="1"/>
  <c r="I431" i="9" s="1"/>
  <c r="H431" i="9" s="1"/>
  <c r="G431" i="9" s="1"/>
  <c r="P26" i="9"/>
  <c r="O26" i="9" s="1"/>
  <c r="N26" i="9" s="1"/>
  <c r="M26" i="9" s="1"/>
  <c r="L26" i="9" s="1"/>
  <c r="K26" i="9" s="1"/>
  <c r="J26" i="9" s="1"/>
  <c r="I26" i="9" s="1"/>
  <c r="H26" i="9" s="1"/>
  <c r="G26" i="9" s="1"/>
  <c r="P418" i="9"/>
  <c r="O418" i="9" s="1"/>
  <c r="N418" i="9" s="1"/>
  <c r="M418" i="9" s="1"/>
  <c r="L418" i="9" s="1"/>
  <c r="K418" i="9" s="1"/>
  <c r="J418" i="9" s="1"/>
  <c r="I418" i="9" s="1"/>
  <c r="H418" i="9" s="1"/>
  <c r="G418" i="9" s="1"/>
  <c r="P228" i="9"/>
  <c r="O228" i="9" s="1"/>
  <c r="N228" i="9" s="1"/>
  <c r="M228" i="9" s="1"/>
  <c r="L228" i="9" s="1"/>
  <c r="K228" i="9" s="1"/>
  <c r="J228" i="9" s="1"/>
  <c r="I228" i="9" s="1"/>
  <c r="H228" i="9" s="1"/>
  <c r="G228" i="9" s="1"/>
  <c r="P470" i="9"/>
  <c r="O470" i="9" s="1"/>
  <c r="N470" i="9" s="1"/>
  <c r="M470" i="9" s="1"/>
  <c r="L470" i="9" s="1"/>
  <c r="K470" i="9" s="1"/>
  <c r="J470" i="9" s="1"/>
  <c r="I470" i="9" s="1"/>
  <c r="H470" i="9" s="1"/>
  <c r="G470" i="9" s="1"/>
  <c r="P366" i="9"/>
  <c r="O366" i="9" s="1"/>
  <c r="N366" i="9" s="1"/>
  <c r="M366" i="9" s="1"/>
  <c r="L366" i="9" s="1"/>
  <c r="K366" i="9" s="1"/>
  <c r="J366" i="9" s="1"/>
  <c r="I366" i="9" s="1"/>
  <c r="H366" i="9" s="1"/>
  <c r="G366" i="9" s="1"/>
  <c r="P370" i="9"/>
  <c r="O370" i="9" s="1"/>
  <c r="N370" i="9" s="1"/>
  <c r="M370" i="9" s="1"/>
  <c r="L370" i="9" s="1"/>
  <c r="K370" i="9" s="1"/>
  <c r="J370" i="9" s="1"/>
  <c r="I370" i="9" s="1"/>
  <c r="H370" i="9" s="1"/>
  <c r="G370" i="9" s="1"/>
  <c r="P334" i="9"/>
  <c r="O334" i="9" s="1"/>
  <c r="N334" i="9" s="1"/>
  <c r="M334" i="9" s="1"/>
  <c r="L334" i="9" s="1"/>
  <c r="K334" i="9" s="1"/>
  <c r="J334" i="9" s="1"/>
  <c r="I334" i="9" s="1"/>
  <c r="H334" i="9" s="1"/>
  <c r="G334" i="9" s="1"/>
  <c r="P349" i="9"/>
  <c r="O349" i="9" s="1"/>
  <c r="N349" i="9" s="1"/>
  <c r="M349" i="9" s="1"/>
  <c r="L349" i="9" s="1"/>
  <c r="K349" i="9" s="1"/>
  <c r="J349" i="9" s="1"/>
  <c r="I349" i="9" s="1"/>
  <c r="H349" i="9" s="1"/>
  <c r="G349" i="9" s="1"/>
  <c r="P136" i="9"/>
  <c r="O136" i="9" s="1"/>
  <c r="N136" i="9" s="1"/>
  <c r="M136" i="9" s="1"/>
  <c r="L136" i="9" s="1"/>
  <c r="K136" i="9" s="1"/>
  <c r="J136" i="9" s="1"/>
  <c r="I136" i="9" s="1"/>
  <c r="H136" i="9" s="1"/>
  <c r="G136" i="9" s="1"/>
  <c r="P114" i="9"/>
  <c r="O114" i="9" s="1"/>
  <c r="N114" i="9" s="1"/>
  <c r="M114" i="9" s="1"/>
  <c r="L114" i="9" s="1"/>
  <c r="K114" i="9" s="1"/>
  <c r="J114" i="9" s="1"/>
  <c r="I114" i="9" s="1"/>
  <c r="H114" i="9" s="1"/>
  <c r="G114" i="9" s="1"/>
  <c r="P281" i="9"/>
  <c r="O281" i="9" s="1"/>
  <c r="N281" i="9" s="1"/>
  <c r="M281" i="9" s="1"/>
  <c r="L281" i="9" s="1"/>
  <c r="K281" i="9" s="1"/>
  <c r="J281" i="9" s="1"/>
  <c r="I281" i="9" s="1"/>
  <c r="H281" i="9" s="1"/>
  <c r="G281" i="9" s="1"/>
  <c r="P374" i="9"/>
  <c r="O374" i="9" s="1"/>
  <c r="N374" i="9" s="1"/>
  <c r="M374" i="9" s="1"/>
  <c r="L374" i="9" s="1"/>
  <c r="K374" i="9" s="1"/>
  <c r="J374" i="9" s="1"/>
  <c r="I374" i="9" s="1"/>
  <c r="H374" i="9" s="1"/>
  <c r="G374" i="9" s="1"/>
  <c r="P170" i="9"/>
  <c r="O170" i="9" s="1"/>
  <c r="N170" i="9" s="1"/>
  <c r="M170" i="9" s="1"/>
  <c r="L170" i="9" s="1"/>
  <c r="K170" i="9" s="1"/>
  <c r="J170" i="9" s="1"/>
  <c r="I170" i="9" s="1"/>
  <c r="H170" i="9" s="1"/>
  <c r="G170" i="9" s="1"/>
  <c r="P296" i="9"/>
  <c r="O296" i="9" s="1"/>
  <c r="N296" i="9" s="1"/>
  <c r="M296" i="9" s="1"/>
  <c r="L296" i="9" s="1"/>
  <c r="K296" i="9" s="1"/>
  <c r="J296" i="9" s="1"/>
  <c r="I296" i="9" s="1"/>
  <c r="H296" i="9" s="1"/>
  <c r="G296" i="9" s="1"/>
  <c r="P29" i="9"/>
  <c r="O29" i="9" s="1"/>
  <c r="N29" i="9" s="1"/>
  <c r="M29" i="9" s="1"/>
  <c r="L29" i="9" s="1"/>
  <c r="K29" i="9" s="1"/>
  <c r="J29" i="9" s="1"/>
  <c r="I29" i="9" s="1"/>
  <c r="H29" i="9" s="1"/>
  <c r="G29" i="9" s="1"/>
  <c r="P101" i="9"/>
  <c r="O101" i="9" s="1"/>
  <c r="N101" i="9" s="1"/>
  <c r="M101" i="9" s="1"/>
  <c r="L101" i="9" s="1"/>
  <c r="K101" i="9" s="1"/>
  <c r="J101" i="9" s="1"/>
  <c r="I101" i="9" s="1"/>
  <c r="H101" i="9" s="1"/>
  <c r="G101" i="9" s="1"/>
  <c r="P7" i="9"/>
  <c r="O7" i="9" s="1"/>
  <c r="N7" i="9" s="1"/>
  <c r="M7" i="9" s="1"/>
  <c r="L7" i="9" s="1"/>
  <c r="K7" i="9" s="1"/>
  <c r="J7" i="9" s="1"/>
  <c r="I7" i="9" s="1"/>
  <c r="H7" i="9" s="1"/>
  <c r="G7" i="9" s="1"/>
  <c r="P62" i="9"/>
  <c r="O62" i="9" s="1"/>
  <c r="N62" i="9" s="1"/>
  <c r="M62" i="9" s="1"/>
  <c r="L62" i="9" s="1"/>
  <c r="K62" i="9" s="1"/>
  <c r="J62" i="9" s="1"/>
  <c r="I62" i="9" s="1"/>
  <c r="H62" i="9" s="1"/>
  <c r="G62" i="9" s="1"/>
  <c r="P496" i="9"/>
  <c r="O496" i="9" s="1"/>
  <c r="N496" i="9" s="1"/>
  <c r="M496" i="9" s="1"/>
  <c r="L496" i="9" s="1"/>
  <c r="K496" i="9" s="1"/>
  <c r="J496" i="9" s="1"/>
  <c r="I496" i="9" s="1"/>
  <c r="H496" i="9" s="1"/>
  <c r="G496" i="9" s="1"/>
  <c r="P441" i="9"/>
  <c r="O441" i="9" s="1"/>
  <c r="N441" i="9" s="1"/>
  <c r="M441" i="9" s="1"/>
  <c r="L441" i="9" s="1"/>
  <c r="K441" i="9" s="1"/>
  <c r="J441" i="9" s="1"/>
  <c r="I441" i="9" s="1"/>
  <c r="H441" i="9" s="1"/>
  <c r="G441" i="9" s="1"/>
  <c r="P55" i="9"/>
  <c r="O55" i="9" s="1"/>
  <c r="N55" i="9" s="1"/>
  <c r="M55" i="9" s="1"/>
  <c r="L55" i="9" s="1"/>
  <c r="K55" i="9" s="1"/>
  <c r="J55" i="9" s="1"/>
  <c r="I55" i="9" s="1"/>
  <c r="H55" i="9" s="1"/>
  <c r="G55" i="9" s="1"/>
  <c r="P395" i="9"/>
  <c r="O395" i="9" s="1"/>
  <c r="N395" i="9" s="1"/>
  <c r="M395" i="9" s="1"/>
  <c r="L395" i="9" s="1"/>
  <c r="K395" i="9" s="1"/>
  <c r="J395" i="9" s="1"/>
  <c r="I395" i="9" s="1"/>
  <c r="H395" i="9" s="1"/>
  <c r="G395" i="9" s="1"/>
  <c r="P189" i="9"/>
  <c r="O189" i="9" s="1"/>
  <c r="N189" i="9" s="1"/>
  <c r="M189" i="9" s="1"/>
  <c r="L189" i="9" s="1"/>
  <c r="K189" i="9" s="1"/>
  <c r="J189" i="9" s="1"/>
  <c r="I189" i="9" s="1"/>
  <c r="H189" i="9" s="1"/>
  <c r="G189" i="9" s="1"/>
  <c r="P287" i="9"/>
  <c r="O287" i="9" s="1"/>
  <c r="N287" i="9" s="1"/>
  <c r="M287" i="9" s="1"/>
  <c r="L287" i="9" s="1"/>
  <c r="K287" i="9" s="1"/>
  <c r="J287" i="9" s="1"/>
  <c r="I287" i="9" s="1"/>
  <c r="H287" i="9" s="1"/>
  <c r="G287" i="9" s="1"/>
  <c r="P466" i="9"/>
  <c r="O466" i="9" s="1"/>
  <c r="N466" i="9" s="1"/>
  <c r="M466" i="9" s="1"/>
  <c r="L466" i="9" s="1"/>
  <c r="K466" i="9" s="1"/>
  <c r="J466" i="9" s="1"/>
  <c r="I466" i="9" s="1"/>
  <c r="H466" i="9" s="1"/>
  <c r="G466" i="9" s="1"/>
  <c r="P414" i="9"/>
  <c r="O414" i="9" s="1"/>
  <c r="N414" i="9" s="1"/>
  <c r="M414" i="9" s="1"/>
  <c r="L414" i="9" s="1"/>
  <c r="K414" i="9" s="1"/>
  <c r="J414" i="9" s="1"/>
  <c r="I414" i="9" s="1"/>
  <c r="H414" i="9" s="1"/>
  <c r="G414" i="9" s="1"/>
  <c r="P115" i="9"/>
  <c r="O115" i="9" s="1"/>
  <c r="N115" i="9" s="1"/>
  <c r="M115" i="9" s="1"/>
  <c r="L115" i="9" s="1"/>
  <c r="K115" i="9" s="1"/>
  <c r="J115" i="9" s="1"/>
  <c r="I115" i="9" s="1"/>
  <c r="H115" i="9" s="1"/>
  <c r="G115" i="9" s="1"/>
  <c r="P81" i="9"/>
  <c r="O81" i="9" s="1"/>
  <c r="N81" i="9" s="1"/>
  <c r="M81" i="9" s="1"/>
  <c r="L81" i="9" s="1"/>
  <c r="K81" i="9" s="1"/>
  <c r="J81" i="9" s="1"/>
  <c r="I81" i="9" s="1"/>
  <c r="H81" i="9" s="1"/>
  <c r="G81" i="9" s="1"/>
  <c r="P282" i="9"/>
  <c r="O282" i="9" s="1"/>
  <c r="N282" i="9" s="1"/>
  <c r="M282" i="9" s="1"/>
  <c r="L282" i="9" s="1"/>
  <c r="K282" i="9" s="1"/>
  <c r="J282" i="9" s="1"/>
  <c r="I282" i="9" s="1"/>
  <c r="H282" i="9" s="1"/>
  <c r="G282" i="9" s="1"/>
  <c r="P482" i="9"/>
  <c r="O482" i="9" s="1"/>
  <c r="N482" i="9" s="1"/>
  <c r="M482" i="9" s="1"/>
  <c r="L482" i="9" s="1"/>
  <c r="K482" i="9" s="1"/>
  <c r="J482" i="9" s="1"/>
  <c r="I482" i="9" s="1"/>
  <c r="H482" i="9" s="1"/>
  <c r="G482" i="9" s="1"/>
  <c r="P452" i="9"/>
  <c r="O452" i="9" s="1"/>
  <c r="N452" i="9" s="1"/>
  <c r="M452" i="9" s="1"/>
  <c r="L452" i="9" s="1"/>
  <c r="K452" i="9" s="1"/>
  <c r="J452" i="9" s="1"/>
  <c r="I452" i="9" s="1"/>
  <c r="H452" i="9" s="1"/>
  <c r="G452" i="9" s="1"/>
  <c r="P378" i="9"/>
  <c r="O378" i="9" s="1"/>
  <c r="N378" i="9" s="1"/>
  <c r="M378" i="9" s="1"/>
  <c r="L378" i="9" s="1"/>
  <c r="K378" i="9" s="1"/>
  <c r="J378" i="9" s="1"/>
  <c r="I378" i="9" s="1"/>
  <c r="H378" i="9" s="1"/>
  <c r="G378" i="9" s="1"/>
  <c r="P182" i="9"/>
  <c r="O182" i="9" s="1"/>
  <c r="N182" i="9" s="1"/>
  <c r="M182" i="9" s="1"/>
  <c r="L182" i="9" s="1"/>
  <c r="K182" i="9" s="1"/>
  <c r="J182" i="9" s="1"/>
  <c r="I182" i="9" s="1"/>
  <c r="H182" i="9" s="1"/>
  <c r="G182" i="9" s="1"/>
  <c r="P124" i="9"/>
  <c r="O124" i="9" s="1"/>
  <c r="N124" i="9" s="1"/>
  <c r="M124" i="9" s="1"/>
  <c r="L124" i="9" s="1"/>
  <c r="K124" i="9" s="1"/>
  <c r="J124" i="9" s="1"/>
  <c r="I124" i="9" s="1"/>
  <c r="H124" i="9" s="1"/>
  <c r="G124" i="9" s="1"/>
  <c r="P139" i="9"/>
  <c r="O139" i="9" s="1"/>
  <c r="N139" i="9" s="1"/>
  <c r="M139" i="9" s="1"/>
  <c r="L139" i="9" s="1"/>
  <c r="K139" i="9" s="1"/>
  <c r="J139" i="9" s="1"/>
  <c r="I139" i="9" s="1"/>
  <c r="H139" i="9" s="1"/>
  <c r="G139" i="9" s="1"/>
  <c r="P30" i="9"/>
  <c r="O30" i="9" s="1"/>
  <c r="N30" i="9" s="1"/>
  <c r="M30" i="9" s="1"/>
  <c r="L30" i="9" s="1"/>
  <c r="K30" i="9" s="1"/>
  <c r="J30" i="9" s="1"/>
  <c r="I30" i="9" s="1"/>
  <c r="H30" i="9" s="1"/>
  <c r="G30" i="9" s="1"/>
  <c r="P187" i="9"/>
  <c r="O187" i="9" s="1"/>
  <c r="N187" i="9" s="1"/>
  <c r="M187" i="9" s="1"/>
  <c r="L187" i="9" s="1"/>
  <c r="K187" i="9" s="1"/>
  <c r="J187" i="9" s="1"/>
  <c r="I187" i="9" s="1"/>
  <c r="H187" i="9" s="1"/>
  <c r="G187" i="9" s="1"/>
  <c r="P190" i="9"/>
  <c r="O190" i="9" s="1"/>
  <c r="N190" i="9" s="1"/>
  <c r="M190" i="9" s="1"/>
  <c r="L190" i="9" s="1"/>
  <c r="K190" i="9" s="1"/>
  <c r="J190" i="9" s="1"/>
  <c r="I190" i="9" s="1"/>
  <c r="H190" i="9" s="1"/>
  <c r="G190" i="9" s="1"/>
  <c r="P125" i="9"/>
  <c r="O125" i="9" s="1"/>
  <c r="N125" i="9" s="1"/>
  <c r="M125" i="9" s="1"/>
  <c r="L125" i="9" s="1"/>
  <c r="K125" i="9" s="1"/>
  <c r="J125" i="9" s="1"/>
  <c r="I125" i="9" s="1"/>
  <c r="H125" i="9" s="1"/>
  <c r="G125" i="9" s="1"/>
  <c r="P129" i="9"/>
  <c r="O129" i="9" s="1"/>
  <c r="N129" i="9" s="1"/>
  <c r="M129" i="9" s="1"/>
  <c r="L129" i="9" s="1"/>
  <c r="K129" i="9" s="1"/>
  <c r="J129" i="9" s="1"/>
  <c r="I129" i="9" s="1"/>
  <c r="H129" i="9" s="1"/>
  <c r="G129" i="9" s="1"/>
  <c r="P313" i="9"/>
  <c r="O313" i="9" s="1"/>
  <c r="N313" i="9" s="1"/>
  <c r="M313" i="9" s="1"/>
  <c r="L313" i="9" s="1"/>
  <c r="K313" i="9" s="1"/>
  <c r="J313" i="9" s="1"/>
  <c r="I313" i="9" s="1"/>
  <c r="H313" i="9" s="1"/>
  <c r="G313" i="9" s="1"/>
  <c r="P92" i="9"/>
  <c r="O92" i="9" s="1"/>
  <c r="N92" i="9" s="1"/>
  <c r="M92" i="9" s="1"/>
  <c r="L92" i="9" s="1"/>
  <c r="K92" i="9" s="1"/>
  <c r="J92" i="9" s="1"/>
  <c r="I92" i="9" s="1"/>
  <c r="H92" i="9" s="1"/>
  <c r="G92" i="9" s="1"/>
  <c r="P49" i="9"/>
  <c r="O49" i="9" s="1"/>
  <c r="N49" i="9" s="1"/>
  <c r="M49" i="9" s="1"/>
  <c r="L49" i="9" s="1"/>
  <c r="K49" i="9" s="1"/>
  <c r="J49" i="9" s="1"/>
  <c r="I49" i="9" s="1"/>
  <c r="H49" i="9" s="1"/>
  <c r="G49" i="9" s="1"/>
  <c r="P107" i="9"/>
  <c r="O107" i="9" s="1"/>
  <c r="N107" i="9" s="1"/>
  <c r="M107" i="9" s="1"/>
  <c r="L107" i="9" s="1"/>
  <c r="K107" i="9" s="1"/>
  <c r="J107" i="9" s="1"/>
  <c r="I107" i="9" s="1"/>
  <c r="H107" i="9" s="1"/>
  <c r="G107" i="9" s="1"/>
  <c r="P78" i="9"/>
  <c r="O78" i="9" s="1"/>
  <c r="N78" i="9" s="1"/>
  <c r="M78" i="9" s="1"/>
  <c r="L78" i="9" s="1"/>
  <c r="K78" i="9" s="1"/>
  <c r="J78" i="9" s="1"/>
  <c r="I78" i="9" s="1"/>
  <c r="H78" i="9" s="1"/>
  <c r="G78" i="9" s="1"/>
  <c r="P80" i="9"/>
  <c r="O80" i="9" s="1"/>
  <c r="N80" i="9" s="1"/>
  <c r="M80" i="9" s="1"/>
  <c r="L80" i="9" s="1"/>
  <c r="K80" i="9" s="1"/>
  <c r="J80" i="9" s="1"/>
  <c r="I80" i="9" s="1"/>
  <c r="H80" i="9" s="1"/>
  <c r="G80" i="9" s="1"/>
  <c r="P328" i="9"/>
  <c r="O328" i="9" s="1"/>
  <c r="N328" i="9" s="1"/>
  <c r="M328" i="9" s="1"/>
  <c r="L328" i="9" s="1"/>
  <c r="K328" i="9" s="1"/>
  <c r="J328" i="9" s="1"/>
  <c r="I328" i="9" s="1"/>
  <c r="H328" i="9" s="1"/>
  <c r="G328" i="9" s="1"/>
  <c r="P84" i="9"/>
  <c r="O84" i="9" s="1"/>
  <c r="N84" i="9" s="1"/>
  <c r="M84" i="9" s="1"/>
  <c r="L84" i="9" s="1"/>
  <c r="K84" i="9" s="1"/>
  <c r="J84" i="9" s="1"/>
  <c r="I84" i="9" s="1"/>
  <c r="H84" i="9" s="1"/>
  <c r="G84" i="9" s="1"/>
  <c r="P131" i="9"/>
  <c r="O131" i="9" s="1"/>
  <c r="N131" i="9" s="1"/>
  <c r="M131" i="9" s="1"/>
  <c r="L131" i="9" s="1"/>
  <c r="K131" i="9" s="1"/>
  <c r="J131" i="9" s="1"/>
  <c r="I131" i="9" s="1"/>
  <c r="H131" i="9" s="1"/>
  <c r="G131" i="9" s="1"/>
  <c r="P301" i="9"/>
  <c r="O301" i="9" s="1"/>
  <c r="N301" i="9" s="1"/>
  <c r="M301" i="9" s="1"/>
  <c r="L301" i="9" s="1"/>
  <c r="K301" i="9" s="1"/>
  <c r="J301" i="9" s="1"/>
  <c r="I301" i="9" s="1"/>
  <c r="H301" i="9" s="1"/>
  <c r="G301" i="9" s="1"/>
  <c r="P152" i="9"/>
  <c r="O152" i="9" s="1"/>
  <c r="N152" i="9" s="1"/>
  <c r="M152" i="9" s="1"/>
  <c r="L152" i="9" s="1"/>
  <c r="K152" i="9" s="1"/>
  <c r="J152" i="9" s="1"/>
  <c r="I152" i="9" s="1"/>
  <c r="H152" i="9" s="1"/>
  <c r="G152" i="9" s="1"/>
  <c r="P432" i="9"/>
  <c r="O432" i="9" s="1"/>
  <c r="N432" i="9" s="1"/>
  <c r="M432" i="9" s="1"/>
  <c r="L432" i="9" s="1"/>
  <c r="K432" i="9" s="1"/>
  <c r="J432" i="9" s="1"/>
  <c r="I432" i="9" s="1"/>
  <c r="H432" i="9" s="1"/>
  <c r="G432" i="9" s="1"/>
  <c r="P89" i="9"/>
  <c r="O89" i="9" s="1"/>
  <c r="N89" i="9" s="1"/>
  <c r="M89" i="9" s="1"/>
  <c r="L89" i="9" s="1"/>
  <c r="K89" i="9" s="1"/>
  <c r="J89" i="9" s="1"/>
  <c r="I89" i="9" s="1"/>
  <c r="H89" i="9" s="1"/>
  <c r="G89" i="9" s="1"/>
  <c r="P501" i="9"/>
  <c r="O501" i="9" s="1"/>
  <c r="N501" i="9" s="1"/>
  <c r="M501" i="9" s="1"/>
  <c r="L501" i="9" s="1"/>
  <c r="K501" i="9" s="1"/>
  <c r="J501" i="9" s="1"/>
  <c r="I501" i="9" s="1"/>
  <c r="H501" i="9" s="1"/>
  <c r="G501" i="9" s="1"/>
  <c r="P166" i="9"/>
  <c r="O166" i="9" s="1"/>
  <c r="N166" i="9" s="1"/>
  <c r="M166" i="9" s="1"/>
  <c r="L166" i="9" s="1"/>
  <c r="K166" i="9" s="1"/>
  <c r="J166" i="9" s="1"/>
  <c r="I166" i="9" s="1"/>
  <c r="H166" i="9" s="1"/>
  <c r="G166" i="9" s="1"/>
  <c r="P153" i="9"/>
  <c r="O153" i="9" s="1"/>
  <c r="N153" i="9" s="1"/>
  <c r="M153" i="9" s="1"/>
  <c r="L153" i="9" s="1"/>
  <c r="K153" i="9" s="1"/>
  <c r="J153" i="9" s="1"/>
  <c r="I153" i="9" s="1"/>
  <c r="H153" i="9" s="1"/>
  <c r="G153" i="9" s="1"/>
  <c r="P193" i="9"/>
  <c r="O193" i="9" s="1"/>
  <c r="N193" i="9" s="1"/>
  <c r="M193" i="9" s="1"/>
  <c r="L193" i="9" s="1"/>
  <c r="K193" i="9" s="1"/>
  <c r="J193" i="9" s="1"/>
  <c r="I193" i="9" s="1"/>
  <c r="H193" i="9" s="1"/>
  <c r="G193" i="9" s="1"/>
  <c r="P108" i="9"/>
  <c r="O108" i="9" s="1"/>
  <c r="N108" i="9" s="1"/>
  <c r="M108" i="9" s="1"/>
  <c r="L108" i="9" s="1"/>
  <c r="K108" i="9" s="1"/>
  <c r="J108" i="9" s="1"/>
  <c r="I108" i="9" s="1"/>
  <c r="H108" i="9" s="1"/>
  <c r="G108" i="9" s="1"/>
  <c r="P383" i="9"/>
  <c r="O383" i="9" s="1"/>
  <c r="N383" i="9" s="1"/>
  <c r="M383" i="9" s="1"/>
  <c r="L383" i="9" s="1"/>
  <c r="K383" i="9" s="1"/>
  <c r="J383" i="9" s="1"/>
  <c r="I383" i="9" s="1"/>
  <c r="H383" i="9" s="1"/>
  <c r="G383" i="9" s="1"/>
  <c r="P310" i="9"/>
  <c r="O310" i="9" s="1"/>
  <c r="N310" i="9" s="1"/>
  <c r="M310" i="9" s="1"/>
  <c r="L310" i="9" s="1"/>
  <c r="K310" i="9" s="1"/>
  <c r="J310" i="9" s="1"/>
  <c r="I310" i="9" s="1"/>
  <c r="H310" i="9" s="1"/>
  <c r="G310" i="9" s="1"/>
  <c r="P118" i="9"/>
  <c r="O118" i="9" s="1"/>
  <c r="N118" i="9" s="1"/>
  <c r="M118" i="9" s="1"/>
  <c r="L118" i="9" s="1"/>
  <c r="K118" i="9" s="1"/>
  <c r="J118" i="9" s="1"/>
  <c r="I118" i="9" s="1"/>
  <c r="H118" i="9" s="1"/>
  <c r="G118" i="9" s="1"/>
  <c r="P291" i="9"/>
  <c r="P186" i="9"/>
  <c r="O186" i="9" s="1"/>
  <c r="N186" i="9" s="1"/>
  <c r="M186" i="9" s="1"/>
  <c r="L186" i="9" s="1"/>
  <c r="K186" i="9" s="1"/>
  <c r="J186" i="9" s="1"/>
  <c r="I186" i="9" s="1"/>
  <c r="H186" i="9" s="1"/>
  <c r="G186" i="9" s="1"/>
  <c r="P181" i="9"/>
  <c r="O181" i="9" s="1"/>
  <c r="N181" i="9" s="1"/>
  <c r="M181" i="9" s="1"/>
  <c r="L181" i="9" s="1"/>
  <c r="K181" i="9" s="1"/>
  <c r="J181" i="9" s="1"/>
  <c r="I181" i="9" s="1"/>
  <c r="H181" i="9" s="1"/>
  <c r="G181" i="9" s="1"/>
  <c r="P311" i="9"/>
  <c r="O311" i="9" s="1"/>
  <c r="N311" i="9" s="1"/>
  <c r="M311" i="9" s="1"/>
  <c r="L311" i="9" s="1"/>
  <c r="K311" i="9" s="1"/>
  <c r="J311" i="9" s="1"/>
  <c r="I311" i="9" s="1"/>
  <c r="H311" i="9" s="1"/>
  <c r="G311" i="9" s="1"/>
  <c r="P244" i="9"/>
  <c r="O244" i="9" s="1"/>
  <c r="N244" i="9" s="1"/>
  <c r="M244" i="9" s="1"/>
  <c r="L244" i="9" s="1"/>
  <c r="K244" i="9" s="1"/>
  <c r="J244" i="9" s="1"/>
  <c r="I244" i="9" s="1"/>
  <c r="H244" i="9" s="1"/>
  <c r="G244" i="9" s="1"/>
  <c r="P150" i="9"/>
  <c r="O150" i="9" s="1"/>
  <c r="N150" i="9" s="1"/>
  <c r="M150" i="9" s="1"/>
  <c r="L150" i="9" s="1"/>
  <c r="K150" i="9" s="1"/>
  <c r="J150" i="9" s="1"/>
  <c r="I150" i="9" s="1"/>
  <c r="H150" i="9" s="1"/>
  <c r="G150" i="9" s="1"/>
  <c r="P419" i="9"/>
  <c r="O419" i="9" s="1"/>
  <c r="N419" i="9" s="1"/>
  <c r="M419" i="9" s="1"/>
  <c r="L419" i="9" s="1"/>
  <c r="K419" i="9" s="1"/>
  <c r="J419" i="9" s="1"/>
  <c r="I419" i="9" s="1"/>
  <c r="H419" i="9" s="1"/>
  <c r="G419" i="9" s="1"/>
  <c r="P167" i="9"/>
  <c r="O167" i="9" s="1"/>
  <c r="N167" i="9" s="1"/>
  <c r="M167" i="9" s="1"/>
  <c r="L167" i="9" s="1"/>
  <c r="K167" i="9" s="1"/>
  <c r="J167" i="9" s="1"/>
  <c r="I167" i="9" s="1"/>
  <c r="H167" i="9" s="1"/>
  <c r="G167" i="9" s="1"/>
  <c r="P273" i="9"/>
  <c r="O273" i="9" s="1"/>
  <c r="N273" i="9" s="1"/>
  <c r="M273" i="9" s="1"/>
  <c r="L273" i="9" s="1"/>
  <c r="K273" i="9" s="1"/>
  <c r="J273" i="9" s="1"/>
  <c r="I273" i="9" s="1"/>
  <c r="H273" i="9" s="1"/>
  <c r="G273" i="9" s="1"/>
  <c r="P472" i="9"/>
  <c r="O472" i="9" s="1"/>
  <c r="N472" i="9" s="1"/>
  <c r="M472" i="9" s="1"/>
  <c r="L472" i="9" s="1"/>
  <c r="K472" i="9" s="1"/>
  <c r="J472" i="9" s="1"/>
  <c r="I472" i="9" s="1"/>
  <c r="H472" i="9" s="1"/>
  <c r="G472" i="9" s="1"/>
  <c r="P52" i="9"/>
  <c r="O52" i="9" s="1"/>
  <c r="N52" i="9" s="1"/>
  <c r="M52" i="9" s="1"/>
  <c r="L52" i="9" s="1"/>
  <c r="K52" i="9" s="1"/>
  <c r="J52" i="9" s="1"/>
  <c r="I52" i="9" s="1"/>
  <c r="H52" i="9" s="1"/>
  <c r="G52" i="9" s="1"/>
  <c r="P493" i="9"/>
  <c r="O493" i="9" s="1"/>
  <c r="N493" i="9" s="1"/>
  <c r="M493" i="9" s="1"/>
  <c r="L493" i="9" s="1"/>
  <c r="K493" i="9" s="1"/>
  <c r="J493" i="9" s="1"/>
  <c r="I493" i="9" s="1"/>
  <c r="H493" i="9" s="1"/>
  <c r="G493" i="9" s="1"/>
  <c r="P402" i="9"/>
  <c r="O402" i="9" s="1"/>
  <c r="N402" i="9" s="1"/>
  <c r="M402" i="9" s="1"/>
  <c r="L402" i="9" s="1"/>
  <c r="K402" i="9" s="1"/>
  <c r="J402" i="9" s="1"/>
  <c r="I402" i="9" s="1"/>
  <c r="H402" i="9" s="1"/>
  <c r="G402" i="9" s="1"/>
  <c r="P105" i="9"/>
  <c r="O105" i="9" s="1"/>
  <c r="N105" i="9" s="1"/>
  <c r="M105" i="9" s="1"/>
  <c r="L105" i="9" s="1"/>
  <c r="K105" i="9" s="1"/>
  <c r="J105" i="9" s="1"/>
  <c r="I105" i="9" s="1"/>
  <c r="H105" i="9" s="1"/>
  <c r="G105" i="9" s="1"/>
  <c r="P442" i="9"/>
  <c r="O442" i="9" s="1"/>
  <c r="N442" i="9" s="1"/>
  <c r="M442" i="9" s="1"/>
  <c r="L442" i="9" s="1"/>
  <c r="K442" i="9" s="1"/>
  <c r="J442" i="9" s="1"/>
  <c r="I442" i="9" s="1"/>
  <c r="H442" i="9" s="1"/>
  <c r="G442" i="9" s="1"/>
  <c r="P63" i="9"/>
  <c r="O63" i="9" s="1"/>
  <c r="N63" i="9" s="1"/>
  <c r="M63" i="9" s="1"/>
  <c r="L63" i="9" s="1"/>
  <c r="K63" i="9" s="1"/>
  <c r="J63" i="9" s="1"/>
  <c r="I63" i="9" s="1"/>
  <c r="H63" i="9" s="1"/>
  <c r="G63" i="9" s="1"/>
  <c r="P56" i="9"/>
  <c r="O56" i="9" s="1"/>
  <c r="N56" i="9" s="1"/>
  <c r="M56" i="9" s="1"/>
  <c r="L56" i="9" s="1"/>
  <c r="K56" i="9" s="1"/>
  <c r="J56" i="9" s="1"/>
  <c r="I56" i="9" s="1"/>
  <c r="H56" i="9" s="1"/>
  <c r="G56" i="9" s="1"/>
  <c r="P446" i="9"/>
  <c r="O446" i="9" s="1"/>
  <c r="N446" i="9" s="1"/>
  <c r="M446" i="9" s="1"/>
  <c r="L446" i="9" s="1"/>
  <c r="K446" i="9" s="1"/>
  <c r="J446" i="9" s="1"/>
  <c r="I446" i="9" s="1"/>
  <c r="H446" i="9" s="1"/>
  <c r="G446" i="9" s="1"/>
  <c r="P23" i="9"/>
  <c r="O23" i="9" s="1"/>
  <c r="N23" i="9" s="1"/>
  <c r="M23" i="9" s="1"/>
  <c r="L23" i="9" s="1"/>
  <c r="K23" i="9" s="1"/>
  <c r="J23" i="9" s="1"/>
  <c r="I23" i="9" s="1"/>
  <c r="H23" i="9" s="1"/>
  <c r="G23" i="9" s="1"/>
  <c r="P221" i="9"/>
  <c r="O221" i="9" s="1"/>
  <c r="N221" i="9" s="1"/>
  <c r="M221" i="9" s="1"/>
  <c r="L221" i="9" s="1"/>
  <c r="K221" i="9" s="1"/>
  <c r="J221" i="9" s="1"/>
  <c r="I221" i="9" s="1"/>
  <c r="H221" i="9" s="1"/>
  <c r="G221" i="9" s="1"/>
  <c r="P499" i="9"/>
  <c r="O499" i="9" s="1"/>
  <c r="N499" i="9" s="1"/>
  <c r="M499" i="9" s="1"/>
  <c r="L499" i="9" s="1"/>
  <c r="K499" i="9" s="1"/>
  <c r="J499" i="9" s="1"/>
  <c r="I499" i="9" s="1"/>
  <c r="H499" i="9" s="1"/>
  <c r="G499" i="9" s="1"/>
  <c r="P217" i="9"/>
  <c r="O217" i="9" s="1"/>
  <c r="N217" i="9" s="1"/>
  <c r="M217" i="9" s="1"/>
  <c r="L217" i="9" s="1"/>
  <c r="K217" i="9" s="1"/>
  <c r="J217" i="9" s="1"/>
  <c r="I217" i="9" s="1"/>
  <c r="H217" i="9" s="1"/>
  <c r="G217" i="9" s="1"/>
  <c r="P274" i="9"/>
  <c r="O274" i="9" s="1"/>
  <c r="N274" i="9" s="1"/>
  <c r="M274" i="9" s="1"/>
  <c r="L274" i="9" s="1"/>
  <c r="K274" i="9" s="1"/>
  <c r="J274" i="9" s="1"/>
  <c r="I274" i="9" s="1"/>
  <c r="H274" i="9" s="1"/>
  <c r="G274" i="9" s="1"/>
  <c r="P8" i="9"/>
  <c r="O8" i="9" s="1"/>
  <c r="N8" i="9" s="1"/>
  <c r="M8" i="9" s="1"/>
  <c r="L8" i="9" s="1"/>
  <c r="K8" i="9" s="1"/>
  <c r="J8" i="9" s="1"/>
  <c r="I8" i="9" s="1"/>
  <c r="H8" i="9" s="1"/>
  <c r="G8" i="9" s="1"/>
  <c r="P320" i="9"/>
  <c r="O320" i="9" s="1"/>
  <c r="N320" i="9" s="1"/>
  <c r="M320" i="9" s="1"/>
  <c r="L320" i="9" s="1"/>
  <c r="K320" i="9" s="1"/>
  <c r="J320" i="9" s="1"/>
  <c r="I320" i="9" s="1"/>
  <c r="H320" i="9" s="1"/>
  <c r="G320" i="9" s="1"/>
  <c r="P454" i="9"/>
  <c r="O454" i="9" s="1"/>
  <c r="N454" i="9" s="1"/>
  <c r="M454" i="9" s="1"/>
  <c r="L454" i="9" s="1"/>
  <c r="K454" i="9" s="1"/>
  <c r="J454" i="9" s="1"/>
  <c r="I454" i="9" s="1"/>
  <c r="H454" i="9" s="1"/>
  <c r="G454" i="9" s="1"/>
  <c r="P407" i="9"/>
  <c r="O407" i="9" s="1"/>
  <c r="N407" i="9" s="1"/>
  <c r="M407" i="9" s="1"/>
  <c r="L407" i="9" s="1"/>
  <c r="K407" i="9" s="1"/>
  <c r="J407" i="9" s="1"/>
  <c r="I407" i="9" s="1"/>
  <c r="H407" i="9" s="1"/>
  <c r="G407" i="9" s="1"/>
  <c r="P68" i="9"/>
  <c r="O68" i="9" s="1"/>
  <c r="N68" i="9" s="1"/>
  <c r="M68" i="9" s="1"/>
  <c r="L68" i="9" s="1"/>
  <c r="K68" i="9" s="1"/>
  <c r="J68" i="9" s="1"/>
  <c r="I68" i="9" s="1"/>
  <c r="H68" i="9" s="1"/>
  <c r="G68" i="9" s="1"/>
  <c r="P461" i="9"/>
  <c r="O461" i="9" s="1"/>
  <c r="N461" i="9" s="1"/>
  <c r="M461" i="9" s="1"/>
  <c r="L461" i="9" s="1"/>
  <c r="K461" i="9" s="1"/>
  <c r="J461" i="9" s="1"/>
  <c r="I461" i="9" s="1"/>
  <c r="H461" i="9" s="1"/>
  <c r="G461" i="9" s="1"/>
  <c r="P111" i="9"/>
  <c r="O111" i="9" s="1"/>
  <c r="N111" i="9" s="1"/>
  <c r="M111" i="9" s="1"/>
  <c r="L111" i="9" s="1"/>
  <c r="K111" i="9" s="1"/>
  <c r="J111" i="9" s="1"/>
  <c r="I111" i="9" s="1"/>
  <c r="H111" i="9" s="1"/>
  <c r="G111" i="9" s="1"/>
  <c r="P314" i="9"/>
  <c r="O314" i="9" s="1"/>
  <c r="N314" i="9" s="1"/>
  <c r="M314" i="9" s="1"/>
  <c r="L314" i="9" s="1"/>
  <c r="K314" i="9" s="1"/>
  <c r="J314" i="9" s="1"/>
  <c r="I314" i="9" s="1"/>
  <c r="H314" i="9" s="1"/>
  <c r="G314" i="9" s="1"/>
  <c r="P385" i="9"/>
  <c r="O385" i="9" s="1"/>
  <c r="N385" i="9" s="1"/>
  <c r="M385" i="9" s="1"/>
  <c r="L385" i="9" s="1"/>
  <c r="K385" i="9" s="1"/>
  <c r="J385" i="9" s="1"/>
  <c r="I385" i="9" s="1"/>
  <c r="H385" i="9" s="1"/>
  <c r="G385" i="9" s="1"/>
  <c r="P140" i="9"/>
  <c r="O140" i="9" s="1"/>
  <c r="N140" i="9" s="1"/>
  <c r="M140" i="9" s="1"/>
  <c r="L140" i="9" s="1"/>
  <c r="K140" i="9" s="1"/>
  <c r="J140" i="9" s="1"/>
  <c r="I140" i="9" s="1"/>
  <c r="H140" i="9" s="1"/>
  <c r="G140" i="9" s="1"/>
  <c r="P180" i="9"/>
  <c r="O180" i="9" s="1"/>
  <c r="N180" i="9" s="1"/>
  <c r="M180" i="9" s="1"/>
  <c r="L180" i="9" s="1"/>
  <c r="K180" i="9" s="1"/>
  <c r="J180" i="9" s="1"/>
  <c r="I180" i="9" s="1"/>
  <c r="H180" i="9" s="1"/>
  <c r="G180" i="9" s="1"/>
  <c r="P465" i="9"/>
  <c r="O465" i="9" s="1"/>
  <c r="N465" i="9" s="1"/>
  <c r="M465" i="9" s="1"/>
  <c r="L465" i="9" s="1"/>
  <c r="K465" i="9" s="1"/>
  <c r="J465" i="9" s="1"/>
  <c r="I465" i="9" s="1"/>
  <c r="H465" i="9" s="1"/>
  <c r="G465" i="9" s="1"/>
  <c r="P272" i="9"/>
  <c r="O272" i="9" s="1"/>
  <c r="N272" i="9" s="1"/>
  <c r="M272" i="9" s="1"/>
  <c r="L272" i="9" s="1"/>
  <c r="K272" i="9" s="1"/>
  <c r="J272" i="9" s="1"/>
  <c r="I272" i="9" s="1"/>
  <c r="H272" i="9" s="1"/>
  <c r="G272" i="9" s="1"/>
  <c r="P201" i="9"/>
  <c r="O201" i="9" s="1"/>
  <c r="N201" i="9" s="1"/>
  <c r="M201" i="9" s="1"/>
  <c r="L201" i="9" s="1"/>
  <c r="K201" i="9" s="1"/>
  <c r="J201" i="9" s="1"/>
  <c r="I201" i="9" s="1"/>
  <c r="H201" i="9" s="1"/>
  <c r="G201" i="9" s="1"/>
  <c r="P285" i="9"/>
  <c r="O285" i="9" s="1"/>
  <c r="N285" i="9" s="1"/>
  <c r="M285" i="9" s="1"/>
  <c r="L285" i="9" s="1"/>
  <c r="K285" i="9" s="1"/>
  <c r="J285" i="9" s="1"/>
  <c r="I285" i="9" s="1"/>
  <c r="H285" i="9" s="1"/>
  <c r="G285" i="9" s="1"/>
  <c r="P177" i="9"/>
  <c r="O177" i="9" s="1"/>
  <c r="N177" i="9" s="1"/>
  <c r="M177" i="9" s="1"/>
  <c r="L177" i="9" s="1"/>
  <c r="K177" i="9" s="1"/>
  <c r="J177" i="9" s="1"/>
  <c r="I177" i="9" s="1"/>
  <c r="H177" i="9" s="1"/>
  <c r="G177" i="9" s="1"/>
  <c r="P243" i="9"/>
  <c r="O243" i="9" s="1"/>
  <c r="N243" i="9" s="1"/>
  <c r="M243" i="9" s="1"/>
  <c r="L243" i="9" s="1"/>
  <c r="K243" i="9" s="1"/>
  <c r="J243" i="9" s="1"/>
  <c r="I243" i="9" s="1"/>
  <c r="H243" i="9" s="1"/>
  <c r="G243" i="9" s="1"/>
  <c r="P168" i="9"/>
  <c r="O168" i="9" s="1"/>
  <c r="N168" i="9" s="1"/>
  <c r="M168" i="9" s="1"/>
  <c r="L168" i="9" s="1"/>
  <c r="K168" i="9" s="1"/>
  <c r="J168" i="9" s="1"/>
  <c r="I168" i="9" s="1"/>
  <c r="H168" i="9" s="1"/>
  <c r="G168" i="9" s="1"/>
  <c r="P184" i="9"/>
  <c r="O184" i="9" s="1"/>
  <c r="N184" i="9" s="1"/>
  <c r="M184" i="9" s="1"/>
  <c r="L184" i="9" s="1"/>
  <c r="K184" i="9" s="1"/>
  <c r="J184" i="9" s="1"/>
  <c r="I184" i="9" s="1"/>
  <c r="H184" i="9" s="1"/>
  <c r="G184" i="9" s="1"/>
  <c r="P360" i="9"/>
  <c r="O360" i="9" s="1"/>
  <c r="N360" i="9" s="1"/>
  <c r="M360" i="9" s="1"/>
  <c r="L360" i="9" s="1"/>
  <c r="K360" i="9" s="1"/>
  <c r="J360" i="9" s="1"/>
  <c r="I360" i="9" s="1"/>
  <c r="H360" i="9" s="1"/>
  <c r="G360" i="9" s="1"/>
  <c r="P292" i="9"/>
  <c r="O292" i="9" s="1"/>
  <c r="N292" i="9" s="1"/>
  <c r="M292" i="9" s="1"/>
  <c r="L292" i="9" s="1"/>
  <c r="K292" i="9" s="1"/>
  <c r="J292" i="9" s="1"/>
  <c r="I292" i="9" s="1"/>
  <c r="H292" i="9" s="1"/>
  <c r="G292" i="9" s="1"/>
  <c r="P308" i="9"/>
  <c r="O308" i="9" s="1"/>
  <c r="N308" i="9" s="1"/>
  <c r="M308" i="9" s="1"/>
  <c r="L308" i="9" s="1"/>
  <c r="K308" i="9" s="1"/>
  <c r="J308" i="9" s="1"/>
  <c r="I308" i="9" s="1"/>
  <c r="H308" i="9" s="1"/>
  <c r="G308" i="9" s="1"/>
  <c r="P11" i="9"/>
  <c r="O11" i="9" s="1"/>
  <c r="N11" i="9" s="1"/>
  <c r="M11" i="9" s="1"/>
  <c r="L11" i="9" s="1"/>
  <c r="K11" i="9" s="1"/>
  <c r="J11" i="9" s="1"/>
  <c r="I11" i="9" s="1"/>
  <c r="H11" i="9" s="1"/>
  <c r="G11" i="9" s="1"/>
  <c r="P331" i="9"/>
  <c r="O331" i="9" s="1"/>
  <c r="N331" i="9" s="1"/>
  <c r="M331" i="9" s="1"/>
  <c r="L331" i="9" s="1"/>
  <c r="K331" i="9" s="1"/>
  <c r="J331" i="9" s="1"/>
  <c r="I331" i="9" s="1"/>
  <c r="H331" i="9" s="1"/>
  <c r="G331" i="9" s="1"/>
  <c r="P341" i="9"/>
  <c r="O341" i="9" s="1"/>
  <c r="N341" i="9" s="1"/>
  <c r="M341" i="9" s="1"/>
  <c r="L341" i="9" s="1"/>
  <c r="K341" i="9" s="1"/>
  <c r="J341" i="9" s="1"/>
  <c r="I341" i="9" s="1"/>
  <c r="H341" i="9" s="1"/>
  <c r="G341" i="9" s="1"/>
  <c r="P444" i="9"/>
  <c r="O444" i="9" s="1"/>
  <c r="N444" i="9" s="1"/>
  <c r="M444" i="9" s="1"/>
  <c r="L444" i="9" s="1"/>
  <c r="K444" i="9" s="1"/>
  <c r="J444" i="9" s="1"/>
  <c r="I444" i="9" s="1"/>
  <c r="H444" i="9" s="1"/>
  <c r="G444" i="9" s="1"/>
  <c r="P24" i="9"/>
  <c r="O24" i="9" s="1"/>
  <c r="N24" i="9" s="1"/>
  <c r="M24" i="9" s="1"/>
  <c r="L24" i="9" s="1"/>
  <c r="K24" i="9" s="1"/>
  <c r="J24" i="9" s="1"/>
  <c r="I24" i="9" s="1"/>
  <c r="H24" i="9" s="1"/>
  <c r="G24" i="9" s="1"/>
  <c r="P237" i="9"/>
  <c r="O237" i="9" s="1"/>
  <c r="N237" i="9" s="1"/>
  <c r="M237" i="9" s="1"/>
  <c r="L237" i="9" s="1"/>
  <c r="K237" i="9" s="1"/>
  <c r="J237" i="9" s="1"/>
  <c r="I237" i="9" s="1"/>
  <c r="H237" i="9" s="1"/>
  <c r="G237" i="9" s="1"/>
  <c r="P6" i="9"/>
  <c r="O6" i="9" s="1"/>
  <c r="N6" i="9" s="1"/>
  <c r="M6" i="9" s="1"/>
  <c r="L6" i="9" s="1"/>
  <c r="K6" i="9" s="1"/>
  <c r="J6" i="9" s="1"/>
  <c r="I6" i="9" s="1"/>
  <c r="H6" i="9" s="1"/>
  <c r="G6" i="9" s="1"/>
  <c r="P121" i="9"/>
  <c r="O121" i="9" s="1"/>
  <c r="N121" i="9" s="1"/>
  <c r="M121" i="9" s="1"/>
  <c r="L121" i="9" s="1"/>
  <c r="K121" i="9" s="1"/>
  <c r="J121" i="9" s="1"/>
  <c r="I121" i="9" s="1"/>
  <c r="H121" i="9" s="1"/>
  <c r="G121" i="9" s="1"/>
  <c r="P467" i="9"/>
  <c r="O467" i="9" s="1"/>
  <c r="N467" i="9" s="1"/>
  <c r="M467" i="9" s="1"/>
  <c r="L467" i="9" s="1"/>
  <c r="K467" i="9" s="1"/>
  <c r="J467" i="9" s="1"/>
  <c r="I467" i="9" s="1"/>
  <c r="H467" i="9" s="1"/>
  <c r="G467" i="9" s="1"/>
  <c r="P94" i="9"/>
  <c r="O94" i="9" s="1"/>
  <c r="N94" i="9" s="1"/>
  <c r="M94" i="9" s="1"/>
  <c r="L94" i="9" s="1"/>
  <c r="K94" i="9" s="1"/>
  <c r="J94" i="9" s="1"/>
  <c r="I94" i="9" s="1"/>
  <c r="H94" i="9" s="1"/>
  <c r="G94" i="9" s="1"/>
  <c r="P46" i="9"/>
  <c r="O46" i="9" s="1"/>
  <c r="N46" i="9" s="1"/>
  <c r="M46" i="9" s="1"/>
  <c r="L46" i="9" s="1"/>
  <c r="K46" i="9" s="1"/>
  <c r="J46" i="9" s="1"/>
  <c r="I46" i="9" s="1"/>
  <c r="H46" i="9" s="1"/>
  <c r="G46" i="9" s="1"/>
  <c r="P126" i="9"/>
  <c r="O126" i="9" s="1"/>
  <c r="N126" i="9" s="1"/>
  <c r="M126" i="9" s="1"/>
  <c r="L126" i="9" s="1"/>
  <c r="K126" i="9" s="1"/>
  <c r="J126" i="9" s="1"/>
  <c r="I126" i="9" s="1"/>
  <c r="H126" i="9" s="1"/>
  <c r="G126" i="9" s="1"/>
  <c r="P318" i="9"/>
  <c r="O318" i="9" s="1"/>
  <c r="N318" i="9" s="1"/>
  <c r="M318" i="9" s="1"/>
  <c r="L318" i="9" s="1"/>
  <c r="K318" i="9" s="1"/>
  <c r="J318" i="9" s="1"/>
  <c r="I318" i="9" s="1"/>
  <c r="H318" i="9" s="1"/>
  <c r="G318" i="9" s="1"/>
  <c r="P381" i="9"/>
  <c r="O381" i="9" s="1"/>
  <c r="N381" i="9" s="1"/>
  <c r="M381" i="9" s="1"/>
  <c r="L381" i="9" s="1"/>
  <c r="K381" i="9" s="1"/>
  <c r="J381" i="9" s="1"/>
  <c r="I381" i="9" s="1"/>
  <c r="H381" i="9" s="1"/>
  <c r="G381" i="9" s="1"/>
  <c r="P363" i="9"/>
  <c r="O363" i="9" s="1"/>
  <c r="N363" i="9" s="1"/>
  <c r="M363" i="9" s="1"/>
  <c r="L363" i="9" s="1"/>
  <c r="K363" i="9" s="1"/>
  <c r="J363" i="9" s="1"/>
  <c r="I363" i="9" s="1"/>
  <c r="H363" i="9" s="1"/>
  <c r="G363" i="9" s="1"/>
  <c r="P5" i="9"/>
  <c r="O5" i="9" s="1"/>
  <c r="N5" i="9" s="1"/>
  <c r="M5" i="9" s="1"/>
  <c r="L5" i="9" s="1"/>
  <c r="K5" i="9" s="1"/>
  <c r="J5" i="9" s="1"/>
  <c r="I5" i="9" s="1"/>
  <c r="H5" i="9" s="1"/>
  <c r="G5" i="9" s="1"/>
  <c r="P451" i="9"/>
  <c r="O451" i="9" s="1"/>
  <c r="N451" i="9" s="1"/>
  <c r="M451" i="9" s="1"/>
  <c r="L451" i="9" s="1"/>
  <c r="K451" i="9" s="1"/>
  <c r="J451" i="9" s="1"/>
  <c r="I451" i="9" s="1"/>
  <c r="H451" i="9" s="1"/>
  <c r="G451" i="9" s="1"/>
  <c r="P4" i="9"/>
  <c r="O4" i="9" s="1"/>
  <c r="N4" i="9" s="1"/>
  <c r="M4" i="9" s="1"/>
  <c r="L4" i="9" s="1"/>
  <c r="K4" i="9" s="1"/>
  <c r="J4" i="9" s="1"/>
  <c r="I4" i="9" s="1"/>
  <c r="H4" i="9" s="1"/>
  <c r="G4" i="9" s="1"/>
  <c r="P159" i="9"/>
  <c r="O159" i="9" s="1"/>
  <c r="N159" i="9" s="1"/>
  <c r="M159" i="9" s="1"/>
  <c r="L159" i="9" s="1"/>
  <c r="K159" i="9" s="1"/>
  <c r="J159" i="9" s="1"/>
  <c r="I159" i="9" s="1"/>
  <c r="H159" i="9" s="1"/>
  <c r="G159" i="9" s="1"/>
  <c r="P33" i="9"/>
  <c r="O33" i="9" s="1"/>
  <c r="N33" i="9" s="1"/>
  <c r="M33" i="9" s="1"/>
  <c r="L33" i="9" s="1"/>
  <c r="K33" i="9" s="1"/>
  <c r="J33" i="9" s="1"/>
  <c r="I33" i="9" s="1"/>
  <c r="H33" i="9" s="1"/>
  <c r="G33" i="9" s="1"/>
  <c r="P171" i="9"/>
  <c r="O171" i="9" s="1"/>
  <c r="N171" i="9" s="1"/>
  <c r="M171" i="9" s="1"/>
  <c r="L171" i="9" s="1"/>
  <c r="K171" i="9" s="1"/>
  <c r="J171" i="9" s="1"/>
  <c r="I171" i="9" s="1"/>
  <c r="H171" i="9" s="1"/>
  <c r="G171" i="9" s="1"/>
  <c r="P483" i="9"/>
  <c r="O483" i="9" s="1"/>
  <c r="N483" i="9" s="1"/>
  <c r="M483" i="9" s="1"/>
  <c r="L483" i="9" s="1"/>
  <c r="K483" i="9" s="1"/>
  <c r="J483" i="9" s="1"/>
  <c r="I483" i="9" s="1"/>
  <c r="H483" i="9" s="1"/>
  <c r="G483" i="9" s="1"/>
  <c r="P304" i="9"/>
  <c r="O304" i="9" s="1"/>
  <c r="N304" i="9" s="1"/>
  <c r="M304" i="9" s="1"/>
  <c r="L304" i="9" s="1"/>
  <c r="K304" i="9" s="1"/>
  <c r="J304" i="9" s="1"/>
  <c r="I304" i="9" s="1"/>
  <c r="H304" i="9" s="1"/>
  <c r="G304" i="9" s="1"/>
  <c r="P51" i="9"/>
  <c r="O51" i="9" s="1"/>
  <c r="N51" i="9" s="1"/>
  <c r="M51" i="9" s="1"/>
  <c r="L51" i="9" s="1"/>
  <c r="K51" i="9" s="1"/>
  <c r="J51" i="9" s="1"/>
  <c r="I51" i="9" s="1"/>
  <c r="H51" i="9" s="1"/>
  <c r="G51" i="9" s="1"/>
  <c r="P40" i="9"/>
  <c r="O40" i="9" s="1"/>
  <c r="N40" i="9" s="1"/>
  <c r="M40" i="9" s="1"/>
  <c r="L40" i="9" s="1"/>
  <c r="K40" i="9" s="1"/>
  <c r="J40" i="9" s="1"/>
  <c r="I40" i="9" s="1"/>
  <c r="H40" i="9" s="1"/>
  <c r="G40" i="9" s="1"/>
  <c r="P176" i="9"/>
  <c r="O176" i="9" s="1"/>
  <c r="N176" i="9" s="1"/>
  <c r="M176" i="9" s="1"/>
  <c r="L176" i="9" s="1"/>
  <c r="K176" i="9" s="1"/>
  <c r="J176" i="9" s="1"/>
  <c r="I176" i="9" s="1"/>
  <c r="H176" i="9" s="1"/>
  <c r="G176" i="9" s="1"/>
  <c r="P404" i="9"/>
  <c r="O404" i="9" s="1"/>
  <c r="N404" i="9" s="1"/>
  <c r="M404" i="9" s="1"/>
  <c r="L404" i="9" s="1"/>
  <c r="K404" i="9" s="1"/>
  <c r="J404" i="9" s="1"/>
  <c r="I404" i="9" s="1"/>
  <c r="H404" i="9" s="1"/>
  <c r="G404" i="9" s="1"/>
  <c r="P321" i="9"/>
  <c r="O321" i="9" s="1"/>
  <c r="N321" i="9" s="1"/>
  <c r="M321" i="9" s="1"/>
  <c r="L321" i="9" s="1"/>
  <c r="K321" i="9" s="1"/>
  <c r="J321" i="9" s="1"/>
  <c r="I321" i="9" s="1"/>
  <c r="H321" i="9" s="1"/>
  <c r="G321" i="9" s="1"/>
  <c r="P368" i="9"/>
  <c r="O368" i="9" s="1"/>
  <c r="N368" i="9" s="1"/>
  <c r="M368" i="9" s="1"/>
  <c r="L368" i="9" s="1"/>
  <c r="K368" i="9" s="1"/>
  <c r="J368" i="9" s="1"/>
  <c r="I368" i="9" s="1"/>
  <c r="H368" i="9" s="1"/>
  <c r="G368" i="9" s="1"/>
  <c r="P437" i="9"/>
  <c r="O437" i="9" s="1"/>
  <c r="N437" i="9" s="1"/>
  <c r="M437" i="9" s="1"/>
  <c r="L437" i="9" s="1"/>
  <c r="K437" i="9" s="1"/>
  <c r="J437" i="9" s="1"/>
  <c r="I437" i="9" s="1"/>
  <c r="H437" i="9" s="1"/>
  <c r="G437" i="9" s="1"/>
  <c r="P377" i="9"/>
  <c r="O377" i="9" s="1"/>
  <c r="N377" i="9" s="1"/>
  <c r="M377" i="9" s="1"/>
  <c r="L377" i="9" s="1"/>
  <c r="K377" i="9" s="1"/>
  <c r="J377" i="9" s="1"/>
  <c r="I377" i="9" s="1"/>
  <c r="H377" i="9" s="1"/>
  <c r="G377" i="9" s="1"/>
  <c r="P255" i="9"/>
  <c r="O255" i="9" s="1"/>
  <c r="N255" i="9" s="1"/>
  <c r="M255" i="9" s="1"/>
  <c r="L255" i="9" s="1"/>
  <c r="K255" i="9" s="1"/>
  <c r="J255" i="9" s="1"/>
  <c r="I255" i="9" s="1"/>
  <c r="H255" i="9" s="1"/>
  <c r="G255" i="9" s="1"/>
  <c r="P202" i="9"/>
  <c r="O202" i="9" s="1"/>
  <c r="N202" i="9" s="1"/>
  <c r="M202" i="9" s="1"/>
  <c r="L202" i="9" s="1"/>
  <c r="K202" i="9" s="1"/>
  <c r="J202" i="9" s="1"/>
  <c r="I202" i="9" s="1"/>
  <c r="H202" i="9" s="1"/>
  <c r="G202" i="9" s="1"/>
  <c r="P344" i="9"/>
  <c r="O344" i="9" s="1"/>
  <c r="N344" i="9" s="1"/>
  <c r="M344" i="9" s="1"/>
  <c r="L344" i="9" s="1"/>
  <c r="K344" i="9" s="1"/>
  <c r="J344" i="9" s="1"/>
  <c r="I344" i="9" s="1"/>
  <c r="H344" i="9" s="1"/>
  <c r="G344" i="9" s="1"/>
  <c r="P345" i="9"/>
  <c r="O345" i="9" s="1"/>
  <c r="N345" i="9" s="1"/>
  <c r="M345" i="9" s="1"/>
  <c r="L345" i="9" s="1"/>
  <c r="K345" i="9" s="1"/>
  <c r="J345" i="9" s="1"/>
  <c r="I345" i="9" s="1"/>
  <c r="H345" i="9" s="1"/>
  <c r="G345" i="9" s="1"/>
  <c r="P480" i="9"/>
  <c r="O480" i="9" s="1"/>
  <c r="N480" i="9" s="1"/>
  <c r="M480" i="9" s="1"/>
  <c r="L480" i="9" s="1"/>
  <c r="K480" i="9" s="1"/>
  <c r="J480" i="9" s="1"/>
  <c r="I480" i="9" s="1"/>
  <c r="H480" i="9" s="1"/>
  <c r="G480" i="9" s="1"/>
  <c r="P57" i="9"/>
  <c r="O57" i="9" s="1"/>
  <c r="N57" i="9" s="1"/>
  <c r="M57" i="9" s="1"/>
  <c r="L57" i="9" s="1"/>
  <c r="K57" i="9" s="1"/>
  <c r="J57" i="9" s="1"/>
  <c r="I57" i="9" s="1"/>
  <c r="H57" i="9" s="1"/>
  <c r="G57" i="9" s="1"/>
  <c r="P199" i="9"/>
  <c r="P391" i="9"/>
  <c r="O391" i="9" s="1"/>
  <c r="N391" i="9" s="1"/>
  <c r="M391" i="9" s="1"/>
  <c r="L391" i="9" s="1"/>
  <c r="K391" i="9" s="1"/>
  <c r="J391" i="9" s="1"/>
  <c r="I391" i="9" s="1"/>
  <c r="H391" i="9" s="1"/>
  <c r="G391" i="9" s="1"/>
  <c r="P356" i="9"/>
  <c r="O356" i="9" s="1"/>
  <c r="N356" i="9" s="1"/>
  <c r="M356" i="9" s="1"/>
  <c r="L356" i="9" s="1"/>
  <c r="K356" i="9" s="1"/>
  <c r="J356" i="9" s="1"/>
  <c r="I356" i="9" s="1"/>
  <c r="H356" i="9" s="1"/>
  <c r="G356" i="9" s="1"/>
  <c r="P28" i="9"/>
  <c r="O28" i="9" s="1"/>
  <c r="N28" i="9" s="1"/>
  <c r="M28" i="9" s="1"/>
  <c r="L28" i="9" s="1"/>
  <c r="K28" i="9" s="1"/>
  <c r="J28" i="9" s="1"/>
  <c r="I28" i="9" s="1"/>
  <c r="H28" i="9" s="1"/>
  <c r="G28" i="9" s="1"/>
  <c r="P462" i="9"/>
  <c r="O462" i="9" s="1"/>
  <c r="N462" i="9" s="1"/>
  <c r="M462" i="9" s="1"/>
  <c r="L462" i="9" s="1"/>
  <c r="K462" i="9" s="1"/>
  <c r="J462" i="9" s="1"/>
  <c r="I462" i="9" s="1"/>
  <c r="H462" i="9" s="1"/>
  <c r="G462" i="9" s="1"/>
  <c r="P288" i="9"/>
  <c r="O288" i="9" s="1"/>
  <c r="N288" i="9" s="1"/>
  <c r="M288" i="9" s="1"/>
  <c r="L288" i="9" s="1"/>
  <c r="K288" i="9" s="1"/>
  <c r="J288" i="9" s="1"/>
  <c r="I288" i="9" s="1"/>
  <c r="H288" i="9" s="1"/>
  <c r="G288" i="9" s="1"/>
  <c r="P240" i="9"/>
  <c r="O240" i="9" s="1"/>
  <c r="N240" i="9" s="1"/>
  <c r="M240" i="9" s="1"/>
  <c r="L240" i="9" s="1"/>
  <c r="K240" i="9" s="1"/>
  <c r="J240" i="9" s="1"/>
  <c r="I240" i="9" s="1"/>
  <c r="H240" i="9" s="1"/>
  <c r="G240" i="9" s="1"/>
  <c r="P270" i="9"/>
  <c r="O270" i="9" s="1"/>
  <c r="N270" i="9" s="1"/>
  <c r="M270" i="9" s="1"/>
  <c r="L270" i="9" s="1"/>
  <c r="K270" i="9" s="1"/>
  <c r="J270" i="9" s="1"/>
  <c r="I270" i="9" s="1"/>
  <c r="H270" i="9" s="1"/>
  <c r="G270" i="9" s="1"/>
  <c r="P293" i="9"/>
  <c r="O293" i="9" s="1"/>
  <c r="N293" i="9" s="1"/>
  <c r="M293" i="9" s="1"/>
  <c r="L293" i="9" s="1"/>
  <c r="K293" i="9" s="1"/>
  <c r="J293" i="9" s="1"/>
  <c r="I293" i="9" s="1"/>
  <c r="H293" i="9" s="1"/>
  <c r="G293" i="9" s="1"/>
  <c r="P464" i="9"/>
  <c r="O464" i="9" s="1"/>
  <c r="N464" i="9" s="1"/>
  <c r="M464" i="9" s="1"/>
  <c r="L464" i="9" s="1"/>
  <c r="K464" i="9" s="1"/>
  <c r="J464" i="9" s="1"/>
  <c r="I464" i="9" s="1"/>
  <c r="H464" i="9" s="1"/>
  <c r="G464" i="9" s="1"/>
  <c r="P411" i="9"/>
  <c r="O411" i="9" s="1"/>
  <c r="N411" i="9" s="1"/>
  <c r="M411" i="9" s="1"/>
  <c r="L411" i="9" s="1"/>
  <c r="K411" i="9" s="1"/>
  <c r="J411" i="9" s="1"/>
  <c r="I411" i="9" s="1"/>
  <c r="H411" i="9" s="1"/>
  <c r="G411" i="9" s="1"/>
  <c r="P146" i="9"/>
  <c r="O146" i="9" s="1"/>
  <c r="N146" i="9" s="1"/>
  <c r="M146" i="9" s="1"/>
  <c r="L146" i="9" s="1"/>
  <c r="K146" i="9" s="1"/>
  <c r="J146" i="9" s="1"/>
  <c r="I146" i="9" s="1"/>
  <c r="H146" i="9" s="1"/>
  <c r="G146" i="9" s="1"/>
  <c r="P486" i="9"/>
  <c r="O486" i="9" s="1"/>
  <c r="N486" i="9" s="1"/>
  <c r="M486" i="9" s="1"/>
  <c r="L486" i="9" s="1"/>
  <c r="K486" i="9" s="1"/>
  <c r="J486" i="9" s="1"/>
  <c r="I486" i="9" s="1"/>
  <c r="H486" i="9" s="1"/>
  <c r="G486" i="9" s="1"/>
  <c r="P21" i="9"/>
  <c r="O21" i="9" s="1"/>
  <c r="N21" i="9" s="1"/>
  <c r="M21" i="9" s="1"/>
  <c r="L21" i="9" s="1"/>
  <c r="K21" i="9" s="1"/>
  <c r="J21" i="9" s="1"/>
  <c r="I21" i="9" s="1"/>
  <c r="H21" i="9" s="1"/>
  <c r="G21" i="9" s="1"/>
  <c r="P86" i="9"/>
  <c r="O86" i="9" s="1"/>
  <c r="N86" i="9" s="1"/>
  <c r="M86" i="9" s="1"/>
  <c r="L86" i="9" s="1"/>
  <c r="K86" i="9" s="1"/>
  <c r="J86" i="9" s="1"/>
  <c r="I86" i="9" s="1"/>
  <c r="H86" i="9" s="1"/>
  <c r="G86" i="9" s="1"/>
  <c r="P42" i="9"/>
  <c r="O42" i="9" s="1"/>
  <c r="N42" i="9" s="1"/>
  <c r="M42" i="9" s="1"/>
  <c r="L42" i="9" s="1"/>
  <c r="K42" i="9" s="1"/>
  <c r="J42" i="9" s="1"/>
  <c r="I42" i="9" s="1"/>
  <c r="H42" i="9" s="1"/>
  <c r="G42" i="9" s="1"/>
  <c r="P335" i="9"/>
  <c r="O335" i="9" s="1"/>
  <c r="N335" i="9" s="1"/>
  <c r="M335" i="9" s="1"/>
  <c r="L335" i="9" s="1"/>
  <c r="K335" i="9" s="1"/>
  <c r="J335" i="9" s="1"/>
  <c r="I335" i="9" s="1"/>
  <c r="H335" i="9" s="1"/>
  <c r="G335" i="9" s="1"/>
  <c r="P147" i="9"/>
  <c r="O147" i="9" s="1"/>
  <c r="N147" i="9" s="1"/>
  <c r="M147" i="9" s="1"/>
  <c r="L147" i="9" s="1"/>
  <c r="K147" i="9" s="1"/>
  <c r="J147" i="9" s="1"/>
  <c r="I147" i="9" s="1"/>
  <c r="H147" i="9" s="1"/>
  <c r="G147" i="9" s="1"/>
  <c r="P13" i="9"/>
  <c r="O13" i="9" s="1"/>
  <c r="N13" i="9" s="1"/>
  <c r="M13" i="9" s="1"/>
  <c r="L13" i="9" s="1"/>
  <c r="K13" i="9" s="1"/>
  <c r="J13" i="9" s="1"/>
  <c r="I13" i="9" s="1"/>
  <c r="H13" i="9" s="1"/>
  <c r="G13" i="9" s="1"/>
  <c r="P390" i="9"/>
  <c r="O390" i="9" s="1"/>
  <c r="N390" i="9" s="1"/>
  <c r="M390" i="9" s="1"/>
  <c r="L390" i="9" s="1"/>
  <c r="K390" i="9" s="1"/>
  <c r="J390" i="9" s="1"/>
  <c r="I390" i="9" s="1"/>
  <c r="H390" i="9" s="1"/>
  <c r="G390" i="9" s="1"/>
  <c r="P426" i="9"/>
  <c r="O426" i="9" s="1"/>
  <c r="N426" i="9" s="1"/>
  <c r="M426" i="9" s="1"/>
  <c r="L426" i="9" s="1"/>
  <c r="K426" i="9" s="1"/>
  <c r="J426" i="9" s="1"/>
  <c r="I426" i="9" s="1"/>
  <c r="H426" i="9" s="1"/>
  <c r="G426" i="9" s="1"/>
  <c r="P333" i="9"/>
  <c r="O333" i="9" s="1"/>
  <c r="N333" i="9" s="1"/>
  <c r="M333" i="9" s="1"/>
  <c r="L333" i="9" s="1"/>
  <c r="K333" i="9" s="1"/>
  <c r="J333" i="9" s="1"/>
  <c r="I333" i="9" s="1"/>
  <c r="H333" i="9" s="1"/>
  <c r="G333" i="9" s="1"/>
  <c r="P223" i="9"/>
  <c r="O223" i="9" s="1"/>
  <c r="N223" i="9" s="1"/>
  <c r="M223" i="9" s="1"/>
  <c r="L223" i="9" s="1"/>
  <c r="K223" i="9" s="1"/>
  <c r="J223" i="9" s="1"/>
  <c r="I223" i="9" s="1"/>
  <c r="H223" i="9" s="1"/>
  <c r="G223" i="9" s="1"/>
  <c r="P324" i="9"/>
  <c r="O324" i="9" s="1"/>
  <c r="N324" i="9" s="1"/>
  <c r="M324" i="9" s="1"/>
  <c r="L324" i="9" s="1"/>
  <c r="K324" i="9" s="1"/>
  <c r="J324" i="9" s="1"/>
  <c r="I324" i="9" s="1"/>
  <c r="H324" i="9" s="1"/>
  <c r="G324" i="9" s="1"/>
  <c r="P165" i="9"/>
  <c r="O165" i="9" s="1"/>
  <c r="N165" i="9" s="1"/>
  <c r="M165" i="9" s="1"/>
  <c r="L165" i="9" s="1"/>
  <c r="K165" i="9" s="1"/>
  <c r="J165" i="9" s="1"/>
  <c r="I165" i="9" s="1"/>
  <c r="H165" i="9" s="1"/>
  <c r="G165" i="9" s="1"/>
  <c r="P148" i="9"/>
  <c r="O148" i="9" s="1"/>
  <c r="N148" i="9" s="1"/>
  <c r="M148" i="9" s="1"/>
  <c r="L148" i="9" s="1"/>
  <c r="K148" i="9" s="1"/>
  <c r="J148" i="9" s="1"/>
  <c r="I148" i="9" s="1"/>
  <c r="H148" i="9" s="1"/>
  <c r="G148" i="9" s="1"/>
  <c r="P457" i="9"/>
  <c r="O457" i="9" s="1"/>
  <c r="N457" i="9" s="1"/>
  <c r="M457" i="9" s="1"/>
  <c r="L457" i="9" s="1"/>
  <c r="K457" i="9" s="1"/>
  <c r="J457" i="9" s="1"/>
  <c r="I457" i="9" s="1"/>
  <c r="H457" i="9" s="1"/>
  <c r="G457" i="9" s="1"/>
  <c r="P206" i="9"/>
  <c r="O206" i="9" s="1"/>
  <c r="N206" i="9" s="1"/>
  <c r="M206" i="9" s="1"/>
  <c r="L206" i="9" s="1"/>
  <c r="K206" i="9" s="1"/>
  <c r="J206" i="9" s="1"/>
  <c r="I206" i="9" s="1"/>
  <c r="H206" i="9" s="1"/>
  <c r="G206" i="9" s="1"/>
  <c r="P172" i="9"/>
  <c r="O172" i="9" s="1"/>
  <c r="N172" i="9" s="1"/>
  <c r="M172" i="9" s="1"/>
  <c r="L172" i="9" s="1"/>
  <c r="K172" i="9" s="1"/>
  <c r="J172" i="9" s="1"/>
  <c r="I172" i="9" s="1"/>
  <c r="H172" i="9" s="1"/>
  <c r="G172" i="9" s="1"/>
  <c r="P196" i="9"/>
  <c r="O196" i="9" s="1"/>
  <c r="N196" i="9" s="1"/>
  <c r="M196" i="9" s="1"/>
  <c r="L196" i="9" s="1"/>
  <c r="K196" i="9" s="1"/>
  <c r="J196" i="9" s="1"/>
  <c r="I196" i="9" s="1"/>
  <c r="H196" i="9" s="1"/>
  <c r="G196" i="9" s="1"/>
  <c r="P316" i="9"/>
  <c r="O316" i="9" s="1"/>
  <c r="N316" i="9" s="1"/>
  <c r="M316" i="9" s="1"/>
  <c r="L316" i="9" s="1"/>
  <c r="K316" i="9" s="1"/>
  <c r="J316" i="9" s="1"/>
  <c r="I316" i="9" s="1"/>
  <c r="H316" i="9" s="1"/>
  <c r="G316" i="9" s="1"/>
  <c r="P350" i="9"/>
  <c r="O350" i="9" s="1"/>
  <c r="N350" i="9" s="1"/>
  <c r="M350" i="9" s="1"/>
  <c r="L350" i="9" s="1"/>
  <c r="K350" i="9" s="1"/>
  <c r="J350" i="9" s="1"/>
  <c r="I350" i="9" s="1"/>
  <c r="H350" i="9" s="1"/>
  <c r="G350" i="9" s="1"/>
  <c r="P487" i="9"/>
  <c r="O487" i="9" s="1"/>
  <c r="N487" i="9" s="1"/>
  <c r="M487" i="9" s="1"/>
  <c r="L487" i="9" s="1"/>
  <c r="K487" i="9" s="1"/>
  <c r="J487" i="9" s="1"/>
  <c r="I487" i="9" s="1"/>
  <c r="H487" i="9" s="1"/>
  <c r="G487" i="9" s="1"/>
  <c r="P421" i="9"/>
  <c r="O421" i="9" s="1"/>
  <c r="N421" i="9" s="1"/>
  <c r="M421" i="9" s="1"/>
  <c r="L421" i="9" s="1"/>
  <c r="K421" i="9" s="1"/>
  <c r="J421" i="9" s="1"/>
  <c r="I421" i="9" s="1"/>
  <c r="H421" i="9" s="1"/>
  <c r="G421" i="9" s="1"/>
  <c r="P98" i="9"/>
  <c r="O98" i="9" s="1"/>
  <c r="N98" i="9" s="1"/>
  <c r="M98" i="9" s="1"/>
  <c r="L98" i="9" s="1"/>
  <c r="K98" i="9" s="1"/>
  <c r="J98" i="9" s="1"/>
  <c r="I98" i="9" s="1"/>
  <c r="H98" i="9" s="1"/>
  <c r="G98" i="9" s="1"/>
  <c r="P204" i="9"/>
  <c r="O204" i="9" s="1"/>
  <c r="N204" i="9" s="1"/>
  <c r="M204" i="9" s="1"/>
  <c r="L204" i="9" s="1"/>
  <c r="K204" i="9" s="1"/>
  <c r="J204" i="9" s="1"/>
  <c r="I204" i="9" s="1"/>
  <c r="H204" i="9" s="1"/>
  <c r="G204" i="9" s="1"/>
  <c r="P211" i="9"/>
  <c r="O211" i="9" s="1"/>
  <c r="N211" i="9" s="1"/>
  <c r="M211" i="9" s="1"/>
  <c r="L211" i="9" s="1"/>
  <c r="K211" i="9" s="1"/>
  <c r="J211" i="9" s="1"/>
  <c r="I211" i="9" s="1"/>
  <c r="H211" i="9" s="1"/>
  <c r="G211" i="9" s="1"/>
  <c r="P283" i="9"/>
  <c r="O283" i="9" s="1"/>
  <c r="N283" i="9" s="1"/>
  <c r="M283" i="9" s="1"/>
  <c r="L283" i="9" s="1"/>
  <c r="K283" i="9" s="1"/>
  <c r="J283" i="9" s="1"/>
  <c r="I283" i="9" s="1"/>
  <c r="H283" i="9" s="1"/>
  <c r="G283" i="9" s="1"/>
  <c r="P422" i="9"/>
  <c r="O422" i="9" s="1"/>
  <c r="N422" i="9" s="1"/>
  <c r="M422" i="9" s="1"/>
  <c r="L422" i="9" s="1"/>
  <c r="K422" i="9" s="1"/>
  <c r="J422" i="9" s="1"/>
  <c r="I422" i="9" s="1"/>
  <c r="H422" i="9" s="1"/>
  <c r="G422" i="9" s="1"/>
  <c r="P10" i="9"/>
  <c r="O10" i="9" s="1"/>
  <c r="N10" i="9" s="1"/>
  <c r="M10" i="9" s="1"/>
  <c r="L10" i="9" s="1"/>
  <c r="K10" i="9" s="1"/>
  <c r="J10" i="9" s="1"/>
  <c r="I10" i="9" s="1"/>
  <c r="H10" i="9" s="1"/>
  <c r="G10" i="9" s="1"/>
  <c r="P71" i="9"/>
  <c r="O71" i="9" s="1"/>
  <c r="N71" i="9" s="1"/>
  <c r="M71" i="9" s="1"/>
  <c r="L71" i="9" s="1"/>
  <c r="K71" i="9" s="1"/>
  <c r="J71" i="9" s="1"/>
  <c r="I71" i="9" s="1"/>
  <c r="H71" i="9" s="1"/>
  <c r="G71" i="9" s="1"/>
  <c r="P357" i="9"/>
  <c r="O357" i="9" s="1"/>
  <c r="N357" i="9" s="1"/>
  <c r="M357" i="9" s="1"/>
  <c r="L357" i="9" s="1"/>
  <c r="K357" i="9" s="1"/>
  <c r="J357" i="9" s="1"/>
  <c r="I357" i="9" s="1"/>
  <c r="H357" i="9" s="1"/>
  <c r="G357" i="9" s="1"/>
  <c r="P260" i="9"/>
  <c r="O260" i="9" s="1"/>
  <c r="N260" i="9" s="1"/>
  <c r="M260" i="9" s="1"/>
  <c r="L260" i="9" s="1"/>
  <c r="K260" i="9" s="1"/>
  <c r="J260" i="9" s="1"/>
  <c r="I260" i="9" s="1"/>
  <c r="H260" i="9" s="1"/>
  <c r="G260" i="9" s="1"/>
  <c r="P162" i="9"/>
  <c r="O162" i="9" s="1"/>
  <c r="N162" i="9" s="1"/>
  <c r="M162" i="9" s="1"/>
  <c r="L162" i="9" s="1"/>
  <c r="K162" i="9" s="1"/>
  <c r="J162" i="9" s="1"/>
  <c r="I162" i="9" s="1"/>
  <c r="H162" i="9" s="1"/>
  <c r="G162" i="9" s="1"/>
  <c r="P203" i="9"/>
  <c r="O203" i="9" s="1"/>
  <c r="N203" i="9" s="1"/>
  <c r="M203" i="9" s="1"/>
  <c r="L203" i="9" s="1"/>
  <c r="K203" i="9" s="1"/>
  <c r="J203" i="9" s="1"/>
  <c r="I203" i="9" s="1"/>
  <c r="H203" i="9" s="1"/>
  <c r="G203" i="9" s="1"/>
  <c r="P327" i="9"/>
  <c r="O327" i="9" s="1"/>
  <c r="N327" i="9" s="1"/>
  <c r="M327" i="9" s="1"/>
  <c r="L327" i="9" s="1"/>
  <c r="K327" i="9" s="1"/>
  <c r="J327" i="9" s="1"/>
  <c r="I327" i="9" s="1"/>
  <c r="H327" i="9" s="1"/>
  <c r="G327" i="9" s="1"/>
  <c r="P300" i="9"/>
  <c r="O300" i="9" s="1"/>
  <c r="N300" i="9" s="1"/>
  <c r="M300" i="9" s="1"/>
  <c r="L300" i="9" s="1"/>
  <c r="K300" i="9" s="1"/>
  <c r="J300" i="9" s="1"/>
  <c r="I300" i="9" s="1"/>
  <c r="H300" i="9" s="1"/>
  <c r="G300" i="9" s="1"/>
  <c r="P102" i="9"/>
  <c r="O102" i="9" s="1"/>
  <c r="N102" i="9" s="1"/>
  <c r="M102" i="9" s="1"/>
  <c r="L102" i="9" s="1"/>
  <c r="K102" i="9" s="1"/>
  <c r="J102" i="9" s="1"/>
  <c r="I102" i="9" s="1"/>
  <c r="H102" i="9" s="1"/>
  <c r="G102" i="9" s="1"/>
  <c r="P373" i="9"/>
  <c r="O373" i="9" s="1"/>
  <c r="N373" i="9" s="1"/>
  <c r="M373" i="9" s="1"/>
  <c r="L373" i="9" s="1"/>
  <c r="K373" i="9" s="1"/>
  <c r="J373" i="9" s="1"/>
  <c r="I373" i="9" s="1"/>
  <c r="H373" i="9" s="1"/>
  <c r="G373" i="9" s="1"/>
  <c r="P415" i="9"/>
  <c r="O415" i="9" s="1"/>
  <c r="N415" i="9" s="1"/>
  <c r="M415" i="9" s="1"/>
  <c r="L415" i="9" s="1"/>
  <c r="K415" i="9" s="1"/>
  <c r="J415" i="9" s="1"/>
  <c r="I415" i="9" s="1"/>
  <c r="H415" i="9" s="1"/>
  <c r="G415" i="9" s="1"/>
  <c r="P449" i="9"/>
  <c r="O449" i="9" s="1"/>
  <c r="N449" i="9" s="1"/>
  <c r="M449" i="9" s="1"/>
  <c r="L449" i="9" s="1"/>
  <c r="K449" i="9" s="1"/>
  <c r="J449" i="9" s="1"/>
  <c r="I449" i="9" s="1"/>
  <c r="H449" i="9" s="1"/>
  <c r="G449" i="9" s="1"/>
  <c r="P348" i="9"/>
  <c r="O348" i="9" s="1"/>
  <c r="N348" i="9" s="1"/>
  <c r="M348" i="9" s="1"/>
  <c r="L348" i="9" s="1"/>
  <c r="K348" i="9" s="1"/>
  <c r="J348" i="9" s="1"/>
  <c r="I348" i="9" s="1"/>
  <c r="H348" i="9" s="1"/>
  <c r="G348" i="9" s="1"/>
  <c r="P338" i="9"/>
  <c r="O338" i="9" s="1"/>
  <c r="N338" i="9" s="1"/>
  <c r="M338" i="9" s="1"/>
  <c r="L338" i="9" s="1"/>
  <c r="K338" i="9" s="1"/>
  <c r="J338" i="9" s="1"/>
  <c r="I338" i="9" s="1"/>
  <c r="H338" i="9" s="1"/>
  <c r="G338" i="9" s="1"/>
  <c r="P215" i="9"/>
  <c r="O215" i="9" s="1"/>
  <c r="N215" i="9" s="1"/>
  <c r="M215" i="9" s="1"/>
  <c r="L215" i="9" s="1"/>
  <c r="K215" i="9" s="1"/>
  <c r="J215" i="9" s="1"/>
  <c r="I215" i="9" s="1"/>
  <c r="H215" i="9" s="1"/>
  <c r="G215" i="9" s="1"/>
  <c r="P227" i="9"/>
  <c r="O227" i="9" s="1"/>
  <c r="N227" i="9" s="1"/>
  <c r="M227" i="9" s="1"/>
  <c r="L227" i="9" s="1"/>
  <c r="K227" i="9" s="1"/>
  <c r="J227" i="9" s="1"/>
  <c r="I227" i="9" s="1"/>
  <c r="H227" i="9" s="1"/>
  <c r="G227" i="9" s="1"/>
  <c r="P36" i="9"/>
  <c r="O36" i="9" s="1"/>
  <c r="N36" i="9" s="1"/>
  <c r="M36" i="9" s="1"/>
  <c r="L36" i="9" s="1"/>
  <c r="K36" i="9" s="1"/>
  <c r="J36" i="9" s="1"/>
  <c r="I36" i="9" s="1"/>
  <c r="H36" i="9" s="1"/>
  <c r="G36" i="9" s="1"/>
  <c r="P225" i="9"/>
  <c r="O225" i="9" s="1"/>
  <c r="N225" i="9" s="1"/>
  <c r="M225" i="9" s="1"/>
  <c r="L225" i="9" s="1"/>
  <c r="K225" i="9" s="1"/>
  <c r="J225" i="9" s="1"/>
  <c r="I225" i="9" s="1"/>
  <c r="H225" i="9" s="1"/>
  <c r="G225" i="9" s="1"/>
  <c r="P362" i="9"/>
  <c r="O362" i="9" s="1"/>
  <c r="N362" i="9" s="1"/>
  <c r="M362" i="9" s="1"/>
  <c r="L362" i="9" s="1"/>
  <c r="K362" i="9" s="1"/>
  <c r="J362" i="9" s="1"/>
  <c r="I362" i="9" s="1"/>
  <c r="H362" i="9" s="1"/>
  <c r="G362" i="9" s="1"/>
  <c r="P478" i="9"/>
  <c r="O478" i="9" s="1"/>
  <c r="N478" i="9" s="1"/>
  <c r="M478" i="9" s="1"/>
  <c r="L478" i="9" s="1"/>
  <c r="K478" i="9" s="1"/>
  <c r="J478" i="9" s="1"/>
  <c r="I478" i="9" s="1"/>
  <c r="H478" i="9" s="1"/>
  <c r="G478" i="9" s="1"/>
  <c r="P413" i="9"/>
  <c r="O413" i="9" s="1"/>
  <c r="N413" i="9" s="1"/>
  <c r="M413" i="9" s="1"/>
  <c r="L413" i="9" s="1"/>
  <c r="K413" i="9" s="1"/>
  <c r="J413" i="9" s="1"/>
  <c r="I413" i="9" s="1"/>
  <c r="H413" i="9" s="1"/>
  <c r="G413" i="9" s="1"/>
  <c r="P458" i="9"/>
  <c r="O458" i="9" s="1"/>
  <c r="N458" i="9" s="1"/>
  <c r="M458" i="9" s="1"/>
  <c r="L458" i="9" s="1"/>
  <c r="K458" i="9" s="1"/>
  <c r="J458" i="9" s="1"/>
  <c r="I458" i="9" s="1"/>
  <c r="H458" i="9" s="1"/>
  <c r="G458" i="9" s="1"/>
  <c r="P219" i="9"/>
  <c r="O219" i="9" s="1"/>
  <c r="N219" i="9" s="1"/>
  <c r="M219" i="9" s="1"/>
  <c r="L219" i="9" s="1"/>
  <c r="K219" i="9" s="1"/>
  <c r="J219" i="9" s="1"/>
  <c r="I219" i="9" s="1"/>
  <c r="H219" i="9" s="1"/>
  <c r="G219" i="9" s="1"/>
  <c r="P435" i="9"/>
  <c r="O435" i="9" s="1"/>
  <c r="N435" i="9" s="1"/>
  <c r="M435" i="9" s="1"/>
  <c r="L435" i="9" s="1"/>
  <c r="K435" i="9" s="1"/>
  <c r="J435" i="9" s="1"/>
  <c r="I435" i="9" s="1"/>
  <c r="H435" i="9" s="1"/>
  <c r="G435" i="9" s="1"/>
  <c r="P238" i="9"/>
  <c r="O238" i="9" s="1"/>
  <c r="N238" i="9" s="1"/>
  <c r="M238" i="9" s="1"/>
  <c r="L238" i="9" s="1"/>
  <c r="K238" i="9" s="1"/>
  <c r="J238" i="9" s="1"/>
  <c r="I238" i="9" s="1"/>
  <c r="H238" i="9" s="1"/>
  <c r="G238" i="9" s="1"/>
  <c r="P160" i="9"/>
  <c r="O160" i="9" s="1"/>
  <c r="N160" i="9" s="1"/>
  <c r="M160" i="9" s="1"/>
  <c r="L160" i="9" s="1"/>
  <c r="K160" i="9" s="1"/>
  <c r="J160" i="9" s="1"/>
  <c r="I160" i="9" s="1"/>
  <c r="H160" i="9" s="1"/>
  <c r="G160" i="9" s="1"/>
  <c r="P500" i="9"/>
  <c r="O500" i="9" s="1"/>
  <c r="N500" i="9" s="1"/>
  <c r="M500" i="9" s="1"/>
  <c r="L500" i="9" s="1"/>
  <c r="K500" i="9" s="1"/>
  <c r="J500" i="9" s="1"/>
  <c r="I500" i="9" s="1"/>
  <c r="H500" i="9" s="1"/>
  <c r="G500" i="9" s="1"/>
  <c r="P488" i="9"/>
  <c r="O488" i="9" s="1"/>
  <c r="N488" i="9" s="1"/>
  <c r="M488" i="9" s="1"/>
  <c r="L488" i="9" s="1"/>
  <c r="K488" i="9" s="1"/>
  <c r="J488" i="9" s="1"/>
  <c r="I488" i="9" s="1"/>
  <c r="H488" i="9" s="1"/>
  <c r="G488" i="9" s="1"/>
  <c r="P90" i="9"/>
  <c r="O90" i="9" s="1"/>
  <c r="N90" i="9" s="1"/>
  <c r="M90" i="9" s="1"/>
  <c r="L90" i="9" s="1"/>
  <c r="K90" i="9" s="1"/>
  <c r="J90" i="9" s="1"/>
  <c r="I90" i="9" s="1"/>
  <c r="H90" i="9" s="1"/>
  <c r="G90" i="9" s="1"/>
  <c r="P183" i="9"/>
  <c r="O183" i="9" s="1"/>
  <c r="N183" i="9" s="1"/>
  <c r="M183" i="9" s="1"/>
  <c r="L183" i="9" s="1"/>
  <c r="K183" i="9" s="1"/>
  <c r="J183" i="9" s="1"/>
  <c r="I183" i="9" s="1"/>
  <c r="H183" i="9" s="1"/>
  <c r="G183" i="9" s="1"/>
  <c r="P119" i="9"/>
  <c r="O119" i="9" s="1"/>
  <c r="N119" i="9" s="1"/>
  <c r="M119" i="9" s="1"/>
  <c r="L119" i="9" s="1"/>
  <c r="K119" i="9" s="1"/>
  <c r="J119" i="9" s="1"/>
  <c r="I119" i="9" s="1"/>
  <c r="H119" i="9" s="1"/>
  <c r="G119" i="9" s="1"/>
  <c r="P275" i="9"/>
  <c r="O275" i="9" s="1"/>
  <c r="N275" i="9" s="1"/>
  <c r="M275" i="9" s="1"/>
  <c r="L275" i="9" s="1"/>
  <c r="K275" i="9" s="1"/>
  <c r="J275" i="9" s="1"/>
  <c r="I275" i="9" s="1"/>
  <c r="H275" i="9" s="1"/>
  <c r="G275" i="9" s="1"/>
  <c r="P188" i="9"/>
  <c r="O188" i="9" s="1"/>
  <c r="N188" i="9" s="1"/>
  <c r="M188" i="9" s="1"/>
  <c r="L188" i="9" s="1"/>
  <c r="K188" i="9" s="1"/>
  <c r="J188" i="9" s="1"/>
  <c r="I188" i="9" s="1"/>
  <c r="H188" i="9" s="1"/>
  <c r="G188" i="9" s="1"/>
  <c r="P241" i="9"/>
  <c r="O241" i="9" s="1"/>
  <c r="N241" i="9" s="1"/>
  <c r="M241" i="9" s="1"/>
  <c r="L241" i="9" s="1"/>
  <c r="K241" i="9" s="1"/>
  <c r="J241" i="9" s="1"/>
  <c r="I241" i="9" s="1"/>
  <c r="H241" i="9" s="1"/>
  <c r="G241" i="9" s="1"/>
  <c r="P130" i="9"/>
  <c r="O130" i="9" s="1"/>
  <c r="N130" i="9" s="1"/>
  <c r="M130" i="9" s="1"/>
  <c r="L130" i="9" s="1"/>
  <c r="K130" i="9" s="1"/>
  <c r="J130" i="9" s="1"/>
  <c r="I130" i="9" s="1"/>
  <c r="H130" i="9" s="1"/>
  <c r="G130" i="9" s="1"/>
  <c r="P406" i="9"/>
  <c r="O406" i="9" s="1"/>
  <c r="N406" i="9" s="1"/>
  <c r="M406" i="9" s="1"/>
  <c r="L406" i="9" s="1"/>
  <c r="K406" i="9" s="1"/>
  <c r="J406" i="9" s="1"/>
  <c r="I406" i="9" s="1"/>
  <c r="H406" i="9" s="1"/>
  <c r="G406" i="9" s="1"/>
  <c r="P399" i="9"/>
  <c r="O399" i="9" s="1"/>
  <c r="N399" i="9" s="1"/>
  <c r="M399" i="9" s="1"/>
  <c r="L399" i="9" s="1"/>
  <c r="K399" i="9" s="1"/>
  <c r="J399" i="9" s="1"/>
  <c r="I399" i="9" s="1"/>
  <c r="H399" i="9" s="1"/>
  <c r="G399" i="9" s="1"/>
  <c r="P416" i="9"/>
  <c r="O416" i="9" s="1"/>
  <c r="N416" i="9" s="1"/>
  <c r="M416" i="9" s="1"/>
  <c r="L416" i="9" s="1"/>
  <c r="K416" i="9" s="1"/>
  <c r="J416" i="9" s="1"/>
  <c r="I416" i="9" s="1"/>
  <c r="H416" i="9" s="1"/>
  <c r="G416" i="9" s="1"/>
  <c r="P401" i="9"/>
  <c r="O401" i="9" s="1"/>
  <c r="N401" i="9" s="1"/>
  <c r="M401" i="9" s="1"/>
  <c r="L401" i="9" s="1"/>
  <c r="K401" i="9" s="1"/>
  <c r="J401" i="9" s="1"/>
  <c r="I401" i="9" s="1"/>
  <c r="H401" i="9" s="1"/>
  <c r="G401" i="9" s="1"/>
  <c r="P18" i="9"/>
  <c r="O18" i="9" s="1"/>
  <c r="N18" i="9" s="1"/>
  <c r="M18" i="9" s="1"/>
  <c r="L18" i="9" s="1"/>
  <c r="K18" i="9" s="1"/>
  <c r="J18" i="9" s="1"/>
  <c r="I18" i="9" s="1"/>
  <c r="H18" i="9" s="1"/>
  <c r="G18" i="9" s="1"/>
  <c r="P133" i="9"/>
  <c r="O133" i="9" s="1"/>
  <c r="N133" i="9" s="1"/>
  <c r="M133" i="9" s="1"/>
  <c r="L133" i="9" s="1"/>
  <c r="K133" i="9" s="1"/>
  <c r="J133" i="9" s="1"/>
  <c r="I133" i="9" s="1"/>
  <c r="H133" i="9" s="1"/>
  <c r="G133" i="9" s="1"/>
  <c r="P216" i="9"/>
  <c r="O216" i="9" s="1"/>
  <c r="N216" i="9" s="1"/>
  <c r="M216" i="9" s="1"/>
  <c r="L216" i="9" s="1"/>
  <c r="K216" i="9" s="1"/>
  <c r="J216" i="9" s="1"/>
  <c r="I216" i="9" s="1"/>
  <c r="H216" i="9" s="1"/>
  <c r="G216" i="9" s="1"/>
  <c r="P64" i="9"/>
  <c r="O64" i="9" s="1"/>
  <c r="N64" i="9" s="1"/>
  <c r="M64" i="9" s="1"/>
  <c r="L64" i="9" s="1"/>
  <c r="K64" i="9" s="1"/>
  <c r="J64" i="9" s="1"/>
  <c r="I64" i="9" s="1"/>
  <c r="H64" i="9" s="1"/>
  <c r="G64" i="9" s="1"/>
  <c r="P74" i="9"/>
  <c r="O74" i="9" s="1"/>
  <c r="N74" i="9" s="1"/>
  <c r="M74" i="9" s="1"/>
  <c r="L74" i="9" s="1"/>
  <c r="K74" i="9" s="1"/>
  <c r="J74" i="9" s="1"/>
  <c r="I74" i="9" s="1"/>
  <c r="H74" i="9" s="1"/>
  <c r="G74" i="9" s="1"/>
  <c r="P109" i="9"/>
  <c r="O109" i="9" s="1"/>
  <c r="N109" i="9" s="1"/>
  <c r="M109" i="9" s="1"/>
  <c r="L109" i="9" s="1"/>
  <c r="K109" i="9" s="1"/>
  <c r="J109" i="9" s="1"/>
  <c r="I109" i="9" s="1"/>
  <c r="H109" i="9" s="1"/>
  <c r="G109" i="9" s="1"/>
  <c r="P93" i="9"/>
  <c r="O93" i="9" s="1"/>
  <c r="N93" i="9" s="1"/>
  <c r="M93" i="9" s="1"/>
  <c r="L93" i="9" s="1"/>
  <c r="K93" i="9" s="1"/>
  <c r="J93" i="9" s="1"/>
  <c r="I93" i="9" s="1"/>
  <c r="H93" i="9" s="1"/>
  <c r="G93" i="9" s="1"/>
  <c r="P106" i="9"/>
  <c r="O106" i="9" s="1"/>
  <c r="N106" i="9" s="1"/>
  <c r="M106" i="9" s="1"/>
  <c r="L106" i="9" s="1"/>
  <c r="K106" i="9" s="1"/>
  <c r="J106" i="9" s="1"/>
  <c r="I106" i="9" s="1"/>
  <c r="H106" i="9" s="1"/>
  <c r="G106" i="9" s="1"/>
  <c r="P197" i="9"/>
  <c r="O197" i="9" s="1"/>
  <c r="N197" i="9" s="1"/>
  <c r="M197" i="9" s="1"/>
  <c r="L197" i="9" s="1"/>
  <c r="K197" i="9" s="1"/>
  <c r="J197" i="9" s="1"/>
  <c r="I197" i="9" s="1"/>
  <c r="H197" i="9" s="1"/>
  <c r="G197" i="9" s="1"/>
  <c r="P429" i="9"/>
  <c r="P247" i="9"/>
  <c r="O247" i="9" s="1"/>
  <c r="N247" i="9" s="1"/>
  <c r="M247" i="9" s="1"/>
  <c r="L247" i="9" s="1"/>
  <c r="K247" i="9" s="1"/>
  <c r="J247" i="9" s="1"/>
  <c r="I247" i="9" s="1"/>
  <c r="H247" i="9" s="1"/>
  <c r="G247" i="9" s="1"/>
  <c r="P91" i="9"/>
  <c r="O91" i="9" s="1"/>
  <c r="N91" i="9" s="1"/>
  <c r="M91" i="9" s="1"/>
  <c r="L91" i="9" s="1"/>
  <c r="K91" i="9" s="1"/>
  <c r="J91" i="9" s="1"/>
  <c r="I91" i="9" s="1"/>
  <c r="H91" i="9" s="1"/>
  <c r="G91" i="9" s="1"/>
  <c r="P123" i="9"/>
  <c r="O123" i="9" s="1"/>
  <c r="N123" i="9" s="1"/>
  <c r="M123" i="9" s="1"/>
  <c r="L123" i="9" s="1"/>
  <c r="K123" i="9" s="1"/>
  <c r="J123" i="9" s="1"/>
  <c r="I123" i="9" s="1"/>
  <c r="H123" i="9" s="1"/>
  <c r="G123" i="9" s="1"/>
  <c r="P73" i="9"/>
  <c r="O73" i="9" s="1"/>
  <c r="N73" i="9" s="1"/>
  <c r="M73" i="9" s="1"/>
  <c r="L73" i="9" s="1"/>
  <c r="K73" i="9" s="1"/>
  <c r="J73" i="9" s="1"/>
  <c r="I73" i="9" s="1"/>
  <c r="H73" i="9" s="1"/>
  <c r="G73" i="9" s="1"/>
  <c r="P37" i="9"/>
  <c r="O37" i="9" s="1"/>
  <c r="N37" i="9" s="1"/>
  <c r="M37" i="9" s="1"/>
  <c r="L37" i="9" s="1"/>
  <c r="K37" i="9" s="1"/>
  <c r="J37" i="9" s="1"/>
  <c r="I37" i="9" s="1"/>
  <c r="H37" i="9" s="1"/>
  <c r="G37" i="9" s="1"/>
  <c r="P498" i="9"/>
  <c r="O498" i="9" s="1"/>
  <c r="N498" i="9" s="1"/>
  <c r="M498" i="9" s="1"/>
  <c r="L498" i="9" s="1"/>
  <c r="K498" i="9" s="1"/>
  <c r="J498" i="9" s="1"/>
  <c r="I498" i="9" s="1"/>
  <c r="H498" i="9" s="1"/>
  <c r="G498" i="9" s="1"/>
  <c r="P236" i="9"/>
  <c r="O236" i="9" s="1"/>
  <c r="N236" i="9" s="1"/>
  <c r="M236" i="9" s="1"/>
  <c r="L236" i="9" s="1"/>
  <c r="K236" i="9" s="1"/>
  <c r="J236" i="9" s="1"/>
  <c r="I236" i="9" s="1"/>
  <c r="H236" i="9" s="1"/>
  <c r="G236" i="9" s="1"/>
  <c r="P43" i="9"/>
  <c r="O43" i="9" s="1"/>
  <c r="N43" i="9" s="1"/>
  <c r="M43" i="9" s="1"/>
  <c r="L43" i="9" s="1"/>
  <c r="K43" i="9" s="1"/>
  <c r="J43" i="9" s="1"/>
  <c r="I43" i="9" s="1"/>
  <c r="H43" i="9" s="1"/>
  <c r="G43" i="9" s="1"/>
  <c r="P369" i="9"/>
  <c r="O369" i="9" s="1"/>
  <c r="N369" i="9" s="1"/>
  <c r="M369" i="9" s="1"/>
  <c r="L369" i="9" s="1"/>
  <c r="K369" i="9" s="1"/>
  <c r="J369" i="9" s="1"/>
  <c r="I369" i="9" s="1"/>
  <c r="H369" i="9" s="1"/>
  <c r="G369" i="9" s="1"/>
  <c r="P460" i="9"/>
  <c r="O460" i="9" s="1"/>
  <c r="N460" i="9" s="1"/>
  <c r="M460" i="9" s="1"/>
  <c r="L460" i="9" s="1"/>
  <c r="K460" i="9" s="1"/>
  <c r="J460" i="9" s="1"/>
  <c r="I460" i="9" s="1"/>
  <c r="H460" i="9" s="1"/>
  <c r="G460" i="9" s="1"/>
  <c r="P258" i="9"/>
  <c r="O258" i="9" s="1"/>
  <c r="N258" i="9" s="1"/>
  <c r="M258" i="9" s="1"/>
  <c r="L258" i="9" s="1"/>
  <c r="K258" i="9" s="1"/>
  <c r="J258" i="9" s="1"/>
  <c r="I258" i="9" s="1"/>
  <c r="H258" i="9" s="1"/>
  <c r="G258" i="9" s="1"/>
  <c r="P257" i="9"/>
  <c r="O257" i="9" s="1"/>
  <c r="N257" i="9" s="1"/>
  <c r="M257" i="9" s="1"/>
  <c r="L257" i="9" s="1"/>
  <c r="K257" i="9" s="1"/>
  <c r="J257" i="9" s="1"/>
  <c r="I257" i="9" s="1"/>
  <c r="H257" i="9" s="1"/>
  <c r="G257" i="9" s="1"/>
  <c r="P212" i="9"/>
  <c r="O212" i="9" s="1"/>
  <c r="N212" i="9" s="1"/>
  <c r="M212" i="9" s="1"/>
  <c r="L212" i="9" s="1"/>
  <c r="K212" i="9" s="1"/>
  <c r="J212" i="9" s="1"/>
  <c r="I212" i="9" s="1"/>
  <c r="H212" i="9" s="1"/>
  <c r="G212" i="9" s="1"/>
  <c r="P239" i="9"/>
  <c r="O239" i="9" s="1"/>
  <c r="N239" i="9" s="1"/>
  <c r="M239" i="9" s="1"/>
  <c r="L239" i="9" s="1"/>
  <c r="K239" i="9" s="1"/>
  <c r="J239" i="9" s="1"/>
  <c r="I239" i="9" s="1"/>
  <c r="H239" i="9" s="1"/>
  <c r="G239" i="9" s="1"/>
  <c r="P143" i="9"/>
  <c r="O143" i="9" s="1"/>
  <c r="N143" i="9" s="1"/>
  <c r="M143" i="9" s="1"/>
  <c r="L143" i="9" s="1"/>
  <c r="K143" i="9" s="1"/>
  <c r="J143" i="9" s="1"/>
  <c r="I143" i="9" s="1"/>
  <c r="H143" i="9" s="1"/>
  <c r="G143" i="9" s="1"/>
  <c r="P209" i="9"/>
  <c r="O209" i="9" s="1"/>
  <c r="N209" i="9" s="1"/>
  <c r="M209" i="9" s="1"/>
  <c r="L209" i="9" s="1"/>
  <c r="K209" i="9" s="1"/>
  <c r="J209" i="9" s="1"/>
  <c r="I209" i="9" s="1"/>
  <c r="H209" i="9" s="1"/>
  <c r="G209" i="9" s="1"/>
  <c r="P208" i="9"/>
  <c r="O208" i="9" s="1"/>
  <c r="N208" i="9" s="1"/>
  <c r="M208" i="9" s="1"/>
  <c r="L208" i="9" s="1"/>
  <c r="K208" i="9" s="1"/>
  <c r="J208" i="9" s="1"/>
  <c r="I208" i="9" s="1"/>
  <c r="H208" i="9" s="1"/>
  <c r="G208" i="9" s="1"/>
  <c r="P157" i="9"/>
  <c r="O157" i="9" s="1"/>
  <c r="N157" i="9" s="1"/>
  <c r="M157" i="9" s="1"/>
  <c r="L157" i="9" s="1"/>
  <c r="K157" i="9" s="1"/>
  <c r="J157" i="9" s="1"/>
  <c r="I157" i="9" s="1"/>
  <c r="H157" i="9" s="1"/>
  <c r="G157" i="9" s="1"/>
  <c r="P218" i="9"/>
  <c r="O218" i="9" s="1"/>
  <c r="N218" i="9" s="1"/>
  <c r="M218" i="9" s="1"/>
  <c r="L218" i="9" s="1"/>
  <c r="K218" i="9" s="1"/>
  <c r="J218" i="9" s="1"/>
  <c r="I218" i="9" s="1"/>
  <c r="H218" i="9" s="1"/>
  <c r="G218" i="9" s="1"/>
  <c r="P438" i="9"/>
  <c r="O438" i="9" s="1"/>
  <c r="N438" i="9" s="1"/>
  <c r="M438" i="9" s="1"/>
  <c r="L438" i="9" s="1"/>
  <c r="K438" i="9" s="1"/>
  <c r="J438" i="9" s="1"/>
  <c r="I438" i="9" s="1"/>
  <c r="H438" i="9" s="1"/>
  <c r="G438" i="9" s="1"/>
  <c r="P87" i="9"/>
  <c r="O87" i="9" s="1"/>
  <c r="N87" i="9" s="1"/>
  <c r="M87" i="9" s="1"/>
  <c r="L87" i="9" s="1"/>
  <c r="K87" i="9" s="1"/>
  <c r="J87" i="9" s="1"/>
  <c r="I87" i="9" s="1"/>
  <c r="H87" i="9" s="1"/>
  <c r="G87" i="9" s="1"/>
  <c r="P475" i="9"/>
  <c r="O475" i="9" s="1"/>
  <c r="N475" i="9" s="1"/>
  <c r="M475" i="9" s="1"/>
  <c r="L475" i="9" s="1"/>
  <c r="K475" i="9" s="1"/>
  <c r="J475" i="9" s="1"/>
  <c r="I475" i="9" s="1"/>
  <c r="H475" i="9" s="1"/>
  <c r="G475" i="9" s="1"/>
  <c r="P53" i="9"/>
  <c r="O53" i="9" s="1"/>
  <c r="N53" i="9" s="1"/>
  <c r="M53" i="9" s="1"/>
  <c r="L53" i="9" s="1"/>
  <c r="K53" i="9" s="1"/>
  <c r="J53" i="9" s="1"/>
  <c r="I53" i="9" s="1"/>
  <c r="H53" i="9" s="1"/>
  <c r="G53" i="9" s="1"/>
  <c r="P173" i="9"/>
  <c r="O173" i="9" s="1"/>
  <c r="N173" i="9" s="1"/>
  <c r="M173" i="9" s="1"/>
  <c r="L173" i="9" s="1"/>
  <c r="K173" i="9" s="1"/>
  <c r="J173" i="9" s="1"/>
  <c r="I173" i="9" s="1"/>
  <c r="H173" i="9" s="1"/>
  <c r="G173" i="9" s="1"/>
  <c r="P116" i="9"/>
  <c r="O116" i="9" s="1"/>
  <c r="N116" i="9" s="1"/>
  <c r="M116" i="9" s="1"/>
  <c r="L116" i="9" s="1"/>
  <c r="K116" i="9" s="1"/>
  <c r="J116" i="9" s="1"/>
  <c r="I116" i="9" s="1"/>
  <c r="H116" i="9" s="1"/>
  <c r="G116" i="9" s="1"/>
  <c r="P305" i="9"/>
  <c r="O305" i="9" s="1"/>
  <c r="N305" i="9" s="1"/>
  <c r="M305" i="9" s="1"/>
  <c r="L305" i="9" s="1"/>
  <c r="K305" i="9" s="1"/>
  <c r="J305" i="9" s="1"/>
  <c r="I305" i="9" s="1"/>
  <c r="H305" i="9" s="1"/>
  <c r="G305" i="9" s="1"/>
  <c r="P376" i="9"/>
  <c r="O376" i="9" s="1"/>
  <c r="N376" i="9" s="1"/>
  <c r="M376" i="9" s="1"/>
  <c r="L376" i="9" s="1"/>
  <c r="K376" i="9" s="1"/>
  <c r="J376" i="9" s="1"/>
  <c r="I376" i="9" s="1"/>
  <c r="H376" i="9" s="1"/>
  <c r="G376" i="9" s="1"/>
  <c r="P164" i="9"/>
  <c r="O164" i="9" s="1"/>
  <c r="N164" i="9" s="1"/>
  <c r="M164" i="9" s="1"/>
  <c r="L164" i="9" s="1"/>
  <c r="K164" i="9" s="1"/>
  <c r="J164" i="9" s="1"/>
  <c r="I164" i="9" s="1"/>
  <c r="H164" i="9" s="1"/>
  <c r="G164" i="9" s="1"/>
  <c r="P294" i="9"/>
  <c r="O294" i="9" s="1"/>
  <c r="N294" i="9" s="1"/>
  <c r="M294" i="9" s="1"/>
  <c r="L294" i="9" s="1"/>
  <c r="K294" i="9" s="1"/>
  <c r="J294" i="9" s="1"/>
  <c r="I294" i="9" s="1"/>
  <c r="H294" i="9" s="1"/>
  <c r="G294" i="9" s="1"/>
  <c r="P259" i="9"/>
  <c r="O259" i="9" s="1"/>
  <c r="N259" i="9" s="1"/>
  <c r="M259" i="9" s="1"/>
  <c r="L259" i="9" s="1"/>
  <c r="K259" i="9" s="1"/>
  <c r="J259" i="9" s="1"/>
  <c r="I259" i="9" s="1"/>
  <c r="H259" i="9" s="1"/>
  <c r="G259" i="9" s="1"/>
  <c r="P79" i="9"/>
  <c r="O79" i="9" s="1"/>
  <c r="N79" i="9" s="1"/>
  <c r="M79" i="9" s="1"/>
  <c r="L79" i="9" s="1"/>
  <c r="K79" i="9" s="1"/>
  <c r="J79" i="9" s="1"/>
  <c r="I79" i="9" s="1"/>
  <c r="H79" i="9" s="1"/>
  <c r="G79" i="9" s="1"/>
  <c r="P485" i="9"/>
  <c r="O485" i="9" s="1"/>
  <c r="N485" i="9" s="1"/>
  <c r="M485" i="9" s="1"/>
  <c r="L485" i="9" s="1"/>
  <c r="K485" i="9" s="1"/>
  <c r="J485" i="9" s="1"/>
  <c r="I485" i="9" s="1"/>
  <c r="H485" i="9" s="1"/>
  <c r="G485" i="9" s="1"/>
  <c r="P97" i="9"/>
  <c r="O97" i="9" s="1"/>
  <c r="N97" i="9" s="1"/>
  <c r="M97" i="9" s="1"/>
  <c r="L97" i="9" s="1"/>
  <c r="K97" i="9" s="1"/>
  <c r="J97" i="9" s="1"/>
  <c r="I97" i="9" s="1"/>
  <c r="H97" i="9" s="1"/>
  <c r="G97" i="9" s="1"/>
  <c r="P39" i="9"/>
  <c r="O39" i="9" s="1"/>
  <c r="N39" i="9" s="1"/>
  <c r="M39" i="9" s="1"/>
  <c r="L39" i="9" s="1"/>
  <c r="K39" i="9" s="1"/>
  <c r="J39" i="9" s="1"/>
  <c r="I39" i="9" s="1"/>
  <c r="H39" i="9" s="1"/>
  <c r="G39" i="9" s="1"/>
  <c r="P224" i="9"/>
  <c r="O224" i="9" s="1"/>
  <c r="N224" i="9" s="1"/>
  <c r="M224" i="9" s="1"/>
  <c r="L224" i="9" s="1"/>
  <c r="K224" i="9" s="1"/>
  <c r="J224" i="9" s="1"/>
  <c r="I224" i="9" s="1"/>
  <c r="H224" i="9" s="1"/>
  <c r="G224" i="9" s="1"/>
  <c r="P382" i="9"/>
  <c r="O382" i="9" s="1"/>
  <c r="N382" i="9" s="1"/>
  <c r="M382" i="9" s="1"/>
  <c r="L382" i="9" s="1"/>
  <c r="K382" i="9" s="1"/>
  <c r="J382" i="9" s="1"/>
  <c r="I382" i="9" s="1"/>
  <c r="H382" i="9" s="1"/>
  <c r="G382" i="9" s="1"/>
  <c r="P269" i="9"/>
  <c r="O269" i="9" s="1"/>
  <c r="N269" i="9" s="1"/>
  <c r="M269" i="9" s="1"/>
  <c r="L269" i="9" s="1"/>
  <c r="K269" i="9" s="1"/>
  <c r="J269" i="9" s="1"/>
  <c r="I269" i="9" s="1"/>
  <c r="H269" i="9" s="1"/>
  <c r="G269" i="9" s="1"/>
  <c r="P380" i="9"/>
  <c r="O380" i="9" s="1"/>
  <c r="N380" i="9" s="1"/>
  <c r="M380" i="9" s="1"/>
  <c r="L380" i="9" s="1"/>
  <c r="K380" i="9" s="1"/>
  <c r="J380" i="9" s="1"/>
  <c r="I380" i="9" s="1"/>
  <c r="H380" i="9" s="1"/>
  <c r="G380" i="9" s="1"/>
  <c r="P394" i="9"/>
  <c r="O394" i="9" s="1"/>
  <c r="N394" i="9" s="1"/>
  <c r="M394" i="9" s="1"/>
  <c r="L394" i="9" s="1"/>
  <c r="K394" i="9" s="1"/>
  <c r="J394" i="9" s="1"/>
  <c r="I394" i="9" s="1"/>
  <c r="H394" i="9" s="1"/>
  <c r="G394" i="9" s="1"/>
  <c r="P19" i="9"/>
  <c r="O19" i="9" s="1"/>
  <c r="N19" i="9" s="1"/>
  <c r="M19" i="9" s="1"/>
  <c r="L19" i="9" s="1"/>
  <c r="K19" i="9" s="1"/>
  <c r="J19" i="9" s="1"/>
  <c r="I19" i="9" s="1"/>
  <c r="H19" i="9" s="1"/>
  <c r="G19" i="9" s="1"/>
  <c r="P309" i="9"/>
  <c r="O309" i="9" s="1"/>
  <c r="N309" i="9" s="1"/>
  <c r="M309" i="9" s="1"/>
  <c r="L309" i="9" s="1"/>
  <c r="K309" i="9" s="1"/>
  <c r="J309" i="9" s="1"/>
  <c r="I309" i="9" s="1"/>
  <c r="H309" i="9" s="1"/>
  <c r="G309" i="9" s="1"/>
  <c r="P481" i="9"/>
  <c r="O481" i="9" s="1"/>
  <c r="N481" i="9" s="1"/>
  <c r="M481" i="9" s="1"/>
  <c r="L481" i="9" s="1"/>
  <c r="K481" i="9" s="1"/>
  <c r="J481" i="9" s="1"/>
  <c r="I481" i="9" s="1"/>
  <c r="H481" i="9" s="1"/>
  <c r="G481" i="9" s="1"/>
  <c r="P112" i="9"/>
  <c r="O112" i="9" s="1"/>
  <c r="N112" i="9" s="1"/>
  <c r="M112" i="9" s="1"/>
  <c r="L112" i="9" s="1"/>
  <c r="K112" i="9" s="1"/>
  <c r="J112" i="9" s="1"/>
  <c r="I112" i="9" s="1"/>
  <c r="H112" i="9" s="1"/>
  <c r="G112" i="9" s="1"/>
  <c r="P213" i="9"/>
  <c r="O213" i="9" s="1"/>
  <c r="N213" i="9" s="1"/>
  <c r="M213" i="9" s="1"/>
  <c r="L213" i="9" s="1"/>
  <c r="K213" i="9" s="1"/>
  <c r="J213" i="9" s="1"/>
  <c r="I213" i="9" s="1"/>
  <c r="H213" i="9" s="1"/>
  <c r="G213" i="9" s="1"/>
  <c r="P70" i="9"/>
  <c r="O70" i="9" s="1"/>
  <c r="N70" i="9" s="1"/>
  <c r="M70" i="9" s="1"/>
  <c r="L70" i="9" s="1"/>
  <c r="K70" i="9" s="1"/>
  <c r="J70" i="9" s="1"/>
  <c r="I70" i="9" s="1"/>
  <c r="H70" i="9" s="1"/>
  <c r="G70" i="9" s="1"/>
  <c r="P403" i="9"/>
  <c r="O403" i="9" s="1"/>
  <c r="N403" i="9" s="1"/>
  <c r="M403" i="9" s="1"/>
  <c r="L403" i="9" s="1"/>
  <c r="K403" i="9" s="1"/>
  <c r="J403" i="9" s="1"/>
  <c r="I403" i="9" s="1"/>
  <c r="H403" i="9" s="1"/>
  <c r="G403" i="9" s="1"/>
  <c r="P494" i="9"/>
  <c r="O494" i="9" s="1"/>
  <c r="N494" i="9" s="1"/>
  <c r="M494" i="9" s="1"/>
  <c r="L494" i="9" s="1"/>
  <c r="K494" i="9" s="1"/>
  <c r="J494" i="9" s="1"/>
  <c r="I494" i="9" s="1"/>
  <c r="H494" i="9" s="1"/>
  <c r="G494" i="9" s="1"/>
  <c r="P384" i="9"/>
  <c r="O384" i="9" s="1"/>
  <c r="N384" i="9" s="1"/>
  <c r="M384" i="9" s="1"/>
  <c r="L384" i="9" s="1"/>
  <c r="K384" i="9" s="1"/>
  <c r="J384" i="9" s="1"/>
  <c r="I384" i="9" s="1"/>
  <c r="H384" i="9" s="1"/>
  <c r="G384" i="9" s="1"/>
  <c r="P27" i="9"/>
  <c r="O27" i="9" s="1"/>
  <c r="N27" i="9" s="1"/>
  <c r="M27" i="9" s="1"/>
  <c r="L27" i="9" s="1"/>
  <c r="K27" i="9" s="1"/>
  <c r="J27" i="9" s="1"/>
  <c r="I27" i="9" s="1"/>
  <c r="H27" i="9" s="1"/>
  <c r="G27" i="9" s="1"/>
  <c r="P352" i="9"/>
  <c r="O352" i="9" s="1"/>
  <c r="N352" i="9" s="1"/>
  <c r="M352" i="9" s="1"/>
  <c r="L352" i="9" s="1"/>
  <c r="K352" i="9" s="1"/>
  <c r="J352" i="9" s="1"/>
  <c r="I352" i="9" s="1"/>
  <c r="H352" i="9" s="1"/>
  <c r="G352" i="9" s="1"/>
  <c r="P455" i="9"/>
  <c r="O455" i="9" s="1"/>
  <c r="N455" i="9" s="1"/>
  <c r="M455" i="9" s="1"/>
  <c r="L455" i="9" s="1"/>
  <c r="K455" i="9" s="1"/>
  <c r="J455" i="9" s="1"/>
  <c r="I455" i="9" s="1"/>
  <c r="H455" i="9" s="1"/>
  <c r="G455" i="9" s="1"/>
  <c r="P75" i="9"/>
  <c r="O75" i="9" s="1"/>
  <c r="N75" i="9" s="1"/>
  <c r="M75" i="9" s="1"/>
  <c r="L75" i="9" s="1"/>
  <c r="K75" i="9" s="1"/>
  <c r="J75" i="9" s="1"/>
  <c r="I75" i="9" s="1"/>
  <c r="H75" i="9" s="1"/>
  <c r="G75" i="9" s="1"/>
  <c r="P495" i="9"/>
  <c r="O495" i="9" s="1"/>
  <c r="N495" i="9" s="1"/>
  <c r="M495" i="9" s="1"/>
  <c r="L495" i="9" s="1"/>
  <c r="K495" i="9" s="1"/>
  <c r="J495" i="9" s="1"/>
  <c r="I495" i="9" s="1"/>
  <c r="H495" i="9" s="1"/>
  <c r="G495" i="9" s="1"/>
  <c r="P20" i="9"/>
  <c r="O20" i="9" s="1"/>
  <c r="N20" i="9" s="1"/>
  <c r="M20" i="9" s="1"/>
  <c r="L20" i="9" s="1"/>
  <c r="K20" i="9" s="1"/>
  <c r="J20" i="9" s="1"/>
  <c r="I20" i="9" s="1"/>
  <c r="H20" i="9" s="1"/>
  <c r="G20" i="9" s="1"/>
  <c r="P423" i="9"/>
  <c r="O423" i="9" s="1"/>
  <c r="N423" i="9" s="1"/>
  <c r="M423" i="9" s="1"/>
  <c r="L423" i="9" s="1"/>
  <c r="K423" i="9" s="1"/>
  <c r="J423" i="9" s="1"/>
  <c r="I423" i="9" s="1"/>
  <c r="H423" i="9" s="1"/>
  <c r="G423" i="9" s="1"/>
  <c r="P266" i="9"/>
  <c r="O266" i="9" s="1"/>
  <c r="N266" i="9" s="1"/>
  <c r="M266" i="9" s="1"/>
  <c r="L266" i="9" s="1"/>
  <c r="K266" i="9" s="1"/>
  <c r="J266" i="9" s="1"/>
  <c r="I266" i="9" s="1"/>
  <c r="H266" i="9" s="1"/>
  <c r="G266" i="9" s="1"/>
  <c r="P434" i="9"/>
  <c r="O434" i="9" s="1"/>
  <c r="N434" i="9" s="1"/>
  <c r="M434" i="9" s="1"/>
  <c r="L434" i="9" s="1"/>
  <c r="K434" i="9" s="1"/>
  <c r="J434" i="9" s="1"/>
  <c r="I434" i="9" s="1"/>
  <c r="H434" i="9" s="1"/>
  <c r="G434" i="9" s="1"/>
  <c r="P135" i="9"/>
  <c r="O135" i="9" s="1"/>
  <c r="N135" i="9" s="1"/>
  <c r="M135" i="9" s="1"/>
  <c r="L135" i="9" s="1"/>
  <c r="K135" i="9" s="1"/>
  <c r="J135" i="9" s="1"/>
  <c r="I135" i="9" s="1"/>
  <c r="H135" i="9" s="1"/>
  <c r="G135" i="9" s="1"/>
  <c r="P198" i="9"/>
  <c r="O198" i="9" s="1"/>
  <c r="N198" i="9" s="1"/>
  <c r="M198" i="9" s="1"/>
  <c r="L198" i="9" s="1"/>
  <c r="K198" i="9" s="1"/>
  <c r="J198" i="9" s="1"/>
  <c r="I198" i="9" s="1"/>
  <c r="H198" i="9" s="1"/>
  <c r="G198" i="9" s="1"/>
  <c r="P379" i="9"/>
  <c r="O379" i="9" s="1"/>
  <c r="N379" i="9" s="1"/>
  <c r="M379" i="9" s="1"/>
  <c r="L379" i="9" s="1"/>
  <c r="K379" i="9" s="1"/>
  <c r="J379" i="9" s="1"/>
  <c r="I379" i="9" s="1"/>
  <c r="H379" i="9" s="1"/>
  <c r="G379" i="9" s="1"/>
  <c r="P179" i="9"/>
  <c r="O179" i="9" s="1"/>
  <c r="N179" i="9" s="1"/>
  <c r="M179" i="9" s="1"/>
  <c r="L179" i="9" s="1"/>
  <c r="K179" i="9" s="1"/>
  <c r="J179" i="9" s="1"/>
  <c r="I179" i="9" s="1"/>
  <c r="H179" i="9" s="1"/>
  <c r="G179" i="9" s="1"/>
  <c r="P161" i="9"/>
  <c r="O161" i="9" s="1"/>
  <c r="N161" i="9" s="1"/>
  <c r="M161" i="9" s="1"/>
  <c r="L161" i="9" s="1"/>
  <c r="K161" i="9" s="1"/>
  <c r="J161" i="9" s="1"/>
  <c r="I161" i="9" s="1"/>
  <c r="H161" i="9" s="1"/>
  <c r="G161" i="9" s="1"/>
  <c r="P25" i="9"/>
  <c r="O25" i="9" s="1"/>
  <c r="N25" i="9" s="1"/>
  <c r="M25" i="9" s="1"/>
  <c r="L25" i="9" s="1"/>
  <c r="K25" i="9" s="1"/>
  <c r="J25" i="9" s="1"/>
  <c r="I25" i="9" s="1"/>
  <c r="H25" i="9" s="1"/>
  <c r="G25" i="9" s="1"/>
  <c r="P246" i="9"/>
  <c r="O246" i="9" s="1"/>
  <c r="N246" i="9" s="1"/>
  <c r="M246" i="9" s="1"/>
  <c r="L246" i="9" s="1"/>
  <c r="K246" i="9" s="1"/>
  <c r="J246" i="9" s="1"/>
  <c r="I246" i="9" s="1"/>
  <c r="H246" i="9" s="1"/>
  <c r="G246" i="9" s="1"/>
  <c r="P222" i="9"/>
  <c r="O222" i="9" s="1"/>
  <c r="N222" i="9" s="1"/>
  <c r="M222" i="9" s="1"/>
  <c r="L222" i="9" s="1"/>
  <c r="K222" i="9" s="1"/>
  <c r="J222" i="9" s="1"/>
  <c r="I222" i="9" s="1"/>
  <c r="H222" i="9" s="1"/>
  <c r="G222" i="9" s="1"/>
  <c r="P47" i="9"/>
  <c r="O47" i="9" s="1"/>
  <c r="N47" i="9" s="1"/>
  <c r="M47" i="9" s="1"/>
  <c r="L47" i="9" s="1"/>
  <c r="K47" i="9" s="1"/>
  <c r="J47" i="9" s="1"/>
  <c r="I47" i="9" s="1"/>
  <c r="H47" i="9" s="1"/>
  <c r="G47" i="9" s="1"/>
  <c r="P484" i="9"/>
  <c r="O484" i="9" s="1"/>
  <c r="N484" i="9" s="1"/>
  <c r="M484" i="9" s="1"/>
  <c r="L484" i="9" s="1"/>
  <c r="K484" i="9" s="1"/>
  <c r="J484" i="9" s="1"/>
  <c r="I484" i="9" s="1"/>
  <c r="H484" i="9" s="1"/>
  <c r="G484" i="9" s="1"/>
  <c r="P319" i="9"/>
  <c r="O319" i="9" s="1"/>
  <c r="N319" i="9" s="1"/>
  <c r="M319" i="9" s="1"/>
  <c r="L319" i="9" s="1"/>
  <c r="K319" i="9" s="1"/>
  <c r="J319" i="9" s="1"/>
  <c r="I319" i="9" s="1"/>
  <c r="H319" i="9" s="1"/>
  <c r="G319" i="9" s="1"/>
  <c r="P34" i="9"/>
  <c r="O34" i="9" s="1"/>
  <c r="N34" i="9" s="1"/>
  <c r="M34" i="9" s="1"/>
  <c r="L34" i="9" s="1"/>
  <c r="K34" i="9" s="1"/>
  <c r="J34" i="9" s="1"/>
  <c r="I34" i="9" s="1"/>
  <c r="H34" i="9" s="1"/>
  <c r="G34" i="9" s="1"/>
  <c r="P463" i="9"/>
  <c r="O463" i="9" s="1"/>
  <c r="N463" i="9" s="1"/>
  <c r="M463" i="9" s="1"/>
  <c r="L463" i="9" s="1"/>
  <c r="K463" i="9" s="1"/>
  <c r="J463" i="9" s="1"/>
  <c r="I463" i="9" s="1"/>
  <c r="H463" i="9" s="1"/>
  <c r="G463" i="9" s="1"/>
  <c r="P113" i="9"/>
  <c r="O113" i="9" s="1"/>
  <c r="N113" i="9" s="1"/>
  <c r="M113" i="9" s="1"/>
  <c r="L113" i="9" s="1"/>
  <c r="K113" i="9" s="1"/>
  <c r="J113" i="9" s="1"/>
  <c r="I113" i="9" s="1"/>
  <c r="H113" i="9" s="1"/>
  <c r="G113" i="9" s="1"/>
  <c r="P468" i="9"/>
  <c r="O468" i="9" s="1"/>
  <c r="N468" i="9" s="1"/>
  <c r="M468" i="9" s="1"/>
  <c r="L468" i="9" s="1"/>
  <c r="K468" i="9" s="1"/>
  <c r="J468" i="9" s="1"/>
  <c r="I468" i="9" s="1"/>
  <c r="H468" i="9" s="1"/>
  <c r="G468" i="9" s="1"/>
  <c r="P351" i="9"/>
  <c r="O351" i="9" s="1"/>
  <c r="N351" i="9" s="1"/>
  <c r="M351" i="9" s="1"/>
  <c r="L351" i="9" s="1"/>
  <c r="K351" i="9" s="1"/>
  <c r="J351" i="9" s="1"/>
  <c r="I351" i="9" s="1"/>
  <c r="H351" i="9" s="1"/>
  <c r="G351" i="9" s="1"/>
  <c r="P306" i="9"/>
  <c r="O306" i="9" s="1"/>
  <c r="N306" i="9" s="1"/>
  <c r="M306" i="9" s="1"/>
  <c r="L306" i="9" s="1"/>
  <c r="K306" i="9" s="1"/>
  <c r="J306" i="9" s="1"/>
  <c r="I306" i="9" s="1"/>
  <c r="H306" i="9" s="1"/>
  <c r="G306" i="9" s="1"/>
  <c r="P450" i="9"/>
  <c r="O450" i="9" s="1"/>
  <c r="N450" i="9" s="1"/>
  <c r="M450" i="9" s="1"/>
  <c r="L450" i="9" s="1"/>
  <c r="K450" i="9" s="1"/>
  <c r="J450" i="9" s="1"/>
  <c r="I450" i="9" s="1"/>
  <c r="H450" i="9" s="1"/>
  <c r="G450" i="9" s="1"/>
  <c r="P347" i="9"/>
  <c r="O347" i="9" s="1"/>
  <c r="N347" i="9" s="1"/>
  <c r="M347" i="9" s="1"/>
  <c r="L347" i="9" s="1"/>
  <c r="K347" i="9" s="1"/>
  <c r="J347" i="9" s="1"/>
  <c r="I347" i="9" s="1"/>
  <c r="H347" i="9" s="1"/>
  <c r="G347" i="9" s="1"/>
  <c r="P128" i="9"/>
  <c r="O128" i="9" s="1"/>
  <c r="N128" i="9" s="1"/>
  <c r="M128" i="9" s="1"/>
  <c r="L128" i="9" s="1"/>
  <c r="K128" i="9" s="1"/>
  <c r="J128" i="9" s="1"/>
  <c r="I128" i="9" s="1"/>
  <c r="H128" i="9" s="1"/>
  <c r="G128" i="9" s="1"/>
  <c r="H59" i="10"/>
  <c r="H58" i="10"/>
  <c r="H57" i="10"/>
  <c r="H56" i="10"/>
  <c r="H55" i="10"/>
  <c r="H54" i="10"/>
  <c r="H53" i="10"/>
  <c r="H52" i="10"/>
  <c r="H51" i="10"/>
  <c r="H50" i="10"/>
  <c r="H49" i="10"/>
  <c r="F27" i="6"/>
  <c r="E2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C27" i="6"/>
  <c r="I17" i="3"/>
  <c r="H16" i="3"/>
  <c r="B9" i="1"/>
  <c r="E17" i="1" s="1"/>
  <c r="F15" i="1"/>
  <c r="F6" i="1"/>
  <c r="F8" i="1"/>
  <c r="F9" i="1"/>
  <c r="F16" i="1"/>
  <c r="F14" i="1"/>
  <c r="F7" i="1"/>
  <c r="F17" i="1"/>
  <c r="F12" i="1"/>
  <c r="F10" i="1"/>
  <c r="F20" i="1"/>
  <c r="F13" i="1"/>
  <c r="F19" i="1"/>
  <c r="F18" i="1"/>
  <c r="F5" i="1"/>
  <c r="F11" i="1"/>
  <c r="M6" i="3" l="1"/>
  <c r="Q6" i="3"/>
  <c r="I6" i="3"/>
  <c r="N11" i="3"/>
  <c r="Q16" i="3"/>
  <c r="I16" i="3"/>
  <c r="P6" i="3"/>
  <c r="H6" i="3"/>
  <c r="M11" i="3"/>
  <c r="P16" i="3"/>
  <c r="O6" i="3"/>
  <c r="G11" i="3"/>
  <c r="L11" i="3"/>
  <c r="O16" i="3"/>
  <c r="N6" i="3"/>
  <c r="G16" i="3"/>
  <c r="K11" i="3"/>
  <c r="N16" i="3"/>
  <c r="L16" i="3"/>
  <c r="R11" i="3"/>
  <c r="J11" i="3"/>
  <c r="M16" i="3"/>
  <c r="L6" i="3"/>
  <c r="Q11" i="3"/>
  <c r="P11" i="3"/>
  <c r="K16" i="3"/>
  <c r="I11" i="3"/>
  <c r="G6" i="3"/>
  <c r="K6" i="3"/>
  <c r="H11" i="3"/>
  <c r="R6" i="3"/>
  <c r="J6" i="3"/>
  <c r="O11" i="3"/>
  <c r="R16" i="3"/>
  <c r="J16" i="3"/>
  <c r="P7" i="3"/>
  <c r="H7" i="3"/>
  <c r="P12" i="3"/>
  <c r="H12" i="3"/>
  <c r="N17" i="3"/>
  <c r="J7" i="3"/>
  <c r="J12" i="3"/>
  <c r="Q7" i="3"/>
  <c r="I7" i="3"/>
  <c r="Q12" i="3"/>
  <c r="I12" i="3"/>
  <c r="O17" i="3"/>
  <c r="O7" i="3"/>
  <c r="O12" i="3"/>
  <c r="M17" i="3"/>
  <c r="N7" i="3"/>
  <c r="N12" i="3"/>
  <c r="L17" i="3"/>
  <c r="R7" i="3"/>
  <c r="R12" i="3"/>
  <c r="P17" i="3"/>
  <c r="M7" i="3"/>
  <c r="G12" i="3"/>
  <c r="M12" i="3"/>
  <c r="L7" i="3"/>
  <c r="L12" i="3"/>
  <c r="J17" i="3"/>
  <c r="H17" i="3"/>
  <c r="K17" i="3"/>
  <c r="R17" i="3"/>
  <c r="G7" i="3"/>
  <c r="K7" i="3"/>
  <c r="G17" i="3"/>
  <c r="K12" i="3"/>
  <c r="Q17" i="3"/>
  <c r="E5" i="1"/>
  <c r="E7" i="1"/>
  <c r="E8" i="1" s="1"/>
  <c r="E9" i="1"/>
  <c r="E18" i="1"/>
  <c r="F6" i="3" l="1"/>
  <c r="F16" i="3"/>
  <c r="F11" i="3"/>
  <c r="F17" i="3"/>
  <c r="F12" i="3"/>
  <c r="F7" i="3"/>
  <c r="E6" i="1"/>
  <c r="E10" i="1" s="1"/>
  <c r="E16" i="1" l="1"/>
  <c r="E13" i="1"/>
  <c r="E12" i="1"/>
  <c r="E14" i="1"/>
  <c r="E15" i="1"/>
  <c r="E11" i="1" l="1"/>
  <c r="E19" i="1" s="1"/>
  <c r="E2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88237-5498-4AB5-A258-337A9093D2E4}" keepAlive="1" name="Consulta - Analista_Remuneracao_Dados_base" description="Conexão com a consulta 'Analista_Remuneracao_Dados_base' na pasta de trabalho." type="5" refreshedVersion="8" background="1" saveData="1">
    <dbPr connection="Provider=Microsoft.Mashup.OleDb.1;Data Source=$Workbook$;Location=Analista_Remuneracao_Dados_base;Extended Properties=&quot;&quot;" command="SELECT * FROM [Analista_Remuneracao_Dados_base]"/>
  </connection>
  <connection id="2" xr16:uid="{EAD947D6-877B-4589-921D-88CE4E1A9879}" keepAlive="1" name="Consulta - funcionarios" description="Conexão com a consulta 'funcionarios' na pasta de trabalho." type="5" refreshedVersion="8" background="1" saveData="1">
    <dbPr connection="Provider=Microsoft.Mashup.OleDb.1;Data Source=$Workbook$;Location=funcionarios;Extended Properties=&quot;&quot;" command="SELECT * FROM [funcionarios]"/>
  </connection>
  <connection id="3" xr16:uid="{44AF5039-3EC0-4965-841C-8ACB80083815}" keepAlive="1" name="Consulta - salario_mercado" description="Conexão com a consulta 'salario_mercado' na pasta de trabalho." type="5" refreshedVersion="8" background="1" saveData="1">
    <dbPr connection="Provider=Microsoft.Mashup.OleDb.1;Data Source=$Workbook$;Location=salario_mercado;Extended Properties=&quot;&quot;" command="SELECT * FROM [salario_mercado]"/>
  </connection>
  <connection id="4" xr16:uid="{6E678E38-ECBC-4DC0-B64B-8EE94D30350D}" keepAlive="1" name="Consulta - salario_mercado (2)" description="Conexão com a consulta 'salario_mercado (2)' na pasta de trabalho." type="5" refreshedVersion="0" background="1">
    <dbPr connection="Provider=Microsoft.Mashup.OleDb.1;Data Source=$Workbook$;Location=&quot;salario_mercado (2)&quot;;Extended Properties=&quot;&quot;" command="SELECT * FROM [salario_mercado (2)]"/>
  </connection>
</connections>
</file>

<file path=xl/sharedStrings.xml><?xml version="1.0" encoding="utf-8"?>
<sst xmlns="http://schemas.openxmlformats.org/spreadsheetml/2006/main" count="1421" uniqueCount="103">
  <si>
    <t>Departamento</t>
  </si>
  <si>
    <t>Hierarquia</t>
  </si>
  <si>
    <t>Salário do Mercado</t>
  </si>
  <si>
    <t>RH</t>
  </si>
  <si>
    <t>Sênior</t>
  </si>
  <si>
    <t>Diretor</t>
  </si>
  <si>
    <t>Pleno</t>
  </si>
  <si>
    <t>Gerente</t>
  </si>
  <si>
    <t>Junior</t>
  </si>
  <si>
    <t>TI</t>
  </si>
  <si>
    <t>Vendas</t>
  </si>
  <si>
    <t>Marketing</t>
  </si>
  <si>
    <t>Financeiro</t>
  </si>
  <si>
    <t>Rótulos de Coluna</t>
  </si>
  <si>
    <t>Total Geral</t>
  </si>
  <si>
    <t>Rótulos de Linha</t>
  </si>
  <si>
    <t>Soma de Salário do Mercado</t>
  </si>
  <si>
    <t>Salário Mercado</t>
  </si>
  <si>
    <t>Dias Letivos</t>
  </si>
  <si>
    <t>Dias de Férias</t>
  </si>
  <si>
    <t>1. Remuneração Direta</t>
  </si>
  <si>
    <t>2. Encargos Trabalhistas</t>
  </si>
  <si>
    <t>3. Subtotal</t>
  </si>
  <si>
    <t>4. Encargos Sociais (≈ 38%)</t>
  </si>
  <si>
    <t>4.1. Securidade e Previdência (*Simples, 20%)</t>
  </si>
  <si>
    <t>2.1. Férias</t>
  </si>
  <si>
    <t>2.2. 1/3 de Férias</t>
  </si>
  <si>
    <t>2.3. 13º Salário</t>
  </si>
  <si>
    <t>4.2. Sistema S (≈ 4%)</t>
  </si>
  <si>
    <t>4.3. GIRALT (≈ 4%)</t>
  </si>
  <si>
    <t>4.4. Salário Educação (≈ 2,5%)</t>
  </si>
  <si>
    <t>4.5. FGTS (8%)</t>
  </si>
  <si>
    <t>5. Abono</t>
  </si>
  <si>
    <t>6. 1/3 Abono</t>
  </si>
  <si>
    <t>7. Gasto Anual</t>
  </si>
  <si>
    <t>8. Gasto Mensal</t>
  </si>
  <si>
    <t>Descrição</t>
  </si>
  <si>
    <t>Valores (R$)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</si>
  <si>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</si>
  <si>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</si>
  <si>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</si>
  <si>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</si>
  <si>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</si>
  <si>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</si>
  <si>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</si>
  <si>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</si>
  <si>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</si>
  <si>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</si>
  <si>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</si>
  <si>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</si>
  <si>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Custo Líquido</t>
  </si>
  <si>
    <t>Salário Base</t>
  </si>
  <si>
    <t>Soma de Custo Líquido</t>
  </si>
  <si>
    <t>Cenário 1</t>
  </si>
  <si>
    <t>Cenário 2</t>
  </si>
  <si>
    <t>Cenário 3</t>
  </si>
  <si>
    <t>Projeção Orçamentária Salarial</t>
  </si>
  <si>
    <t>Salário Base (R$)</t>
  </si>
  <si>
    <t>departamento</t>
  </si>
  <si>
    <t>hierarquia</t>
  </si>
  <si>
    <t>contagem</t>
  </si>
  <si>
    <t>Total</t>
  </si>
  <si>
    <t>porcentagem</t>
  </si>
  <si>
    <t>Fórmula Utilizada</t>
  </si>
  <si>
    <t>Cálculo de Custo Mão de Obra Diretao ao Empregador</t>
  </si>
  <si>
    <t>Informações</t>
  </si>
  <si>
    <t>Custo Real (R$)</t>
  </si>
  <si>
    <t>Custo Real</t>
  </si>
  <si>
    <t>Funcionários por Departamento</t>
  </si>
  <si>
    <t>% Func. Dep.</t>
  </si>
  <si>
    <t>Funcionários por Hierarquia</t>
  </si>
  <si>
    <t>% Func. Hie.</t>
  </si>
  <si>
    <t>Nível do Cargo</t>
  </si>
  <si>
    <t>Experiência (anos)</t>
  </si>
  <si>
    <t>Salário Atual (R$)</t>
  </si>
  <si>
    <t>Aumento Salarial (%)</t>
  </si>
  <si>
    <t>Média de Aumento Salarial (%)</t>
  </si>
  <si>
    <t>Média de Salário Atual (R$)</t>
  </si>
  <si>
    <t>Funcionário</t>
  </si>
  <si>
    <t>Contagem de Funcionário</t>
  </si>
  <si>
    <t>Média de Experiência (anos)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</si>
  <si>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</si>
  <si>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</si>
  <si>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</si>
  <si>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</si>
  <si>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</si>
  <si>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</si>
  <si>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</si>
  <si>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</si>
  <si>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</si>
  <si>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</si>
  <si>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Salário Atual (R$)2</t>
  </si>
  <si>
    <t>Média de Salário Atual (R$)2</t>
  </si>
  <si>
    <t>Salários Médios</t>
  </si>
  <si>
    <t>Contagem de Funcionário por Departamento e Hierarquia</t>
  </si>
  <si>
    <t>Média do Salário Atual por Departamento e Hierarquia</t>
  </si>
  <si>
    <t>Média da Experiência por Departamento e Hierarquia</t>
  </si>
  <si>
    <t>Média do Aumento Salárial por Departamento e Hierarquia</t>
  </si>
  <si>
    <t>Evolução Histórica do Salário Médio com Base em 10 anos</t>
  </si>
  <si>
    <t>Nº Funcionários</t>
  </si>
  <si>
    <t xml:space="preserve">  </t>
  </si>
  <si>
    <t>Distribuição de Funcionários por Departamento</t>
  </si>
  <si>
    <t>Distribuição de Funcionários por Hierarquia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</si>
</sst>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\-#,##0.00\ "/>
    <numFmt numFmtId="165" formatCode="0.0%"/>
  </numFmts>
  <fonts count="1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 tint="4.9989318521683403E-2"/>
      <name val="Times New Roman"/>
      <family val="1"/>
    </font>
    <font>
      <sz val="8"/>
      <name val="Times New Roman"/>
      <family val="2"/>
    </font>
    <font>
      <b/>
      <sz val="20"/>
      <color theme="0"/>
      <name val="Verdana"/>
      <family val="2"/>
    </font>
    <font>
      <sz val="12"/>
      <color theme="1"/>
      <name val="Verdana"/>
      <family val="2"/>
    </font>
    <font>
      <sz val="10"/>
      <color theme="1"/>
      <name val="Verdana"/>
      <family val="2"/>
    </font>
    <font>
      <b/>
      <sz val="14"/>
      <color theme="0"/>
      <name val="Verdana"/>
      <family val="2"/>
    </font>
    <font>
      <sz val="18"/>
      <color theme="1"/>
      <name val="Times New Roman"/>
      <family val="1"/>
    </font>
    <font>
      <b/>
      <sz val="10"/>
      <color rgb="FF0070C0"/>
      <name val="Roboto Black"/>
    </font>
    <font>
      <b/>
      <sz val="10.5"/>
      <color rgb="FF0070C0"/>
      <name val="Roboto Black"/>
    </font>
    <font>
      <sz val="10"/>
      <color theme="1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AF6FC"/>
        <bgColor indexed="64"/>
      </patternFill>
    </fill>
    <fill>
      <patternFill patternType="solid">
        <fgColor rgb="FFFEECE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4" fontId="0" fillId="0" borderId="0" xfId="0" applyNumberFormat="1"/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3" borderId="3" xfId="0" applyFont="1" applyFill="1" applyBorder="1" applyAlignment="1">
      <alignment horizontal="left" vertical="center"/>
    </xf>
    <xf numFmtId="10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4" fontId="11" fillId="0" borderId="0" xfId="0" applyNumberFormat="1" applyFont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4" fontId="11" fillId="5" borderId="3" xfId="0" applyNumberFormat="1" applyFont="1" applyFill="1" applyBorder="1" applyAlignment="1">
      <alignment horizontal="left" vertical="center"/>
    </xf>
    <xf numFmtId="10" fontId="11" fillId="5" borderId="1" xfId="0" applyNumberFormat="1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10" fontId="11" fillId="4" borderId="1" xfId="0" applyNumberFormat="1" applyFont="1" applyFill="1" applyBorder="1" applyAlignment="1">
      <alignment horizontal="left" vertical="center"/>
    </xf>
    <xf numFmtId="4" fontId="11" fillId="7" borderId="0" xfId="0" applyNumberFormat="1" applyFont="1" applyFill="1" applyAlignment="1">
      <alignment horizontal="right" vertical="center"/>
    </xf>
    <xf numFmtId="4" fontId="11" fillId="8" borderId="0" xfId="0" applyNumberFormat="1" applyFont="1" applyFill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44" fontId="0" fillId="0" borderId="0" xfId="1" applyFont="1" applyAlignment="1">
      <alignment horizontal="right" vertical="center"/>
    </xf>
    <xf numFmtId="10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pivotButton="1" applyFont="1" applyAlignment="1">
      <alignment horizontal="center" vertical="center" wrapText="1"/>
    </xf>
    <xf numFmtId="4" fontId="13" fillId="0" borderId="0" xfId="0" applyNumberFormat="1" applyFont="1" applyAlignment="1">
      <alignment horizontal="center" vertical="center" wrapText="1"/>
    </xf>
    <xf numFmtId="1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readingOrder="1"/>
    </xf>
    <xf numFmtId="0" fontId="15" fillId="0" borderId="1" xfId="0" applyFont="1" applyBorder="1" applyAlignment="1">
      <alignment horizontal="center" vertical="center" readingOrder="1"/>
    </xf>
  </cellXfs>
  <cellStyles count="3">
    <cellStyle name="Moeda" xfId="1" builtinId="4"/>
    <cellStyle name="Normal" xfId="0" builtinId="0"/>
    <cellStyle name="Porcentagem" xfId="2" builtinId="5"/>
  </cellStyles>
  <dxfs count="412"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4" formatCode="0.00%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67EA4"/>
      <color rgb="FFFEECEC"/>
      <color rgb="FFEAF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[Projeção Orçamentária Salarial.xlsx]back_end_projeção!Tabela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Distribuição de Funcionários por Departamento</a:t>
            </a:r>
          </a:p>
        </c:rich>
      </c:tx>
      <c:layout>
        <c:manualLayout>
          <c:xMode val="edge"/>
          <c:yMode val="edge"/>
          <c:x val="0.18172132857366774"/>
          <c:y val="3.488372093023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back_end_projeção!$I$4</c:f>
              <c:strCache>
                <c:ptCount val="1"/>
                <c:pt idx="0">
                  <c:v>Funcionários por Departamento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49E-471A-BD03-529253ED8D7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49E-471A-BD03-529253ED8D7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C49E-471A-BD03-529253ED8D7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49E-471A-BD03-529253ED8D7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C49E-471A-BD03-529253ED8D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back_end_projeção!$H$5:$H$10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RH</c:v>
                </c:pt>
                <c:pt idx="3">
                  <c:v>TI</c:v>
                </c:pt>
                <c:pt idx="4">
                  <c:v>Vendas</c:v>
                </c:pt>
              </c:strCache>
            </c:strRef>
          </c:cat>
          <c:val>
            <c:numRef>
              <c:f>back_end_projeção!$I$5:$I$10</c:f>
              <c:numCache>
                <c:formatCode>General</c:formatCode>
                <c:ptCount val="5"/>
                <c:pt idx="0">
                  <c:v>97</c:v>
                </c:pt>
                <c:pt idx="1">
                  <c:v>99</c:v>
                </c:pt>
                <c:pt idx="2">
                  <c:v>97</c:v>
                </c:pt>
                <c:pt idx="3">
                  <c:v>89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71A-BD03-529253ED8D7F}"/>
            </c:ext>
          </c:extLst>
        </c:ser>
        <c:ser>
          <c:idx val="1"/>
          <c:order val="1"/>
          <c:tx>
            <c:strRef>
              <c:f>back_end_projeção!$J$4</c:f>
              <c:strCache>
                <c:ptCount val="1"/>
                <c:pt idx="0">
                  <c:v>% Func. Dep.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8-C49E-471A-BD03-529253ED8D7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49E-471A-BD03-529253ED8D7F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C49E-471A-BD03-529253ED8D7F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49E-471A-BD03-529253ED8D7F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C49E-471A-BD03-529253ED8D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back_end_projeção!$H$5:$H$10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RH</c:v>
                </c:pt>
                <c:pt idx="3">
                  <c:v>TI</c:v>
                </c:pt>
                <c:pt idx="4">
                  <c:v>Vendas</c:v>
                </c:pt>
              </c:strCache>
            </c:strRef>
          </c:cat>
          <c:val>
            <c:numRef>
              <c:f>back_end_projeção!$J$5:$J$10</c:f>
              <c:numCache>
                <c:formatCode>0.00%</c:formatCode>
                <c:ptCount val="5"/>
                <c:pt idx="0">
                  <c:v>0.19400000000000001</c:v>
                </c:pt>
                <c:pt idx="1">
                  <c:v>0.19800000000000001</c:v>
                </c:pt>
                <c:pt idx="2">
                  <c:v>0.19400000000000001</c:v>
                </c:pt>
                <c:pt idx="3">
                  <c:v>0.17799999999999999</c:v>
                </c:pt>
                <c:pt idx="4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71A-BD03-529253ED8D7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[Projeção Orçamentária Salarial.xlsx]back_end_projeção!Tabela dinâmica1</c:name>
    <c:fmtId val="16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pattFill prst="ltUpDiag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3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pattFill prst="ltUpDiag">
            <a:fgClr>
              <a:schemeClr val="accent4"/>
            </a:fgClr>
            <a:bgClr>
              <a:schemeClr val="accent4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4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layout>
            <c:manualLayout>
              <c:x val="7.1613779478947925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back_end_projeção!$I$4</c:f>
              <c:strCache>
                <c:ptCount val="1"/>
                <c:pt idx="0">
                  <c:v>Funcionários por Departamento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32D-4C31-8DE6-BBC10E07942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32D-4C31-8DE6-BBC10E07942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32D-4C31-8DE6-BBC10E07942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32D-4C31-8DE6-BBC10E07942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32D-4C31-8DE6-BBC10E079425}"/>
              </c:ext>
            </c:extLst>
          </c:dPt>
          <c:dLbls>
            <c:dLbl>
              <c:idx val="2"/>
              <c:layout>
                <c:manualLayout>
                  <c:x val="7.161377947894792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2D-4C31-8DE6-BBC10E079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Roboto Serif 20pt" pitchFamily="2" charset="0"/>
                    <a:ea typeface="+mn-ea"/>
                    <a:cs typeface="Roboto Serif 20pt" pitchFamily="2" charset="0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back_end_projeção!$H$5:$H$10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RH</c:v>
                </c:pt>
                <c:pt idx="3">
                  <c:v>TI</c:v>
                </c:pt>
                <c:pt idx="4">
                  <c:v>Vendas</c:v>
                </c:pt>
              </c:strCache>
            </c:strRef>
          </c:cat>
          <c:val>
            <c:numRef>
              <c:f>back_end_projeção!$I$5:$I$10</c:f>
              <c:numCache>
                <c:formatCode>General</c:formatCode>
                <c:ptCount val="5"/>
                <c:pt idx="0">
                  <c:v>97</c:v>
                </c:pt>
                <c:pt idx="1">
                  <c:v>99</c:v>
                </c:pt>
                <c:pt idx="2">
                  <c:v>97</c:v>
                </c:pt>
                <c:pt idx="3">
                  <c:v>89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2D-4C31-8DE6-BBC10E079425}"/>
            </c:ext>
          </c:extLst>
        </c:ser>
        <c:ser>
          <c:idx val="1"/>
          <c:order val="1"/>
          <c:tx>
            <c:strRef>
              <c:f>back_end_projeção!$J$4</c:f>
              <c:strCache>
                <c:ptCount val="1"/>
                <c:pt idx="0">
                  <c:v>% Func. Dep.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332D-4C31-8DE6-BBC10E07942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E-332D-4C31-8DE6-BBC10E07942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0-332D-4C31-8DE6-BBC10E07942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2-332D-4C31-8DE6-BBC10E07942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4-332D-4C31-8DE6-BBC10E0794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back_end_projeção!$H$5:$H$10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RH</c:v>
                </c:pt>
                <c:pt idx="3">
                  <c:v>TI</c:v>
                </c:pt>
                <c:pt idx="4">
                  <c:v>Vendas</c:v>
                </c:pt>
              </c:strCache>
            </c:strRef>
          </c:cat>
          <c:val>
            <c:numRef>
              <c:f>back_end_projeção!$J$5:$J$10</c:f>
              <c:numCache>
                <c:formatCode>0.00%</c:formatCode>
                <c:ptCount val="5"/>
                <c:pt idx="0">
                  <c:v>0.19400000000000001</c:v>
                </c:pt>
                <c:pt idx="1">
                  <c:v>0.19800000000000001</c:v>
                </c:pt>
                <c:pt idx="2">
                  <c:v>0.19400000000000001</c:v>
                </c:pt>
                <c:pt idx="3">
                  <c:v>0.17799999999999999</c:v>
                </c:pt>
                <c:pt idx="4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2D-4C31-8DE6-BBC10E0794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[Projeção Orçamentária Salarial.xlsx]back_end_projeção!Tabela dinâmica2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5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2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3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4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5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Roboto Serif 20pt" pitchFamily="2" charset="0"/>
                  <a:ea typeface="+mn-ea"/>
                  <a:cs typeface="Roboto Serif 20pt" pitchFamily="2" charset="0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back_end_projeção!$M$4</c:f>
              <c:strCache>
                <c:ptCount val="1"/>
                <c:pt idx="0">
                  <c:v>Funcionários por Hierarquia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641-45FE-95CD-7357EBDC306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641-45FE-95CD-7357EBDC306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641-45FE-95CD-7357EBDC306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641-45FE-95CD-7357EBDC306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641-45FE-95CD-7357EBDC306E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41-45FE-95CD-7357EBDC306E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41-45FE-95CD-7357EBDC306E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41-45FE-95CD-7357EBDC306E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41-45FE-95CD-7357EBDC306E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41-45FE-95CD-7357EBDC3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Roboto Serif 20pt" pitchFamily="2" charset="0"/>
                    <a:ea typeface="+mn-ea"/>
                    <a:cs typeface="Roboto Serif 20pt" pitchFamily="2" charset="0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back_end_projeção!$L$5:$L$10</c:f>
              <c:strCache>
                <c:ptCount val="5"/>
                <c:pt idx="0">
                  <c:v>Diretor</c:v>
                </c:pt>
                <c:pt idx="1">
                  <c:v>Gerente</c:v>
                </c:pt>
                <c:pt idx="2">
                  <c:v>Junior</c:v>
                </c:pt>
                <c:pt idx="3">
                  <c:v>Pleno</c:v>
                </c:pt>
                <c:pt idx="4">
                  <c:v>Sênior</c:v>
                </c:pt>
              </c:strCache>
            </c:strRef>
          </c:cat>
          <c:val>
            <c:numRef>
              <c:f>back_end_projeção!$M$5:$M$10</c:f>
              <c:numCache>
                <c:formatCode>General</c:formatCode>
                <c:ptCount val="5"/>
                <c:pt idx="0">
                  <c:v>92</c:v>
                </c:pt>
                <c:pt idx="1">
                  <c:v>122</c:v>
                </c:pt>
                <c:pt idx="2">
                  <c:v>99</c:v>
                </c:pt>
                <c:pt idx="3">
                  <c:v>94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41-45FE-95CD-7357EBDC306E}"/>
            </c:ext>
          </c:extLst>
        </c:ser>
        <c:ser>
          <c:idx val="1"/>
          <c:order val="1"/>
          <c:tx>
            <c:strRef>
              <c:f>back_end_projeção!$N$4</c:f>
              <c:strCache>
                <c:ptCount val="1"/>
                <c:pt idx="0">
                  <c:v>% Func. Hie.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C-6641-45FE-95CD-7357EBDC306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E-6641-45FE-95CD-7357EBDC306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0-6641-45FE-95CD-7357EBDC306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2-6641-45FE-95CD-7357EBDC306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4-6641-45FE-95CD-7357EBDC30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back_end_projeção!$L$5:$L$10</c:f>
              <c:strCache>
                <c:ptCount val="5"/>
                <c:pt idx="0">
                  <c:v>Diretor</c:v>
                </c:pt>
                <c:pt idx="1">
                  <c:v>Gerente</c:v>
                </c:pt>
                <c:pt idx="2">
                  <c:v>Junior</c:v>
                </c:pt>
                <c:pt idx="3">
                  <c:v>Pleno</c:v>
                </c:pt>
                <c:pt idx="4">
                  <c:v>Sênior</c:v>
                </c:pt>
              </c:strCache>
            </c:strRef>
          </c:cat>
          <c:val>
            <c:numRef>
              <c:f>back_end_projeção!$N$5:$N$10</c:f>
              <c:numCache>
                <c:formatCode>0.00%</c:formatCode>
                <c:ptCount val="5"/>
                <c:pt idx="0">
                  <c:v>0.184</c:v>
                </c:pt>
                <c:pt idx="1">
                  <c:v>0.24399999999999999</c:v>
                </c:pt>
                <c:pt idx="2">
                  <c:v>0.19800000000000001</c:v>
                </c:pt>
                <c:pt idx="3">
                  <c:v>0.188</c:v>
                </c:pt>
                <c:pt idx="4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41-45FE-95CD-7357EBDC30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[Projeção Orçamentária Salarial.xlsx]back_end_projeção!Tabela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back_end_projeção!$M$4</c:f>
              <c:strCache>
                <c:ptCount val="1"/>
                <c:pt idx="0">
                  <c:v>Funcionários por Hierarquia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A1-4676-A8E7-BC5D071E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0A1-4676-A8E7-BC5D071E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A1-4676-A8E7-BC5D071E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0A1-4676-A8E7-BC5D071E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A1-4676-A8E7-BC5D071E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back_end_projeção!$L$5:$L$10</c:f>
              <c:strCache>
                <c:ptCount val="5"/>
                <c:pt idx="0">
                  <c:v>Diretor</c:v>
                </c:pt>
                <c:pt idx="1">
                  <c:v>Gerente</c:v>
                </c:pt>
                <c:pt idx="2">
                  <c:v>Junior</c:v>
                </c:pt>
                <c:pt idx="3">
                  <c:v>Pleno</c:v>
                </c:pt>
                <c:pt idx="4">
                  <c:v>Sênior</c:v>
                </c:pt>
              </c:strCache>
            </c:strRef>
          </c:cat>
          <c:val>
            <c:numRef>
              <c:f>back_end_projeção!$M$5:$M$10</c:f>
              <c:numCache>
                <c:formatCode>General</c:formatCode>
                <c:ptCount val="5"/>
                <c:pt idx="0">
                  <c:v>92</c:v>
                </c:pt>
                <c:pt idx="1">
                  <c:v>122</c:v>
                </c:pt>
                <c:pt idx="2">
                  <c:v>99</c:v>
                </c:pt>
                <c:pt idx="3">
                  <c:v>94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1-4676-A8E7-BC5D071E5610}"/>
            </c:ext>
          </c:extLst>
        </c:ser>
        <c:ser>
          <c:idx val="1"/>
          <c:order val="1"/>
          <c:tx>
            <c:strRef>
              <c:f>back_end_projeção!$N$4</c:f>
              <c:strCache>
                <c:ptCount val="1"/>
                <c:pt idx="0">
                  <c:v>% Func. Hie.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0A1-4676-A8E7-BC5D071E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A1-4676-A8E7-BC5D071E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0A1-4676-A8E7-BC5D071E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0A1-4676-A8E7-BC5D071E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0A1-4676-A8E7-BC5D071E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back_end_projeção!$L$5:$L$10</c:f>
              <c:strCache>
                <c:ptCount val="5"/>
                <c:pt idx="0">
                  <c:v>Diretor</c:v>
                </c:pt>
                <c:pt idx="1">
                  <c:v>Gerente</c:v>
                </c:pt>
                <c:pt idx="2">
                  <c:v>Junior</c:v>
                </c:pt>
                <c:pt idx="3">
                  <c:v>Pleno</c:v>
                </c:pt>
                <c:pt idx="4">
                  <c:v>Sênior</c:v>
                </c:pt>
              </c:strCache>
            </c:strRef>
          </c:cat>
          <c:val>
            <c:numRef>
              <c:f>back_end_projeção!$N$5:$N$10</c:f>
              <c:numCache>
                <c:formatCode>0.00%</c:formatCode>
                <c:ptCount val="5"/>
                <c:pt idx="0">
                  <c:v>0.184</c:v>
                </c:pt>
                <c:pt idx="1">
                  <c:v>0.24399999999999999</c:v>
                </c:pt>
                <c:pt idx="2">
                  <c:v>0.19800000000000001</c:v>
                </c:pt>
                <c:pt idx="3">
                  <c:v>0.188</c:v>
                </c:pt>
                <c:pt idx="4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1-4676-A8E7-BC5D071E561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Salário Médio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solidFill>
                  <a:schemeClr val="accent1">
                    <a:shade val="95000"/>
                    <a:satMod val="10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Análise_de_Dados!$B$49:$B$59</c:f>
              <c:numCache>
                <c:formatCode>0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Análise_de_Dados!$H$49:$H$59</c:f>
              <c:numCache>
                <c:formatCode>#,##0.00</c:formatCode>
                <c:ptCount val="11"/>
                <c:pt idx="0">
                  <c:v>11575.177417122821</c:v>
                </c:pt>
                <c:pt idx="1">
                  <c:v>11575.245938255344</c:v>
                </c:pt>
                <c:pt idx="2">
                  <c:v>11575.314459387861</c:v>
                </c:pt>
                <c:pt idx="3">
                  <c:v>11575.382980520384</c:v>
                </c:pt>
                <c:pt idx="4">
                  <c:v>11575.451501652908</c:v>
                </c:pt>
                <c:pt idx="5">
                  <c:v>11575.520022785429</c:v>
                </c:pt>
                <c:pt idx="6">
                  <c:v>11575.588543917951</c:v>
                </c:pt>
                <c:pt idx="7">
                  <c:v>11575.657065050469</c:v>
                </c:pt>
                <c:pt idx="8">
                  <c:v>11575.725586182991</c:v>
                </c:pt>
                <c:pt idx="9">
                  <c:v>11575.794107315514</c:v>
                </c:pt>
                <c:pt idx="10">
                  <c:v>11575.862628448034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E-4145-A2C8-8D735ACD3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6510064"/>
        <c:axId val="1059174368"/>
      </c:lineChart>
      <c:catAx>
        <c:axId val="1046510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174368"/>
        <c:crosses val="autoZero"/>
        <c:auto val="1"/>
        <c:lblAlgn val="ctr"/>
        <c:lblOffset val="100"/>
        <c:noMultiLvlLbl val="0"/>
      </c:catAx>
      <c:valAx>
        <c:axId val="105917436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0465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do Salário Atual por Departamento (R$)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Análise_de_Dados!$K$16</c:f>
              <c:strCache>
                <c:ptCount val="1"/>
                <c:pt idx="0">
                  <c:v>Média de Salário Atual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Análise_de_Dados!$J$17:$J$21</c:f>
              <c:strCache>
                <c:ptCount val="5"/>
                <c:pt idx="0">
                  <c:v>Vendas</c:v>
                </c:pt>
                <c:pt idx="1">
                  <c:v>TI</c:v>
                </c:pt>
                <c:pt idx="2">
                  <c:v>Marketing</c:v>
                </c:pt>
                <c:pt idx="3">
                  <c:v>RH</c:v>
                </c:pt>
                <c:pt idx="4">
                  <c:v>Financeiro</c:v>
                </c:pt>
              </c:strCache>
            </c:strRef>
          </c:cat>
          <c:val>
            <c:numRef>
              <c:f>Análise_de_Dados!$K$17:$K$21</c:f>
              <c:numCache>
                <c:formatCode>#,##0.00</c:formatCode>
                <c:ptCount val="5"/>
                <c:pt idx="0">
                  <c:v>11935.237288135593</c:v>
                </c:pt>
                <c:pt idx="1">
                  <c:v>11918.730337078652</c:v>
                </c:pt>
                <c:pt idx="2">
                  <c:v>11806.242424242424</c:v>
                </c:pt>
                <c:pt idx="3">
                  <c:v>11536.237113402061</c:v>
                </c:pt>
                <c:pt idx="4">
                  <c:v>10682.865979381444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2-49EB-AE57-44187795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753088"/>
        <c:axId val="1066118288"/>
      </c:barChart>
      <c:catAx>
        <c:axId val="10237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6118288"/>
        <c:crosses val="autoZero"/>
        <c:auto val="1"/>
        <c:lblAlgn val="ctr"/>
        <c:lblOffset val="100"/>
        <c:noMultiLvlLbl val="0"/>
      </c:catAx>
      <c:valAx>
        <c:axId val="10661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37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do Salário Atual por Hierarquia (R$)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Análise_de_Dados!$N$16</c:f>
              <c:strCache>
                <c:ptCount val="1"/>
                <c:pt idx="0">
                  <c:v>Média de Salário Atual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Análise_de_Dados!$M$17:$M$21</c:f>
              <c:strCache>
                <c:ptCount val="5"/>
                <c:pt idx="0">
                  <c:v>Gerente</c:v>
                </c:pt>
                <c:pt idx="1">
                  <c:v>Sênior</c:v>
                </c:pt>
                <c:pt idx="2">
                  <c:v>Junior</c:v>
                </c:pt>
                <c:pt idx="3">
                  <c:v>Diretor</c:v>
                </c:pt>
                <c:pt idx="4">
                  <c:v>Pleno</c:v>
                </c:pt>
              </c:strCache>
            </c:strRef>
          </c:cat>
          <c:val>
            <c:numRef>
              <c:f>Análise_de_Dados!$N$17:$N$21</c:f>
              <c:numCache>
                <c:formatCode>#,##0.00</c:formatCode>
                <c:ptCount val="5"/>
                <c:pt idx="0">
                  <c:v>11892.516393442624</c:v>
                </c:pt>
                <c:pt idx="1">
                  <c:v>11833.053763440861</c:v>
                </c:pt>
                <c:pt idx="2">
                  <c:v>11815.929292929293</c:v>
                </c:pt>
                <c:pt idx="3">
                  <c:v>11515.934782608696</c:v>
                </c:pt>
                <c:pt idx="4">
                  <c:v>10772.255319148937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956-A675-7F57DDC2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209296"/>
        <c:axId val="1242030288"/>
      </c:barChart>
      <c:catAx>
        <c:axId val="10602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2030288"/>
        <c:crosses val="autoZero"/>
        <c:auto val="1"/>
        <c:lblAlgn val="ctr"/>
        <c:lblOffset val="100"/>
        <c:noMultiLvlLbl val="0"/>
      </c:catAx>
      <c:valAx>
        <c:axId val="12420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02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Experiência por Departamento (anos)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Análise_de_Dados!$K$27</c:f>
              <c:strCache>
                <c:ptCount val="1"/>
                <c:pt idx="0">
                  <c:v>Média de Experiência (anos)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Análise_de_Dados!$J$28:$J$32</c:f>
              <c:strCache>
                <c:ptCount val="5"/>
                <c:pt idx="0">
                  <c:v>Vendas</c:v>
                </c:pt>
                <c:pt idx="1">
                  <c:v>TI</c:v>
                </c:pt>
                <c:pt idx="2">
                  <c:v>Financeiro</c:v>
                </c:pt>
                <c:pt idx="3">
                  <c:v>RH</c:v>
                </c:pt>
                <c:pt idx="4">
                  <c:v>Marketing</c:v>
                </c:pt>
              </c:strCache>
            </c:strRef>
          </c:cat>
          <c:val>
            <c:numRef>
              <c:f>Análise_de_Dados!$K$28:$K$32</c:f>
              <c:numCache>
                <c:formatCode>General</c:formatCode>
                <c:ptCount val="5"/>
                <c:pt idx="0">
                  <c:v>16.618644067796609</c:v>
                </c:pt>
                <c:pt idx="1">
                  <c:v>15.662921348314606</c:v>
                </c:pt>
                <c:pt idx="2">
                  <c:v>15.577319587628866</c:v>
                </c:pt>
                <c:pt idx="3">
                  <c:v>14.814432989690722</c:v>
                </c:pt>
                <c:pt idx="4">
                  <c:v>14.727272727272727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B-448C-8FA7-C8CD01D9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225584"/>
        <c:axId val="1059181808"/>
      </c:barChart>
      <c:catAx>
        <c:axId val="12652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181808"/>
        <c:crosses val="autoZero"/>
        <c:auto val="1"/>
        <c:lblAlgn val="ctr"/>
        <c:lblOffset val="100"/>
        <c:noMultiLvlLbl val="0"/>
      </c:catAx>
      <c:valAx>
        <c:axId val="10591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5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Experiência por Hierarquia</a:t>
            </a:r>
            <a:r>
              <a:rPr lang="pt-PT" baseline="0"/>
              <a:t> </a:t>
            </a:r>
            <a:r>
              <a:rPr lang="pt-PT"/>
              <a:t>(anos)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Análise_de_Dados!$N$27</c:f>
              <c:strCache>
                <c:ptCount val="1"/>
                <c:pt idx="0">
                  <c:v>Média de Experiência (anos)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Análise_de_Dados!$M$28:$M$32</c:f>
              <c:strCache>
                <c:ptCount val="5"/>
                <c:pt idx="0">
                  <c:v>Junior</c:v>
                </c:pt>
                <c:pt idx="1">
                  <c:v>Diretor</c:v>
                </c:pt>
                <c:pt idx="2">
                  <c:v>Gerente</c:v>
                </c:pt>
                <c:pt idx="3">
                  <c:v>Sênior</c:v>
                </c:pt>
                <c:pt idx="4">
                  <c:v>Pleno</c:v>
                </c:pt>
              </c:strCache>
            </c:strRef>
          </c:cat>
          <c:val>
            <c:numRef>
              <c:f>Análise_de_Dados!$N$28:$N$32</c:f>
              <c:numCache>
                <c:formatCode>General</c:formatCode>
                <c:ptCount val="5"/>
                <c:pt idx="0">
                  <c:v>16.393939393939394</c:v>
                </c:pt>
                <c:pt idx="1">
                  <c:v>15.630434782608695</c:v>
                </c:pt>
                <c:pt idx="2">
                  <c:v>15.581967213114755</c:v>
                </c:pt>
                <c:pt idx="3">
                  <c:v>15.419354838709678</c:v>
                </c:pt>
                <c:pt idx="4">
                  <c:v>14.521276595744681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0-4BFD-B84E-CA44F3EA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825936"/>
        <c:axId val="289677423"/>
      </c:barChart>
      <c:catAx>
        <c:axId val="10818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9677423"/>
        <c:crosses val="autoZero"/>
        <c:auto val="1"/>
        <c:lblAlgn val="ctr"/>
        <c:lblOffset val="100"/>
        <c:noMultiLvlLbl val="0"/>
      </c:catAx>
      <c:valAx>
        <c:axId val="2896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18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Aumento Salarial por Departamento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Análise_de_Dados!$K$38</c:f>
              <c:strCache>
                <c:ptCount val="1"/>
                <c:pt idx="0">
                  <c:v>Média de Aumento Salarial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Análise_de_Dados!$J$39:$J$43</c:f>
              <c:strCache>
                <c:ptCount val="5"/>
                <c:pt idx="0">
                  <c:v>TI</c:v>
                </c:pt>
                <c:pt idx="1">
                  <c:v>Financeiro</c:v>
                </c:pt>
                <c:pt idx="2">
                  <c:v>Vendas</c:v>
                </c:pt>
                <c:pt idx="3">
                  <c:v>Marketing</c:v>
                </c:pt>
                <c:pt idx="4">
                  <c:v>RH</c:v>
                </c:pt>
              </c:strCache>
            </c:strRef>
          </c:cat>
          <c:val>
            <c:numRef>
              <c:f>Análise_de_Dados!$K$39:$K$43</c:f>
              <c:numCache>
                <c:formatCode>General</c:formatCode>
                <c:ptCount val="5"/>
                <c:pt idx="0">
                  <c:v>7.6084269662921353E-2</c:v>
                </c:pt>
                <c:pt idx="1">
                  <c:v>7.1555670103092786E-2</c:v>
                </c:pt>
                <c:pt idx="2">
                  <c:v>6.5565254237288151E-2</c:v>
                </c:pt>
                <c:pt idx="3">
                  <c:v>6.4827272727272719E-2</c:v>
                </c:pt>
                <c:pt idx="4">
                  <c:v>6.4573195876288667E-2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A-4C29-B1E0-CCBA750A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656576"/>
        <c:axId val="1059185776"/>
      </c:barChart>
      <c:catAx>
        <c:axId val="1060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9185776"/>
        <c:crosses val="autoZero"/>
        <c:auto val="1"/>
        <c:lblAlgn val="ctr"/>
        <c:lblOffset val="100"/>
        <c:noMultiLvlLbl val="0"/>
      </c:catAx>
      <c:valAx>
        <c:axId val="10591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065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Aumento Salarial por Hierarquia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Análise_de_Dados!$N$38</c:f>
              <c:strCache>
                <c:ptCount val="1"/>
                <c:pt idx="0">
                  <c:v>Média de Aumento Salarial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Análise_de_Dados!$M$39:$M$43</c:f>
              <c:strCache>
                <c:ptCount val="5"/>
                <c:pt idx="0">
                  <c:v>Junior</c:v>
                </c:pt>
                <c:pt idx="1">
                  <c:v>Sênior</c:v>
                </c:pt>
                <c:pt idx="2">
                  <c:v>Diretor</c:v>
                </c:pt>
                <c:pt idx="3">
                  <c:v>Gerente</c:v>
                </c:pt>
                <c:pt idx="4">
                  <c:v>Pleno</c:v>
                </c:pt>
              </c:strCache>
            </c:strRef>
          </c:cat>
          <c:val>
            <c:numRef>
              <c:f>Análise_de_Dados!$N$39:$N$43</c:f>
              <c:numCache>
                <c:formatCode>General</c:formatCode>
                <c:ptCount val="5"/>
                <c:pt idx="0">
                  <c:v>7.1820202020202034E-2</c:v>
                </c:pt>
                <c:pt idx="1">
                  <c:v>6.9020430107526884E-2</c:v>
                </c:pt>
                <c:pt idx="2">
                  <c:v>6.7459782608695645E-2</c:v>
                </c:pt>
                <c:pt idx="3">
                  <c:v>6.7224590163934422E-2</c:v>
                </c:pt>
                <c:pt idx="4">
                  <c:v>6.5891489361702138E-2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03A-9067-BB0E35F20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71856"/>
        <c:axId val="814125232"/>
      </c:barChart>
      <c:catAx>
        <c:axId val="8163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4125232"/>
        <c:crosses val="autoZero"/>
        <c:auto val="1"/>
        <c:lblAlgn val="ctr"/>
        <c:lblOffset val="100"/>
        <c:noMultiLvlLbl val="0"/>
      </c:catAx>
      <c:valAx>
        <c:axId val="8141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63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11</xdr:row>
      <xdr:rowOff>71438</xdr:rowOff>
    </xdr:from>
    <xdr:to>
      <xdr:col>9</xdr:col>
      <xdr:colOff>666749</xdr:colOff>
      <xdr:row>26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12</xdr:row>
      <xdr:rowOff>23811</xdr:rowOff>
    </xdr:from>
    <xdr:to>
      <xdr:col>13</xdr:col>
      <xdr:colOff>333374</xdr:colOff>
      <xdr:row>25</xdr:row>
      <xdr:rowOff>166686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60</xdr:row>
      <xdr:rowOff>57151</xdr:rowOff>
    </xdr:from>
    <xdr:to>
      <xdr:col>8</xdr:col>
      <xdr:colOff>47624</xdr:colOff>
      <xdr:row>70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376237</xdr:colOff>
      <xdr:row>13</xdr:row>
      <xdr:rowOff>214313</xdr:rowOff>
    </xdr:from>
    <xdr:to>
      <xdr:col>11</xdr:col>
      <xdr:colOff>4957762</xdr:colOff>
      <xdr:row>23</xdr:row>
      <xdr:rowOff>4763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309563</xdr:colOff>
      <xdr:row>13</xdr:row>
      <xdr:rowOff>223838</xdr:rowOff>
    </xdr:from>
    <xdr:to>
      <xdr:col>19</xdr:col>
      <xdr:colOff>595313</xdr:colOff>
      <xdr:row>23</xdr:row>
      <xdr:rowOff>109538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259773</xdr:colOff>
      <xdr:row>25</xdr:row>
      <xdr:rowOff>74467</xdr:rowOff>
    </xdr:from>
    <xdr:to>
      <xdr:col>11</xdr:col>
      <xdr:colOff>4831773</xdr:colOff>
      <xdr:row>34</xdr:row>
      <xdr:rowOff>167985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554182</xdr:colOff>
      <xdr:row>25</xdr:row>
      <xdr:rowOff>74467</xdr:rowOff>
    </xdr:from>
    <xdr:to>
      <xdr:col>20</xdr:col>
      <xdr:colOff>34637</xdr:colOff>
      <xdr:row>34</xdr:row>
      <xdr:rowOff>167985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500063</xdr:colOff>
      <xdr:row>36</xdr:row>
      <xdr:rowOff>200025</xdr:rowOff>
    </xdr:from>
    <xdr:to>
      <xdr:col>11</xdr:col>
      <xdr:colOff>5072063</xdr:colOff>
      <xdr:row>46</xdr:row>
      <xdr:rowOff>109537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428623</xdr:colOff>
      <xdr:row>35</xdr:row>
      <xdr:rowOff>295275</xdr:rowOff>
    </xdr:from>
    <xdr:to>
      <xdr:col>19</xdr:col>
      <xdr:colOff>782409</xdr:colOff>
      <xdr:row>45</xdr:row>
      <xdr:rowOff>44904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4</xdr:row>
      <xdr:rowOff>0</xdr:rowOff>
    </xdr:from>
    <xdr:to>
      <xdr:col>6</xdr:col>
      <xdr:colOff>676275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4</xdr:row>
      <xdr:rowOff>0</xdr:rowOff>
    </xdr:from>
    <xdr:to>
      <xdr:col>13</xdr:col>
      <xdr:colOff>639537</xdr:colOff>
      <xdr:row>16</xdr:row>
      <xdr:rowOff>40822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no Fordelone" refreshedDate="45328.7732755787" createdVersion="8" refreshedVersion="8" minRefreshableVersion="3" recordCount="25" xr:uid="{007850A4-7892-4F3A-949A-BEE6E3078E6E}">
  <cacheSource type="worksheet">
    <worksheetSource name="salario_mercado"/>
  </cacheSource>
  <cacheFields count="4">
    <cacheField name="Departamento" numFmtId="0">
      <sharedItems count="5">
        <s v="RH"/>
        <s v="TI"/>
        <s v="Vendas"/>
        <s v="Marketing"/>
        <s v="Financeiro"/>
      </sharedItems>
    </cacheField>
    <cacheField name="Hierarquia" numFmtId="0">
      <sharedItems count="5">
        <s v="Diretor"/>
        <s v="Gerente"/>
        <s v="Junior"/>
        <s v="Pleno"/>
        <s v="Sênior"/>
      </sharedItems>
    </cacheField>
    <cacheField name="Salário do Mercado" numFmtId="4">
      <sharedItems containsSemiMixedTypes="0" containsString="0" containsNumber="1" containsInteger="1" minValue="4656" maxValue="23258"/>
    </cacheField>
    <cacheField name="Custo Líquido" numFmtId="4">
      <sharedItems containsSemiMixedTypes="0" containsString="0" containsNumber="1" minValue="7450.2466666666669" maxValue="37216.030277777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no Fordelone" refreshedDate="45328.773275925923" createdVersion="8" refreshedVersion="8" minRefreshableVersion="3" recordCount="25" xr:uid="{8D246413-0D9A-40AB-9F02-58658875F617}">
  <cacheSource type="worksheet">
    <worksheetSource name="funcionarios"/>
  </cacheSource>
  <cacheFields count="6">
    <cacheField name="departamento" numFmtId="0">
      <sharedItems count="5">
        <s v="Vendas"/>
        <s v="Marketing"/>
        <s v="Financeiro"/>
        <s v="RH"/>
        <s v="TI"/>
      </sharedItems>
    </cacheField>
    <cacheField name="hierarquia" numFmtId="0">
      <sharedItems count="5">
        <s v="Gerente"/>
        <s v="Junior"/>
        <s v="Sênior"/>
        <s v="Pleno"/>
        <s v="Diretor"/>
      </sharedItems>
    </cacheField>
    <cacheField name="contagem" numFmtId="0">
      <sharedItems containsSemiMixedTypes="0" containsString="0" containsNumber="1" containsInteger="1" minValue="11" maxValue="39"/>
    </cacheField>
    <cacheField name="porcentagem" numFmtId="9">
      <sharedItems containsSemiMixedTypes="0" containsString="0" containsNumber="1" minValue="2.1999999999999999E-2" maxValue="7.8E-2"/>
    </cacheField>
    <cacheField name="Salário do Mercado" numFmtId="4">
      <sharedItems containsSemiMixedTypes="0" containsString="0" containsNumber="1" containsInteger="1" minValue="4656" maxValue="23258"/>
    </cacheField>
    <cacheField name="Custo Líquido" numFmtId="4">
      <sharedItems containsSemiMixedTypes="0" containsString="0" containsNumber="1" minValue="7450.2466666666669" maxValue="37216.0302777777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no Fordelone" refreshedDate="45328.773276504631" createdVersion="8" refreshedVersion="8" minRefreshableVersion="3" recordCount="500" xr:uid="{25446F79-2AA1-4F40-83EA-A6F449CDB3A1}">
  <cacheSource type="worksheet">
    <worksheetSource name="Analista_Remuneracao_Dados_base"/>
  </cacheSource>
  <cacheFields count="17">
    <cacheField name="Funcionário" numFmtId="0">
      <sharedItems containsSemiMixedTypes="0" containsString="0" containsNumber="1" containsInteger="1" minValue="0" maxValue="499" count="500">
        <n v="68"/>
        <n v="135"/>
        <n v="315"/>
        <n v="313"/>
        <n v="304"/>
        <n v="208"/>
        <n v="276"/>
        <n v="172"/>
        <n v="374"/>
        <n v="298"/>
        <n v="168"/>
        <n v="353"/>
        <n v="3"/>
        <n v="23"/>
        <n v="158"/>
        <n v="17"/>
        <n v="413"/>
        <n v="462"/>
        <n v="476"/>
        <n v="348"/>
        <n v="149"/>
        <n v="271"/>
        <n v="302"/>
        <n v="485"/>
        <n v="471"/>
        <n v="192"/>
        <n v="338"/>
        <n v="206"/>
        <n v="227"/>
        <n v="76"/>
        <n v="317"/>
        <n v="54"/>
        <n v="491"/>
        <n v="108"/>
        <n v="390"/>
        <n v="427"/>
        <n v="139"/>
        <n v="456"/>
        <n v="322"/>
        <n v="88"/>
        <n v="350"/>
        <n v="430"/>
        <n v="103"/>
        <n v="122"/>
        <n v="308"/>
        <n v="488"/>
        <n v="234"/>
        <n v="118"/>
        <n v="21"/>
        <n v="321"/>
        <n v="445"/>
        <n v="263"/>
        <n v="212"/>
        <n v="269"/>
        <n v="51"/>
        <n v="334"/>
        <n v="125"/>
        <n v="162"/>
        <n v="185"/>
        <n v="4"/>
        <n v="209"/>
        <n v="416"/>
        <n v="268"/>
        <n v="157"/>
        <n v="137"/>
        <n v="280"/>
        <n v="155"/>
        <n v="78"/>
        <n v="467"/>
        <n v="375"/>
        <n v="63"/>
        <n v="426"/>
        <n v="417"/>
        <n v="474"/>
        <n v="15"/>
        <n v="44"/>
        <n v="453"/>
        <n v="236"/>
        <n v="237"/>
        <n v="219"/>
        <n v="116"/>
        <n v="29"/>
        <n v="239"/>
        <n v="178"/>
        <n v="349"/>
        <n v="443"/>
        <n v="153"/>
        <n v="244"/>
        <n v="402"/>
        <n v="424"/>
        <n v="419"/>
        <n v="233"/>
        <n v="307"/>
        <n v="0"/>
        <n v="64"/>
        <n v="455"/>
        <n v="369"/>
        <n v="30"/>
        <n v="26"/>
        <n v="207"/>
        <n v="382"/>
        <n v="13"/>
        <n v="69"/>
        <n v="266"/>
        <n v="420"/>
        <n v="235"/>
        <n v="249"/>
        <n v="418"/>
        <n v="156"/>
        <n v="282"/>
        <n v="465"/>
        <n v="493"/>
        <n v="201"/>
        <n v="218"/>
        <n v="447"/>
        <n v="181"/>
        <n v="252"/>
        <n v="404"/>
        <n v="9"/>
        <n v="305"/>
        <n v="72"/>
        <n v="425"/>
        <n v="225"/>
        <n v="230"/>
        <n v="309"/>
        <n v="130"/>
        <n v="499"/>
        <n v="231"/>
        <n v="408"/>
        <n v="240"/>
        <n v="166"/>
        <n v="414"/>
        <n v="34"/>
        <n v="480"/>
        <n v="200"/>
        <n v="1"/>
        <n v="226"/>
        <n v="148"/>
        <n v="285"/>
        <n v="5"/>
        <n v="66"/>
        <n v="437"/>
        <n v="182"/>
        <n v="45"/>
        <n v="346"/>
        <n v="352"/>
        <n v="360"/>
        <n v="113"/>
        <n v="258"/>
        <n v="105"/>
        <n v="242"/>
        <n v="247"/>
        <n v="136"/>
        <n v="77"/>
        <n v="173"/>
        <n v="440"/>
        <n v="8"/>
        <n v="316"/>
        <n v="399"/>
        <n v="484"/>
        <n v="378"/>
        <n v="450"/>
        <n v="119"/>
        <n v="359"/>
        <n v="246"/>
        <n v="260"/>
        <n v="293"/>
        <n v="84"/>
        <n v="204"/>
        <n v="318"/>
        <n v="363"/>
        <n v="446"/>
        <n v="165"/>
        <n v="120"/>
        <n v="323"/>
        <n v="291"/>
        <n v="38"/>
        <n v="483"/>
        <n v="286"/>
        <n v="255"/>
        <n v="224"/>
        <n v="403"/>
        <n v="294"/>
        <n v="10"/>
        <n v="254"/>
        <n v="228"/>
        <n v="406"/>
        <n v="229"/>
        <n v="214"/>
        <n v="35"/>
        <n v="50"/>
        <n v="248"/>
        <n v="186"/>
        <n v="56"/>
        <n v="364"/>
        <n v="481"/>
        <n v="421"/>
        <n v="335"/>
        <n v="129"/>
        <n v="289"/>
        <n v="379"/>
        <n v="330"/>
        <n v="370"/>
        <n v="115"/>
        <n v="362"/>
        <n v="55"/>
        <n v="439"/>
        <n v="438"/>
        <n v="92"/>
        <n v="371"/>
        <n v="435"/>
        <n v="466"/>
        <n v="388"/>
        <n v="147"/>
        <n v="415"/>
        <n v="274"/>
        <n v="441"/>
        <n v="396"/>
        <n v="31"/>
        <n v="272"/>
        <n v="487"/>
        <n v="357"/>
        <n v="457"/>
        <n v="391"/>
        <n v="389"/>
        <n v="133"/>
        <n v="194"/>
        <n v="11"/>
        <n v="98"/>
        <n v="18"/>
        <n v="14"/>
        <n v="71"/>
        <n v="161"/>
        <n v="110"/>
        <n v="429"/>
        <n v="303"/>
        <n v="398"/>
        <n v="436"/>
        <n v="341"/>
        <n v="407"/>
        <n v="27"/>
        <n v="292"/>
        <n v="257"/>
        <n v="160"/>
        <n v="486"/>
        <n v="423"/>
        <n v="106"/>
        <n v="93"/>
        <n v="86"/>
        <n v="89"/>
        <n v="189"/>
        <n v="24"/>
        <n v="329"/>
        <n v="6"/>
        <n v="39"/>
        <n v="434"/>
        <n v="433"/>
        <n v="452"/>
        <n v="377"/>
        <n v="41"/>
        <n v="40"/>
        <n v="104"/>
        <n v="183"/>
        <n v="132"/>
        <n v="478"/>
        <n v="190"/>
        <n v="127"/>
        <n v="459"/>
        <n v="342"/>
        <n v="138"/>
        <n v="288"/>
        <n v="261"/>
        <n v="275"/>
        <n v="405"/>
        <n v="164"/>
        <n v="180"/>
        <n v="25"/>
        <n v="53"/>
        <n v="202"/>
        <n v="177"/>
        <n v="220"/>
        <n v="372"/>
        <n v="37"/>
        <n v="290"/>
        <n v="151"/>
        <n v="215"/>
        <n v="340"/>
        <n v="81"/>
        <n v="99"/>
        <n v="253"/>
        <n v="296"/>
        <n v="343"/>
        <n v="451"/>
        <n v="22"/>
        <n v="205"/>
        <n v="169"/>
        <n v="100"/>
        <n v="94"/>
        <n v="381"/>
        <n v="241"/>
        <n v="2"/>
        <n v="146"/>
        <n v="320"/>
        <n v="448"/>
        <n v="496"/>
        <n v="171"/>
        <n v="463"/>
        <n v="297"/>
        <n v="251"/>
        <n v="256"/>
        <n v="87"/>
        <n v="232"/>
        <n v="283"/>
        <n v="179"/>
        <n v="365"/>
        <n v="310"/>
        <n v="152"/>
        <n v="490"/>
        <n v="277"/>
        <n v="325"/>
        <n v="187"/>
        <n v="82"/>
        <n v="358"/>
        <n v="85"/>
        <n v="380"/>
        <n v="140"/>
        <n v="238"/>
        <n v="174"/>
        <n v="59"/>
        <n v="299"/>
        <n v="134"/>
        <n v="356"/>
        <n v="351"/>
        <n v="198"/>
        <n v="188"/>
        <n v="79"/>
        <n v="387"/>
        <n v="70"/>
        <n v="46"/>
        <n v="300"/>
        <n v="112"/>
        <n v="74"/>
        <n v="331"/>
        <n v="332"/>
        <n v="61"/>
        <n v="498"/>
        <n v="386"/>
        <n v="199"/>
        <n v="366"/>
        <n v="495"/>
        <n v="472"/>
        <n v="163"/>
        <n v="7"/>
        <n v="170"/>
        <n v="376"/>
        <n v="337"/>
        <n v="175"/>
        <n v="107"/>
        <n v="295"/>
        <n v="97"/>
        <n v="392"/>
        <n v="312"/>
        <n v="131"/>
        <n v="124"/>
        <n v="196"/>
        <n v="57"/>
        <n v="326"/>
        <n v="431"/>
        <n v="197"/>
        <n v="184"/>
        <n v="154"/>
        <n v="383"/>
        <n v="203"/>
        <n v="141"/>
        <n v="449"/>
        <n v="328"/>
        <n v="223"/>
        <n v="482"/>
        <n v="460"/>
        <n v="311"/>
        <n v="458"/>
        <n v="470"/>
        <n v="250"/>
        <n v="284"/>
        <n v="33"/>
        <n v="16"/>
        <n v="75"/>
        <n v="80"/>
        <n v="354"/>
        <n v="336"/>
        <n v="60"/>
        <n v="461"/>
        <n v="109"/>
        <n v="213"/>
        <n v="47"/>
        <n v="12"/>
        <n v="150"/>
        <n v="410"/>
        <n v="58"/>
        <n v="412"/>
        <n v="265"/>
        <n v="468"/>
        <n v="324"/>
        <n v="143"/>
        <n v="409"/>
        <n v="279"/>
        <n v="52"/>
        <n v="111"/>
        <n v="90"/>
        <n v="345"/>
        <n v="394"/>
        <n v="73"/>
        <n v="217"/>
        <n v="411"/>
        <n v="384"/>
        <n v="142"/>
        <n v="193"/>
        <n v="259"/>
        <n v="373"/>
        <n v="477"/>
        <n v="368"/>
        <n v="128"/>
        <n v="28"/>
        <n v="355"/>
        <n v="176"/>
        <n v="19"/>
        <n v="83"/>
        <n v="422"/>
        <n v="36"/>
        <n v="191"/>
        <n v="243"/>
        <n v="101"/>
        <n v="479"/>
        <n v="397"/>
        <n v="327"/>
        <n v="442"/>
        <n v="144"/>
        <n v="117"/>
        <n v="211"/>
        <n v="43"/>
        <n v="267"/>
        <n v="301"/>
        <n v="159"/>
        <n v="167"/>
        <n v="270"/>
        <n v="62"/>
        <n v="114"/>
        <n v="385"/>
        <n v="497"/>
        <n v="314"/>
        <n v="222"/>
        <n v="49"/>
        <n v="473"/>
        <n v="278"/>
        <n v="91"/>
        <n v="361"/>
        <n v="395"/>
        <n v="48"/>
        <n v="432"/>
        <n v="339"/>
        <n v="492"/>
        <n v="281"/>
        <n v="344"/>
        <n v="287"/>
        <n v="306"/>
        <n v="494"/>
        <n v="216"/>
        <n v="65"/>
        <n v="195"/>
        <n v="42"/>
        <n v="262"/>
        <n v="95"/>
        <n v="121"/>
        <n v="444"/>
        <n v="123"/>
        <n v="20"/>
        <n v="393"/>
        <n v="96"/>
        <n v="333"/>
        <n v="464"/>
        <n v="489"/>
        <n v="221"/>
        <n v="319"/>
        <n v="454"/>
        <n v="347"/>
        <n v="367"/>
        <n v="401"/>
        <n v="102"/>
        <n v="126"/>
        <n v="32"/>
        <n v="145"/>
        <n v="264"/>
        <n v="469"/>
        <n v="475"/>
        <n v="210"/>
        <n v="67"/>
        <n v="428"/>
        <n v="400"/>
        <n v="273"/>
        <n v="245"/>
      </sharedItems>
    </cacheField>
    <cacheField name="Departamento" numFmtId="0">
      <sharedItems count="5">
        <s v="TI"/>
        <s v="Marketing"/>
        <s v="Financeiro"/>
        <s v="Vendas"/>
        <s v="RH"/>
      </sharedItems>
    </cacheField>
    <cacheField name="Nível do Cargo" numFmtId="0">
      <sharedItems count="5">
        <s v="Sênior"/>
        <s v="Gerente"/>
        <s v="Junior"/>
        <s v="Diretor"/>
        <s v="Pleno"/>
      </sharedItems>
    </cacheField>
    <cacheField name="Experiência (anos)" numFmtId="0">
      <sharedItems containsSemiMixedTypes="0" containsString="0" containsNumber="1" containsInteger="1" minValue="1" maxValue="30"/>
    </cacheField>
    <cacheField name="Salário Atual (R$)" numFmtId="10">
      <sharedItems containsSemiMixedTypes="0" containsString="0" containsNumber="1" containsInteger="1" minValue="3062" maxValue="19907"/>
    </cacheField>
    <cacheField name="Aumento Salarial (%)" numFmtId="165">
      <sharedItems containsSemiMixedTypes="0" containsString="0" containsNumber="1" minValue="0" maxValue="0.1497"/>
    </cacheField>
    <cacheField name="2013" numFmtId="0">
      <sharedItems containsSemiMixedTypes="0" containsString="0" containsNumber="1" minValue="3061.8680000000013" maxValue="19906.02900000001"/>
    </cacheField>
    <cacheField name="2014" numFmtId="4">
      <sharedItems containsSemiMixedTypes="0" containsString="0" containsNumber="1" minValue="3061.8812000000012" maxValue="19906.126100000009"/>
    </cacheField>
    <cacheField name="2015" numFmtId="4">
      <sharedItems containsSemiMixedTypes="0" containsString="0" containsNumber="1" minValue="3061.894400000001" maxValue="19906.223200000008"/>
    </cacheField>
    <cacheField name="2016" numFmtId="4">
      <sharedItems containsSemiMixedTypes="0" containsString="0" containsNumber="1" minValue="3061.9076000000009" maxValue="19906.320300000007"/>
    </cacheField>
    <cacheField name="2017" numFmtId="4">
      <sharedItems containsSemiMixedTypes="0" containsString="0" containsNumber="1" minValue="3061.9208000000008" maxValue="19906.417400000006"/>
    </cacheField>
    <cacheField name="2018" numFmtId="4">
      <sharedItems containsSemiMixedTypes="0" containsString="0" containsNumber="1" minValue="3061.9340000000007" maxValue="19906.514500000005"/>
    </cacheField>
    <cacheField name="2019" numFmtId="4">
      <sharedItems containsSemiMixedTypes="0" containsString="0" containsNumber="1" minValue="3061.9472000000005" maxValue="19906.611600000004"/>
    </cacheField>
    <cacheField name="2020" numFmtId="4">
      <sharedItems containsSemiMixedTypes="0" containsString="0" containsNumber="1" minValue="3061.9604000000004" maxValue="19906.708700000003"/>
    </cacheField>
    <cacheField name="2021" numFmtId="4">
      <sharedItems containsSemiMixedTypes="0" containsString="0" containsNumber="1" minValue="3061.9736000000003" maxValue="19906.805800000002"/>
    </cacheField>
    <cacheField name="2022" numFmtId="4">
      <sharedItems containsSemiMixedTypes="0" containsString="0" containsNumber="1" minValue="3061.9868000000001" maxValue="19906.902900000001"/>
    </cacheField>
    <cacheField name="Salário Atual (R$)2" numFmtId="4">
      <sharedItems containsSemiMixedTypes="0" containsString="0" containsNumber="1" containsInteger="1" minValue="3062" maxValue="19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2591"/>
    <n v="25632.624861111111"/>
  </r>
  <r>
    <x v="1"/>
    <x v="0"/>
    <n v="21598"/>
    <n v="13783.596388888889"/>
  </r>
  <r>
    <x v="2"/>
    <x v="0"/>
    <n v="8146"/>
    <n v="35785.506111111106"/>
  </r>
  <r>
    <x v="3"/>
    <x v="0"/>
    <n v="16019"/>
    <n v="31593.142222222221"/>
  </r>
  <r>
    <x v="4"/>
    <x v="0"/>
    <n v="22881"/>
    <n v="31245.912083333329"/>
  </r>
  <r>
    <x v="0"/>
    <x v="1"/>
    <n v="7817"/>
    <n v="34559.799722222226"/>
  </r>
  <r>
    <x v="1"/>
    <x v="1"/>
    <n v="18797"/>
    <n v="30077.810694444444"/>
  </r>
  <r>
    <x v="2"/>
    <x v="1"/>
    <n v="20308"/>
    <n v="30372.236249999998"/>
  </r>
  <r>
    <x v="3"/>
    <x v="1"/>
    <n v="8614"/>
    <n v="19278.473333333335"/>
  </r>
  <r>
    <x v="4"/>
    <x v="1"/>
    <n v="19303"/>
    <n v="7450.2466666666669"/>
  </r>
  <r>
    <x v="0"/>
    <x v="2"/>
    <n v="12219"/>
    <n v="13034.731388888889"/>
  </r>
  <r>
    <x v="1"/>
    <x v="2"/>
    <n v="18981"/>
    <n v="32495.620555555553"/>
  </r>
  <r>
    <x v="2"/>
    <x v="2"/>
    <n v="23258"/>
    <n v="37216.030277777783"/>
  </r>
  <r>
    <x v="3"/>
    <x v="2"/>
    <n v="22364"/>
    <n v="9512.8256944444456"/>
  </r>
  <r>
    <x v="4"/>
    <x v="2"/>
    <n v="20561"/>
    <n v="8979.9794444444451"/>
  </r>
  <r>
    <x v="0"/>
    <x v="3"/>
    <n v="8998"/>
    <n v="20147.348750000001"/>
  </r>
  <r>
    <x v="1"/>
    <x v="3"/>
    <n v="12048"/>
    <n v="12508.285694444448"/>
  </r>
  <r>
    <x v="2"/>
    <x v="3"/>
    <n v="5945"/>
    <n v="19552.097083333334"/>
  </r>
  <r>
    <x v="3"/>
    <x v="3"/>
    <n v="19744"/>
    <n v="14398.049722222224"/>
  </r>
  <r>
    <x v="4"/>
    <x v="3"/>
    <n v="5436"/>
    <n v="36924.805"/>
  </r>
  <r>
    <x v="0"/>
    <x v="4"/>
    <n v="23076"/>
    <n v="36612.777916666666"/>
  </r>
  <r>
    <x v="1"/>
    <x v="4"/>
    <n v="4656"/>
    <n v="30887.480972222227"/>
  </r>
  <r>
    <x v="2"/>
    <x v="4"/>
    <n v="5612"/>
    <n v="32900.455694444441"/>
  </r>
  <r>
    <x v="3"/>
    <x v="4"/>
    <n v="19527"/>
    <n v="8698.3550000000014"/>
  </r>
  <r>
    <x v="4"/>
    <x v="4"/>
    <n v="13210"/>
    <n v="21137.834722222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39"/>
    <n v="7.8E-2"/>
    <n v="12591"/>
    <n v="25632.624861111111"/>
  </r>
  <r>
    <x v="1"/>
    <x v="1"/>
    <n v="28"/>
    <n v="5.6000000000000001E-2"/>
    <n v="21598"/>
    <n v="13783.596388888889"/>
  </r>
  <r>
    <x v="1"/>
    <x v="0"/>
    <n v="27"/>
    <n v="5.3999999999999999E-2"/>
    <n v="8146"/>
    <n v="35785.506111111106"/>
  </r>
  <r>
    <x v="2"/>
    <x v="2"/>
    <n v="25"/>
    <n v="0.05"/>
    <n v="16019"/>
    <n v="31593.142222222221"/>
  </r>
  <r>
    <x v="3"/>
    <x v="0"/>
    <n v="25"/>
    <n v="0.05"/>
    <n v="22881"/>
    <n v="31245.912083333329"/>
  </r>
  <r>
    <x v="4"/>
    <x v="2"/>
    <n v="25"/>
    <n v="0.05"/>
    <n v="7817"/>
    <n v="34559.799722222226"/>
  </r>
  <r>
    <x v="0"/>
    <x v="3"/>
    <n v="23"/>
    <n v="4.5999999999999999E-2"/>
    <n v="18797"/>
    <n v="30077.810694444444"/>
  </r>
  <r>
    <x v="0"/>
    <x v="1"/>
    <n v="22"/>
    <n v="4.3999999999999997E-2"/>
    <n v="20308"/>
    <n v="30372.236249999998"/>
  </r>
  <r>
    <x v="2"/>
    <x v="3"/>
    <n v="21"/>
    <n v="4.2000000000000003E-2"/>
    <n v="8614"/>
    <n v="19278.473333333335"/>
  </r>
  <r>
    <x v="3"/>
    <x v="4"/>
    <n v="21"/>
    <n v="4.2000000000000003E-2"/>
    <n v="19303"/>
    <n v="7450.2466666666669"/>
  </r>
  <r>
    <x v="2"/>
    <x v="4"/>
    <n v="20"/>
    <n v="0.04"/>
    <n v="12219"/>
    <n v="13034.731388888889"/>
  </r>
  <r>
    <x v="3"/>
    <x v="1"/>
    <n v="18"/>
    <n v="3.5999999999999997E-2"/>
    <n v="18981"/>
    <n v="32495.620555555553"/>
  </r>
  <r>
    <x v="0"/>
    <x v="4"/>
    <n v="18"/>
    <n v="3.5999999999999997E-2"/>
    <n v="23258"/>
    <n v="37216.030277777783"/>
  </r>
  <r>
    <x v="1"/>
    <x v="3"/>
    <n v="17"/>
    <n v="3.4000000000000002E-2"/>
    <n v="22364"/>
    <n v="9512.8256944444456"/>
  </r>
  <r>
    <x v="3"/>
    <x v="3"/>
    <n v="17"/>
    <n v="3.4000000000000002E-2"/>
    <n v="20561"/>
    <n v="8979.9794444444451"/>
  </r>
  <r>
    <x v="4"/>
    <x v="4"/>
    <n v="17"/>
    <n v="3.4000000000000002E-2"/>
    <n v="8998"/>
    <n v="20147.348750000001"/>
  </r>
  <r>
    <x v="2"/>
    <x v="1"/>
    <n v="16"/>
    <n v="3.2000000000000001E-2"/>
    <n v="12048"/>
    <n v="12508.285694444448"/>
  </r>
  <r>
    <x v="1"/>
    <x v="4"/>
    <n v="16"/>
    <n v="3.2000000000000001E-2"/>
    <n v="5945"/>
    <n v="19552.097083333334"/>
  </r>
  <r>
    <x v="3"/>
    <x v="2"/>
    <n v="16"/>
    <n v="3.2000000000000001E-2"/>
    <n v="19744"/>
    <n v="14398.049722222224"/>
  </r>
  <r>
    <x v="4"/>
    <x v="0"/>
    <n v="16"/>
    <n v="3.2000000000000001E-2"/>
    <n v="5436"/>
    <n v="36924.805"/>
  </r>
  <r>
    <x v="4"/>
    <x v="3"/>
    <n v="16"/>
    <n v="3.2000000000000001E-2"/>
    <n v="23076"/>
    <n v="36612.777916666666"/>
  </r>
  <r>
    <x v="0"/>
    <x v="2"/>
    <n v="16"/>
    <n v="3.2000000000000001E-2"/>
    <n v="4656"/>
    <n v="30887.480972222227"/>
  </r>
  <r>
    <x v="2"/>
    <x v="0"/>
    <n v="15"/>
    <n v="0.03"/>
    <n v="5612"/>
    <n v="32900.455694444441"/>
  </r>
  <r>
    <x v="4"/>
    <x v="1"/>
    <n v="15"/>
    <n v="0.03"/>
    <n v="19527"/>
    <n v="8698.3550000000014"/>
  </r>
  <r>
    <x v="1"/>
    <x v="2"/>
    <n v="11"/>
    <n v="2.1999999999999999E-2"/>
    <n v="13210"/>
    <n v="21137.8347222222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n v="4"/>
    <n v="19504"/>
    <n v="0.1497"/>
    <n v="19502.502999999982"/>
    <n v="19502.652699999984"/>
    <n v="19502.802399999986"/>
    <n v="19502.952099999988"/>
    <n v="19503.101799999989"/>
    <n v="19503.251499999991"/>
    <n v="19503.401199999993"/>
    <n v="19503.550899999995"/>
    <n v="19503.700599999996"/>
    <n v="19503.850299999998"/>
    <n v="19504"/>
  </r>
  <r>
    <x v="1"/>
    <x v="1"/>
    <x v="1"/>
    <n v="21"/>
    <n v="11292"/>
    <n v="0.1497"/>
    <n v="11290.503000000001"/>
    <n v="11290.652700000001"/>
    <n v="11290.8024"/>
    <n v="11290.9521"/>
    <n v="11291.1018"/>
    <n v="11291.2515"/>
    <n v="11291.4012"/>
    <n v="11291.5509"/>
    <n v="11291.7006"/>
    <n v="11291.8503"/>
    <n v="11292"/>
  </r>
  <r>
    <x v="2"/>
    <x v="2"/>
    <x v="2"/>
    <n v="1"/>
    <n v="18929"/>
    <n v="0.14949999999999999"/>
    <n v="18927.505000000005"/>
    <n v="18927.654500000004"/>
    <n v="18927.804000000004"/>
    <n v="18927.953500000003"/>
    <n v="18928.103000000003"/>
    <n v="18928.252500000002"/>
    <n v="18928.402000000002"/>
    <n v="18928.551500000001"/>
    <n v="18928.701000000001"/>
    <n v="18928.8505"/>
    <n v="18929"/>
  </r>
  <r>
    <x v="3"/>
    <x v="0"/>
    <x v="0"/>
    <n v="27"/>
    <n v="10812"/>
    <n v="0.1489"/>
    <n v="10810.510999999999"/>
    <n v="10810.659899999999"/>
    <n v="10810.808799999999"/>
    <n v="10810.957699999999"/>
    <n v="10811.106599999999"/>
    <n v="10811.255499999999"/>
    <n v="10811.404399999999"/>
    <n v="10811.5533"/>
    <n v="10811.7022"/>
    <n v="10811.8511"/>
    <n v="10812"/>
  </r>
  <r>
    <x v="4"/>
    <x v="2"/>
    <x v="3"/>
    <n v="3"/>
    <n v="11142"/>
    <n v="0.1484"/>
    <n v="11140.516"/>
    <n v="11140.6644"/>
    <n v="11140.8128"/>
    <n v="11140.9612"/>
    <n v="11141.1096"/>
    <n v="11141.258"/>
    <n v="11141.4064"/>
    <n v="11141.5548"/>
    <n v="11141.7032"/>
    <n v="11141.8516"/>
    <n v="11142"/>
  </r>
  <r>
    <x v="5"/>
    <x v="0"/>
    <x v="3"/>
    <n v="9"/>
    <n v="16849"/>
    <n v="0.1482"/>
    <n v="16847.518000000004"/>
    <n v="16847.666200000003"/>
    <n v="16847.814400000003"/>
    <n v="16847.962600000003"/>
    <n v="16848.110800000002"/>
    <n v="16848.259000000002"/>
    <n v="16848.407200000001"/>
    <n v="16848.555400000001"/>
    <n v="16848.703600000001"/>
    <n v="16848.8518"/>
    <n v="16849"/>
  </r>
  <r>
    <x v="6"/>
    <x v="3"/>
    <x v="2"/>
    <n v="30"/>
    <n v="7850"/>
    <n v="0.14779999999999999"/>
    <n v="7848.5220000000027"/>
    <n v="7848.6698000000024"/>
    <n v="7848.8176000000021"/>
    <n v="7848.9654000000019"/>
    <n v="7849.1132000000016"/>
    <n v="7849.2610000000013"/>
    <n v="7849.4088000000011"/>
    <n v="7849.5566000000008"/>
    <n v="7849.7044000000005"/>
    <n v="7849.8522000000003"/>
    <n v="7850"/>
  </r>
  <r>
    <x v="7"/>
    <x v="3"/>
    <x v="2"/>
    <n v="14"/>
    <n v="18265"/>
    <n v="0.1477"/>
    <n v="18263.522999999986"/>
    <n v="18263.670699999988"/>
    <n v="18263.818399999989"/>
    <n v="18263.966099999991"/>
    <n v="18264.113799999992"/>
    <n v="18264.261499999993"/>
    <n v="18264.409199999995"/>
    <n v="18264.556899999996"/>
    <n v="18264.704599999997"/>
    <n v="18264.852299999999"/>
    <n v="18265"/>
  </r>
  <r>
    <x v="8"/>
    <x v="2"/>
    <x v="0"/>
    <n v="25"/>
    <n v="17940"/>
    <n v="0.14760000000000001"/>
    <n v="17938.523999999998"/>
    <n v="17938.671599999998"/>
    <n v="17938.819199999998"/>
    <n v="17938.966799999998"/>
    <n v="17939.114399999999"/>
    <n v="17939.261999999999"/>
    <n v="17939.409599999999"/>
    <n v="17939.557199999999"/>
    <n v="17939.7048"/>
    <n v="17939.8524"/>
    <n v="17940"/>
  </r>
  <r>
    <x v="9"/>
    <x v="0"/>
    <x v="2"/>
    <n v="24"/>
    <n v="16595"/>
    <n v="0.14710000000000001"/>
    <n v="16593.529000000017"/>
    <n v="16593.676100000015"/>
    <n v="16593.823200000013"/>
    <n v="16593.970300000012"/>
    <n v="16594.11740000001"/>
    <n v="16594.264500000008"/>
    <n v="16594.411600000007"/>
    <n v="16594.558700000005"/>
    <n v="16594.705800000003"/>
    <n v="16594.852900000002"/>
    <n v="16595"/>
  </r>
  <r>
    <x v="10"/>
    <x v="0"/>
    <x v="4"/>
    <n v="17"/>
    <n v="6115"/>
    <n v="0.1467"/>
    <n v="6113.5329999999976"/>
    <n v="6113.6796999999979"/>
    <n v="6113.8263999999981"/>
    <n v="6113.9730999999983"/>
    <n v="6114.1197999999986"/>
    <n v="6114.2664999999988"/>
    <n v="6114.4131999999991"/>
    <n v="6114.5598999999993"/>
    <n v="6114.7065999999995"/>
    <n v="6114.8532999999998"/>
    <n v="6115"/>
  </r>
  <r>
    <x v="11"/>
    <x v="3"/>
    <x v="2"/>
    <n v="9"/>
    <n v="7560"/>
    <n v="0.14649999999999999"/>
    <n v="7558.5350000000017"/>
    <n v="7558.6815000000015"/>
    <n v="7558.8280000000013"/>
    <n v="7558.9745000000012"/>
    <n v="7559.121000000001"/>
    <n v="7559.2675000000008"/>
    <n v="7559.4140000000007"/>
    <n v="7559.5605000000005"/>
    <n v="7559.7070000000003"/>
    <n v="7559.8535000000002"/>
    <n v="7560"/>
  </r>
  <r>
    <x v="12"/>
    <x v="3"/>
    <x v="3"/>
    <n v="23"/>
    <n v="11266"/>
    <n v="0.1462"/>
    <n v="11264.538000000008"/>
    <n v="11264.684200000007"/>
    <n v="11264.830400000006"/>
    <n v="11264.976600000005"/>
    <n v="11265.122800000005"/>
    <n v="11265.269000000004"/>
    <n v="11265.415200000003"/>
    <n v="11265.561400000002"/>
    <n v="11265.707600000002"/>
    <n v="11265.853800000001"/>
    <n v="11266"/>
  </r>
  <r>
    <x v="13"/>
    <x v="2"/>
    <x v="4"/>
    <n v="14"/>
    <n v="13465"/>
    <n v="0.14549999999999999"/>
    <n v="13463.544999999995"/>
    <n v="13463.690499999995"/>
    <n v="13463.835999999996"/>
    <n v="13463.981499999996"/>
    <n v="13464.126999999997"/>
    <n v="13464.272499999997"/>
    <n v="13464.417999999998"/>
    <n v="13464.563499999998"/>
    <n v="13464.708999999999"/>
    <n v="13464.854499999999"/>
    <n v="13465"/>
  </r>
  <r>
    <x v="14"/>
    <x v="1"/>
    <x v="2"/>
    <n v="18"/>
    <n v="10011"/>
    <n v="0.1454"/>
    <n v="10009.546000000006"/>
    <n v="10009.691400000005"/>
    <n v="10009.836800000005"/>
    <n v="10009.982200000004"/>
    <n v="10010.127600000003"/>
    <n v="10010.273000000003"/>
    <n v="10010.418400000002"/>
    <n v="10010.563800000002"/>
    <n v="10010.709200000001"/>
    <n v="10010.854600000001"/>
    <n v="10011"/>
  </r>
  <r>
    <x v="15"/>
    <x v="3"/>
    <x v="0"/>
    <n v="24"/>
    <n v="14636"/>
    <n v="0.14480000000000001"/>
    <n v="14634.552"/>
    <n v="14634.6968"/>
    <n v="14634.8416"/>
    <n v="14634.9864"/>
    <n v="14635.1312"/>
    <n v="14635.276"/>
    <n v="14635.4208"/>
    <n v="14635.5656"/>
    <n v="14635.7104"/>
    <n v="14635.8552"/>
    <n v="14636"/>
  </r>
  <r>
    <x v="16"/>
    <x v="2"/>
    <x v="4"/>
    <n v="7"/>
    <n v="3769"/>
    <n v="0.1447"/>
    <n v="3767.5530000000017"/>
    <n v="3767.6977000000015"/>
    <n v="3767.8424000000014"/>
    <n v="3767.9871000000012"/>
    <n v="3768.131800000001"/>
    <n v="3768.2765000000009"/>
    <n v="3768.4212000000007"/>
    <n v="3768.5659000000005"/>
    <n v="3768.7106000000003"/>
    <n v="3768.8553000000002"/>
    <n v="3769"/>
  </r>
  <r>
    <x v="17"/>
    <x v="4"/>
    <x v="1"/>
    <n v="2"/>
    <n v="17223"/>
    <n v="0.14460000000000001"/>
    <n v="17221.554000000004"/>
    <n v="17221.698600000003"/>
    <n v="17221.843200000003"/>
    <n v="17221.987800000003"/>
    <n v="17222.132400000002"/>
    <n v="17222.277000000002"/>
    <n v="17222.421600000001"/>
    <n v="17222.566200000001"/>
    <n v="17222.710800000001"/>
    <n v="17222.8554"/>
    <n v="17223"/>
  </r>
  <r>
    <x v="18"/>
    <x v="3"/>
    <x v="4"/>
    <n v="19"/>
    <n v="17314"/>
    <n v="0.14430000000000001"/>
    <n v="17312.557000000001"/>
    <n v="17312.701300000001"/>
    <n v="17312.845600000001"/>
    <n v="17312.9899"/>
    <n v="17313.1342"/>
    <n v="17313.2785"/>
    <n v="17313.4228"/>
    <n v="17313.5671"/>
    <n v="17313.7114"/>
    <n v="17313.8557"/>
    <n v="17314"/>
  </r>
  <r>
    <x v="19"/>
    <x v="3"/>
    <x v="1"/>
    <n v="13"/>
    <n v="17234"/>
    <n v="0.14369999999999999"/>
    <n v="17232.562999999995"/>
    <n v="17232.706699999995"/>
    <n v="17232.850399999996"/>
    <n v="17232.994099999996"/>
    <n v="17233.137799999997"/>
    <n v="17233.281499999997"/>
    <n v="17233.425199999998"/>
    <n v="17233.568899999998"/>
    <n v="17233.712599999999"/>
    <n v="17233.856299999999"/>
    <n v="17234"/>
  </r>
  <r>
    <x v="20"/>
    <x v="1"/>
    <x v="4"/>
    <n v="8"/>
    <n v="12425"/>
    <n v="0.14330000000000001"/>
    <n v="12423.567000000003"/>
    <n v="12423.710300000002"/>
    <n v="12423.853600000002"/>
    <n v="12423.996900000002"/>
    <n v="12424.140200000002"/>
    <n v="12424.283500000001"/>
    <n v="12424.426800000001"/>
    <n v="12424.570100000001"/>
    <n v="12424.713400000001"/>
    <n v="12424.8567"/>
    <n v="12425"/>
  </r>
  <r>
    <x v="21"/>
    <x v="0"/>
    <x v="3"/>
    <n v="19"/>
    <n v="5593"/>
    <n v="0.1426"/>
    <n v="5591.5739999999987"/>
    <n v="5591.7165999999988"/>
    <n v="5591.859199999999"/>
    <n v="5592.0017999999991"/>
    <n v="5592.1443999999992"/>
    <n v="5592.2869999999994"/>
    <n v="5592.4295999999995"/>
    <n v="5592.5721999999996"/>
    <n v="5592.7147999999997"/>
    <n v="5592.8573999999999"/>
    <n v="5593"/>
  </r>
  <r>
    <x v="22"/>
    <x v="4"/>
    <x v="3"/>
    <n v="13"/>
    <n v="9034"/>
    <n v="0.14230000000000001"/>
    <n v="9032.5770000000048"/>
    <n v="9032.7193000000043"/>
    <n v="9032.8616000000038"/>
    <n v="9033.0039000000033"/>
    <n v="9033.1462000000029"/>
    <n v="9033.2885000000024"/>
    <n v="9033.4308000000019"/>
    <n v="9033.5731000000014"/>
    <n v="9033.715400000001"/>
    <n v="9033.8577000000005"/>
    <n v="9034"/>
  </r>
  <r>
    <x v="23"/>
    <x v="3"/>
    <x v="2"/>
    <n v="19"/>
    <n v="9445"/>
    <n v="0.14180000000000001"/>
    <n v="9443.5820000000058"/>
    <n v="9443.7238000000052"/>
    <n v="9443.8656000000046"/>
    <n v="9444.0074000000041"/>
    <n v="9444.1492000000035"/>
    <n v="9444.2910000000029"/>
    <n v="9444.4328000000023"/>
    <n v="9444.5746000000017"/>
    <n v="9444.7164000000012"/>
    <n v="9444.8582000000006"/>
    <n v="9445"/>
  </r>
  <r>
    <x v="24"/>
    <x v="4"/>
    <x v="0"/>
    <n v="20"/>
    <n v="15448"/>
    <n v="0.14149999999999999"/>
    <n v="15446.585000000003"/>
    <n v="15446.726500000002"/>
    <n v="15446.868000000002"/>
    <n v="15447.009500000002"/>
    <n v="15447.151000000002"/>
    <n v="15447.292500000001"/>
    <n v="15447.434000000001"/>
    <n v="15447.575500000001"/>
    <n v="15447.717000000001"/>
    <n v="15447.8585"/>
    <n v="15448"/>
  </r>
  <r>
    <x v="25"/>
    <x v="2"/>
    <x v="2"/>
    <n v="13"/>
    <n v="12822"/>
    <n v="0.14149999999999999"/>
    <n v="12820.585000000003"/>
    <n v="12820.726500000002"/>
    <n v="12820.868000000002"/>
    <n v="12821.009500000002"/>
    <n v="12821.151000000002"/>
    <n v="12821.292500000001"/>
    <n v="12821.434000000001"/>
    <n v="12821.575500000001"/>
    <n v="12821.717000000001"/>
    <n v="12821.8585"/>
    <n v="12822"/>
  </r>
  <r>
    <x v="26"/>
    <x v="4"/>
    <x v="3"/>
    <n v="28"/>
    <n v="10326"/>
    <n v="0.14050000000000001"/>
    <n v="10324.595000000005"/>
    <n v="10324.735500000004"/>
    <n v="10324.876000000004"/>
    <n v="10325.016500000003"/>
    <n v="10325.157000000003"/>
    <n v="10325.297500000002"/>
    <n v="10325.438000000002"/>
    <n v="10325.578500000001"/>
    <n v="10325.719000000001"/>
    <n v="10325.8595"/>
    <n v="10326"/>
  </r>
  <r>
    <x v="27"/>
    <x v="3"/>
    <x v="2"/>
    <n v="3"/>
    <n v="19240"/>
    <n v="0.13980000000000001"/>
    <n v="19238.601999999992"/>
    <n v="19238.741799999993"/>
    <n v="19238.881599999993"/>
    <n v="19239.021399999994"/>
    <n v="19239.161199999995"/>
    <n v="19239.300999999996"/>
    <n v="19239.440799999997"/>
    <n v="19239.580599999998"/>
    <n v="19239.720399999998"/>
    <n v="19239.860199999999"/>
    <n v="19240"/>
  </r>
  <r>
    <x v="28"/>
    <x v="4"/>
    <x v="4"/>
    <n v="8"/>
    <n v="7791"/>
    <n v="0.13980000000000001"/>
    <n v="7789.6020000000008"/>
    <n v="7789.7418000000007"/>
    <n v="7789.8816000000006"/>
    <n v="7790.0214000000005"/>
    <n v="7790.1612000000005"/>
    <n v="7790.3010000000004"/>
    <n v="7790.4408000000003"/>
    <n v="7790.5806000000002"/>
    <n v="7790.7204000000002"/>
    <n v="7790.8602000000001"/>
    <n v="7791"/>
  </r>
  <r>
    <x v="29"/>
    <x v="1"/>
    <x v="3"/>
    <n v="12"/>
    <n v="15900"/>
    <n v="0.13969999999999999"/>
    <n v="15898.603000000003"/>
    <n v="15898.742700000003"/>
    <n v="15898.882400000002"/>
    <n v="15899.022100000002"/>
    <n v="15899.161800000002"/>
    <n v="15899.301500000001"/>
    <n v="15899.441200000001"/>
    <n v="15899.580900000001"/>
    <n v="15899.720600000001"/>
    <n v="15899.8603"/>
    <n v="15900"/>
  </r>
  <r>
    <x v="30"/>
    <x v="3"/>
    <x v="1"/>
    <n v="12"/>
    <n v="10209"/>
    <n v="0.1396"/>
    <n v="10207.603999999996"/>
    <n v="10207.743599999996"/>
    <n v="10207.883199999997"/>
    <n v="10208.022799999997"/>
    <n v="10208.162399999997"/>
    <n v="10208.301999999998"/>
    <n v="10208.441599999998"/>
    <n v="10208.581199999999"/>
    <n v="10208.720799999999"/>
    <n v="10208.8604"/>
    <n v="10209"/>
  </r>
  <r>
    <x v="31"/>
    <x v="3"/>
    <x v="0"/>
    <n v="16"/>
    <n v="4932"/>
    <n v="0.1396"/>
    <n v="4930.6039999999957"/>
    <n v="4930.7435999999961"/>
    <n v="4930.8831999999966"/>
    <n v="4931.022799999997"/>
    <n v="4931.1623999999974"/>
    <n v="4931.3019999999979"/>
    <n v="4931.4415999999983"/>
    <n v="4931.5811999999987"/>
    <n v="4931.7207999999991"/>
    <n v="4931.8603999999996"/>
    <n v="4932"/>
  </r>
  <r>
    <x v="32"/>
    <x v="0"/>
    <x v="4"/>
    <n v="6"/>
    <n v="18425"/>
    <n v="0.13950000000000001"/>
    <n v="18423.604999999989"/>
    <n v="18423.74449999999"/>
    <n v="18423.883999999991"/>
    <n v="18424.023499999992"/>
    <n v="18424.162999999993"/>
    <n v="18424.302499999994"/>
    <n v="18424.441999999995"/>
    <n v="18424.581499999997"/>
    <n v="18424.720999999998"/>
    <n v="18424.860499999999"/>
    <n v="18425"/>
  </r>
  <r>
    <x v="33"/>
    <x v="0"/>
    <x v="1"/>
    <n v="25"/>
    <n v="10764"/>
    <n v="0.1394"/>
    <n v="10762.606"/>
    <n v="10762.7454"/>
    <n v="10762.8848"/>
    <n v="10763.0242"/>
    <n v="10763.1636"/>
    <n v="10763.303"/>
    <n v="10763.4424"/>
    <n v="10763.5818"/>
    <n v="10763.7212"/>
    <n v="10763.8606"/>
    <n v="10764"/>
  </r>
  <r>
    <x v="34"/>
    <x v="0"/>
    <x v="2"/>
    <n v="5"/>
    <n v="12392"/>
    <n v="0.13919999999999999"/>
    <n v="12390.608000000004"/>
    <n v="12390.747200000003"/>
    <n v="12390.886400000003"/>
    <n v="12391.025600000003"/>
    <n v="12391.164800000002"/>
    <n v="12391.304000000002"/>
    <n v="12391.443200000002"/>
    <n v="12391.582400000001"/>
    <n v="12391.721600000001"/>
    <n v="12391.8608"/>
    <n v="12392"/>
  </r>
  <r>
    <x v="35"/>
    <x v="0"/>
    <x v="2"/>
    <n v="4"/>
    <n v="19138"/>
    <n v="0.1391"/>
    <n v="19136.608999999997"/>
    <n v="19136.748099999997"/>
    <n v="19136.887199999997"/>
    <n v="19137.026299999998"/>
    <n v="19137.165399999998"/>
    <n v="19137.304499999998"/>
    <n v="19137.443599999999"/>
    <n v="19137.582699999999"/>
    <n v="19137.721799999999"/>
    <n v="19137.8609"/>
    <n v="19138"/>
  </r>
  <r>
    <x v="36"/>
    <x v="4"/>
    <x v="0"/>
    <n v="24"/>
    <n v="15792"/>
    <n v="0.13869999999999999"/>
    <n v="15790.613000000005"/>
    <n v="15790.751700000004"/>
    <n v="15790.890400000004"/>
    <n v="15791.029100000003"/>
    <n v="15791.167800000003"/>
    <n v="15791.306500000002"/>
    <n v="15791.445200000002"/>
    <n v="15791.583900000001"/>
    <n v="15791.722600000001"/>
    <n v="15791.8613"/>
    <n v="15792"/>
  </r>
  <r>
    <x v="37"/>
    <x v="4"/>
    <x v="3"/>
    <n v="8"/>
    <n v="13917"/>
    <n v="0.1386"/>
    <n v="13915.613999999998"/>
    <n v="13915.752599999998"/>
    <n v="13915.891199999998"/>
    <n v="13916.029799999998"/>
    <n v="13916.168399999999"/>
    <n v="13916.306999999999"/>
    <n v="13916.445599999999"/>
    <n v="13916.584199999999"/>
    <n v="13916.7228"/>
    <n v="13916.8614"/>
    <n v="13917"/>
  </r>
  <r>
    <x v="38"/>
    <x v="4"/>
    <x v="3"/>
    <n v="22"/>
    <n v="19620"/>
    <n v="0.13830000000000001"/>
    <n v="19618.617000000013"/>
    <n v="19618.755300000012"/>
    <n v="19618.89360000001"/>
    <n v="19619.031900000009"/>
    <n v="19619.170200000008"/>
    <n v="19619.308500000006"/>
    <n v="19619.446800000005"/>
    <n v="19619.585100000004"/>
    <n v="19619.723400000003"/>
    <n v="19619.861700000001"/>
    <n v="19620"/>
  </r>
  <r>
    <x v="39"/>
    <x v="2"/>
    <x v="0"/>
    <n v="28"/>
    <n v="17544"/>
    <n v="0.13819999999999999"/>
    <n v="17542.617999999988"/>
    <n v="17542.756199999989"/>
    <n v="17542.89439999999"/>
    <n v="17543.032599999991"/>
    <n v="17543.170799999993"/>
    <n v="17543.308999999994"/>
    <n v="17543.447199999995"/>
    <n v="17543.585399999996"/>
    <n v="17543.723599999998"/>
    <n v="17543.861799999999"/>
    <n v="17544"/>
  </r>
  <r>
    <x v="40"/>
    <x v="4"/>
    <x v="2"/>
    <n v="10"/>
    <n v="5800"/>
    <n v="0.13819999999999999"/>
    <n v="5798.6179999999968"/>
    <n v="5798.7561999999971"/>
    <n v="5798.8943999999974"/>
    <n v="5799.0325999999977"/>
    <n v="5799.1707999999981"/>
    <n v="5799.3089999999984"/>
    <n v="5799.4471999999987"/>
    <n v="5799.585399999999"/>
    <n v="5799.7235999999994"/>
    <n v="5799.8617999999997"/>
    <n v="5800"/>
  </r>
  <r>
    <x v="41"/>
    <x v="1"/>
    <x v="1"/>
    <n v="26"/>
    <n v="18042"/>
    <n v="0.1376"/>
    <n v="18040.624000000018"/>
    <n v="18040.761600000016"/>
    <n v="18040.899200000014"/>
    <n v="18041.036800000013"/>
    <n v="18041.174400000011"/>
    <n v="18041.312000000009"/>
    <n v="18041.449600000007"/>
    <n v="18041.587200000005"/>
    <n v="18041.724800000004"/>
    <n v="18041.862400000002"/>
    <n v="18042"/>
  </r>
  <r>
    <x v="42"/>
    <x v="4"/>
    <x v="0"/>
    <n v="9"/>
    <n v="3592"/>
    <n v="0.13669999999999999"/>
    <n v="3590.6329999999998"/>
    <n v="3590.7696999999998"/>
    <n v="3590.9063999999998"/>
    <n v="3591.0430999999999"/>
    <n v="3591.1797999999999"/>
    <n v="3591.3164999999999"/>
    <n v="3591.4531999999999"/>
    <n v="3591.5898999999999"/>
    <n v="3591.7266"/>
    <n v="3591.8633"/>
    <n v="3592"/>
  </r>
  <r>
    <x v="43"/>
    <x v="3"/>
    <x v="1"/>
    <n v="17"/>
    <n v="4616"/>
    <n v="0.13650000000000001"/>
    <n v="4614.6350000000039"/>
    <n v="4614.7715000000035"/>
    <n v="4614.9080000000031"/>
    <n v="4615.0445000000027"/>
    <n v="4615.1810000000023"/>
    <n v="4615.3175000000019"/>
    <n v="4615.4540000000015"/>
    <n v="4615.5905000000012"/>
    <n v="4615.7270000000008"/>
    <n v="4615.8635000000004"/>
    <n v="4616"/>
  </r>
  <r>
    <x v="44"/>
    <x v="1"/>
    <x v="1"/>
    <n v="15"/>
    <n v="9091"/>
    <n v="0.1363"/>
    <n v="9089.6369999999988"/>
    <n v="9089.7732999999989"/>
    <n v="9089.909599999999"/>
    <n v="9090.0458999999992"/>
    <n v="9090.1821999999993"/>
    <n v="9090.3184999999994"/>
    <n v="9090.4547999999995"/>
    <n v="9090.5910999999996"/>
    <n v="9090.7273999999998"/>
    <n v="9090.8636999999999"/>
    <n v="9091"/>
  </r>
  <r>
    <x v="45"/>
    <x v="4"/>
    <x v="4"/>
    <n v="4"/>
    <n v="3432"/>
    <n v="0.1363"/>
    <n v="3430.6369999999988"/>
    <n v="3430.7732999999989"/>
    <n v="3430.909599999999"/>
    <n v="3431.0458999999992"/>
    <n v="3431.1821999999993"/>
    <n v="3431.3184999999994"/>
    <n v="3431.4547999999995"/>
    <n v="3431.5910999999996"/>
    <n v="3431.7273999999998"/>
    <n v="3431.8636999999999"/>
    <n v="3432"/>
  </r>
  <r>
    <x v="46"/>
    <x v="3"/>
    <x v="0"/>
    <n v="21"/>
    <n v="18612"/>
    <n v="0.13569999999999999"/>
    <n v="18610.643000000011"/>
    <n v="18610.77870000001"/>
    <n v="18610.914400000009"/>
    <n v="18611.050100000008"/>
    <n v="18611.185800000007"/>
    <n v="18611.321500000005"/>
    <n v="18611.457200000004"/>
    <n v="18611.592900000003"/>
    <n v="18611.728600000002"/>
    <n v="18611.864300000001"/>
    <n v="18612"/>
  </r>
  <r>
    <x v="47"/>
    <x v="2"/>
    <x v="4"/>
    <n v="21"/>
    <n v="11199"/>
    <n v="0.13569999999999999"/>
    <n v="11197.642999999993"/>
    <n v="11197.778699999993"/>
    <n v="11197.914399999994"/>
    <n v="11198.050099999995"/>
    <n v="11198.185799999996"/>
    <n v="11198.321499999996"/>
    <n v="11198.457199999997"/>
    <n v="11198.592899999998"/>
    <n v="11198.728599999999"/>
    <n v="11198.864299999999"/>
    <n v="11199"/>
  </r>
  <r>
    <x v="48"/>
    <x v="0"/>
    <x v="2"/>
    <n v="8"/>
    <n v="7186"/>
    <n v="0.13539999999999999"/>
    <n v="7184.6459999999988"/>
    <n v="7184.7813999999989"/>
    <n v="7184.9167999999991"/>
    <n v="7185.0521999999992"/>
    <n v="7185.1875999999993"/>
    <n v="7185.3229999999994"/>
    <n v="7185.4583999999995"/>
    <n v="7185.5937999999996"/>
    <n v="7185.7291999999998"/>
    <n v="7185.8645999999999"/>
    <n v="7186"/>
  </r>
  <r>
    <x v="49"/>
    <x v="4"/>
    <x v="2"/>
    <n v="14"/>
    <n v="4344"/>
    <n v="0.13539999999999999"/>
    <n v="4342.6459999999988"/>
    <n v="4342.7813999999989"/>
    <n v="4342.9167999999991"/>
    <n v="4343.0521999999992"/>
    <n v="4343.1875999999993"/>
    <n v="4343.3229999999994"/>
    <n v="4343.4583999999995"/>
    <n v="4343.5937999999996"/>
    <n v="4343.7291999999998"/>
    <n v="4343.8645999999999"/>
    <n v="4344"/>
  </r>
  <r>
    <x v="50"/>
    <x v="1"/>
    <x v="3"/>
    <n v="9"/>
    <n v="17008"/>
    <n v="0.13519999999999999"/>
    <n v="17006.647999999994"/>
    <n v="17006.783199999994"/>
    <n v="17006.918399999995"/>
    <n v="17007.053599999996"/>
    <n v="17007.188799999996"/>
    <n v="17007.323999999997"/>
    <n v="17007.459199999998"/>
    <n v="17007.594399999998"/>
    <n v="17007.729599999999"/>
    <n v="17007.864799999999"/>
    <n v="17008"/>
  </r>
  <r>
    <x v="51"/>
    <x v="3"/>
    <x v="1"/>
    <n v="15"/>
    <n v="14989"/>
    <n v="0.13519999999999999"/>
    <n v="14987.647999999994"/>
    <n v="14987.783199999994"/>
    <n v="14987.918399999995"/>
    <n v="14988.053599999996"/>
    <n v="14988.188799999996"/>
    <n v="14988.323999999997"/>
    <n v="14988.459199999998"/>
    <n v="14988.594399999998"/>
    <n v="14988.729599999999"/>
    <n v="14988.864799999999"/>
    <n v="14989"/>
  </r>
  <r>
    <x v="52"/>
    <x v="2"/>
    <x v="0"/>
    <n v="5"/>
    <n v="15120"/>
    <n v="0.13469999999999999"/>
    <n v="15118.652999999995"/>
    <n v="15118.787699999995"/>
    <n v="15118.922399999996"/>
    <n v="15119.057099999996"/>
    <n v="15119.191799999997"/>
    <n v="15119.326499999997"/>
    <n v="15119.461199999998"/>
    <n v="15119.595899999998"/>
    <n v="15119.730599999999"/>
    <n v="15119.865299999999"/>
    <n v="15120"/>
  </r>
  <r>
    <x v="53"/>
    <x v="2"/>
    <x v="1"/>
    <n v="28"/>
    <n v="14521"/>
    <n v="0.13469999999999999"/>
    <n v="14519.652999999995"/>
    <n v="14519.787699999995"/>
    <n v="14519.922399999996"/>
    <n v="14520.057099999996"/>
    <n v="14520.191799999997"/>
    <n v="14520.326499999997"/>
    <n v="14520.461199999998"/>
    <n v="14520.595899999998"/>
    <n v="14520.730599999999"/>
    <n v="14520.865299999999"/>
    <n v="14521"/>
  </r>
  <r>
    <x v="54"/>
    <x v="4"/>
    <x v="4"/>
    <n v="1"/>
    <n v="10874"/>
    <n v="0.13469999999999999"/>
    <n v="10872.652999999995"/>
    <n v="10872.787699999995"/>
    <n v="10872.922399999996"/>
    <n v="10873.057099999996"/>
    <n v="10873.191799999997"/>
    <n v="10873.326499999997"/>
    <n v="10873.461199999998"/>
    <n v="10873.595899999998"/>
    <n v="10873.730599999999"/>
    <n v="10873.865299999999"/>
    <n v="10874"/>
  </r>
  <r>
    <x v="55"/>
    <x v="3"/>
    <x v="1"/>
    <n v="19"/>
    <n v="12489"/>
    <n v="0.1346"/>
    <n v="12487.654000000006"/>
    <n v="12487.788600000005"/>
    <n v="12487.923200000005"/>
    <n v="12488.057800000004"/>
    <n v="12488.192400000004"/>
    <n v="12488.327000000003"/>
    <n v="12488.461600000002"/>
    <n v="12488.596200000002"/>
    <n v="12488.730800000001"/>
    <n v="12488.865400000001"/>
    <n v="12489"/>
  </r>
  <r>
    <x v="56"/>
    <x v="3"/>
    <x v="1"/>
    <n v="14"/>
    <n v="17859"/>
    <n v="0.13439999999999999"/>
    <n v="17857.65600000001"/>
    <n v="17857.790400000009"/>
    <n v="17857.924800000008"/>
    <n v="17858.059200000007"/>
    <n v="17858.193600000006"/>
    <n v="17858.328000000005"/>
    <n v="17858.462400000004"/>
    <n v="17858.596800000003"/>
    <n v="17858.731200000002"/>
    <n v="17858.865600000001"/>
    <n v="17859"/>
  </r>
  <r>
    <x v="57"/>
    <x v="1"/>
    <x v="4"/>
    <n v="4"/>
    <n v="4111"/>
    <n v="0.1343"/>
    <n v="4109.6570000000029"/>
    <n v="4109.7913000000026"/>
    <n v="4109.9256000000023"/>
    <n v="4110.059900000002"/>
    <n v="4110.1942000000017"/>
    <n v="4110.3285000000014"/>
    <n v="4110.4628000000012"/>
    <n v="4110.5971000000009"/>
    <n v="4110.7314000000006"/>
    <n v="4110.8657000000003"/>
    <n v="4111"/>
  </r>
  <r>
    <x v="58"/>
    <x v="3"/>
    <x v="1"/>
    <n v="19"/>
    <n v="9182"/>
    <n v="0.1341"/>
    <n v="9180.6590000000069"/>
    <n v="9180.7931000000062"/>
    <n v="9180.9272000000055"/>
    <n v="9181.0613000000048"/>
    <n v="9181.1954000000042"/>
    <n v="9181.3295000000035"/>
    <n v="9181.4636000000028"/>
    <n v="9181.5977000000021"/>
    <n v="9181.7318000000014"/>
    <n v="9181.8659000000007"/>
    <n v="9182"/>
  </r>
  <r>
    <x v="59"/>
    <x v="0"/>
    <x v="3"/>
    <n v="17"/>
    <n v="14585"/>
    <n v="0.13370000000000001"/>
    <n v="14583.662999999997"/>
    <n v="14583.796699999997"/>
    <n v="14583.930399999997"/>
    <n v="14584.064099999998"/>
    <n v="14584.197799999998"/>
    <n v="14584.331499999998"/>
    <n v="14584.465199999999"/>
    <n v="14584.598899999999"/>
    <n v="14584.732599999999"/>
    <n v="14584.8663"/>
    <n v="14585"/>
  </r>
  <r>
    <x v="60"/>
    <x v="0"/>
    <x v="3"/>
    <n v="29"/>
    <n v="8217"/>
    <n v="0.1331"/>
    <n v="8215.669000000009"/>
    <n v="8215.8021000000081"/>
    <n v="8215.9352000000072"/>
    <n v="8216.0683000000063"/>
    <n v="8216.2014000000054"/>
    <n v="8216.3345000000045"/>
    <n v="8216.4676000000036"/>
    <n v="8216.6007000000027"/>
    <n v="8216.7338000000018"/>
    <n v="8216.8669000000009"/>
    <n v="8217"/>
  </r>
  <r>
    <x v="61"/>
    <x v="1"/>
    <x v="3"/>
    <n v="11"/>
    <n v="13387"/>
    <n v="0.13289999999999999"/>
    <n v="13385.670999999995"/>
    <n v="13385.803899999995"/>
    <n v="13385.936799999996"/>
    <n v="13386.069699999996"/>
    <n v="13386.202599999997"/>
    <n v="13386.335499999997"/>
    <n v="13386.468399999998"/>
    <n v="13386.601299999998"/>
    <n v="13386.734199999999"/>
    <n v="13386.867099999999"/>
    <n v="13387"/>
  </r>
  <r>
    <x v="62"/>
    <x v="1"/>
    <x v="1"/>
    <n v="13"/>
    <n v="7845"/>
    <n v="0.13289999999999999"/>
    <n v="7843.6710000000039"/>
    <n v="7843.8039000000035"/>
    <n v="7843.9368000000031"/>
    <n v="7844.0697000000027"/>
    <n v="7844.2026000000023"/>
    <n v="7844.335500000002"/>
    <n v="7844.4684000000016"/>
    <n v="7844.6013000000012"/>
    <n v="7844.7342000000008"/>
    <n v="7844.8671000000004"/>
    <n v="7845"/>
  </r>
  <r>
    <x v="63"/>
    <x v="2"/>
    <x v="2"/>
    <n v="5"/>
    <n v="13456"/>
    <n v="0.1326"/>
    <n v="13454.673999999992"/>
    <n v="13454.806599999993"/>
    <n v="13454.939199999993"/>
    <n v="13455.071799999994"/>
    <n v="13455.204399999995"/>
    <n v="13455.336999999996"/>
    <n v="13455.469599999997"/>
    <n v="13455.602199999998"/>
    <n v="13455.734799999998"/>
    <n v="13455.867399999999"/>
    <n v="13456"/>
  </r>
  <r>
    <x v="64"/>
    <x v="2"/>
    <x v="3"/>
    <n v="6"/>
    <n v="3765"/>
    <n v="0.1326"/>
    <n v="3763.6740000000009"/>
    <n v="3763.8066000000008"/>
    <n v="3763.9392000000007"/>
    <n v="3764.0718000000006"/>
    <n v="3764.2044000000005"/>
    <n v="3764.3370000000004"/>
    <n v="3764.4696000000004"/>
    <n v="3764.6022000000003"/>
    <n v="3764.7348000000002"/>
    <n v="3764.8674000000001"/>
    <n v="3765"/>
  </r>
  <r>
    <x v="65"/>
    <x v="0"/>
    <x v="2"/>
    <n v="3"/>
    <n v="10909"/>
    <n v="0.13150000000000001"/>
    <n v="10907.685000000005"/>
    <n v="10907.816500000004"/>
    <n v="10907.948000000004"/>
    <n v="10908.079500000003"/>
    <n v="10908.211000000003"/>
    <n v="10908.342500000002"/>
    <n v="10908.474000000002"/>
    <n v="10908.605500000001"/>
    <n v="10908.737000000001"/>
    <n v="10908.8685"/>
    <n v="10909"/>
  </r>
  <r>
    <x v="66"/>
    <x v="3"/>
    <x v="2"/>
    <n v="20"/>
    <n v="10774"/>
    <n v="0.13150000000000001"/>
    <n v="10772.685000000005"/>
    <n v="10772.816500000004"/>
    <n v="10772.948000000004"/>
    <n v="10773.079500000003"/>
    <n v="10773.211000000003"/>
    <n v="10773.342500000002"/>
    <n v="10773.474000000002"/>
    <n v="10773.605500000001"/>
    <n v="10773.737000000001"/>
    <n v="10773.8685"/>
    <n v="10774"/>
  </r>
  <r>
    <x v="67"/>
    <x v="0"/>
    <x v="0"/>
    <n v="29"/>
    <n v="10326"/>
    <n v="0.13139999999999999"/>
    <n v="10324.685999999998"/>
    <n v="10324.817399999998"/>
    <n v="10324.948799999998"/>
    <n v="10325.080199999999"/>
    <n v="10325.211599999999"/>
    <n v="10325.342999999999"/>
    <n v="10325.474399999999"/>
    <n v="10325.605799999999"/>
    <n v="10325.7372"/>
    <n v="10325.8686"/>
    <n v="10326"/>
  </r>
  <r>
    <x v="68"/>
    <x v="4"/>
    <x v="1"/>
    <n v="15"/>
    <n v="19359"/>
    <n v="0.13089999999999999"/>
    <n v="19357.690999999999"/>
    <n v="19357.821899999999"/>
    <n v="19357.952799999999"/>
    <n v="19358.083699999999"/>
    <n v="19358.214599999999"/>
    <n v="19358.345499999999"/>
    <n v="19358.4764"/>
    <n v="19358.6073"/>
    <n v="19358.7382"/>
    <n v="19358.8691"/>
    <n v="19359"/>
  </r>
  <r>
    <x v="69"/>
    <x v="0"/>
    <x v="2"/>
    <n v="7"/>
    <n v="16477"/>
    <n v="0.1305"/>
    <n v="16475.695000000007"/>
    <n v="16475.825500000006"/>
    <n v="16475.956000000006"/>
    <n v="16476.086500000005"/>
    <n v="16476.217000000004"/>
    <n v="16476.347500000003"/>
    <n v="16476.478000000003"/>
    <n v="16476.608500000002"/>
    <n v="16476.739000000001"/>
    <n v="16476.869500000001"/>
    <n v="16477"/>
  </r>
  <r>
    <x v="70"/>
    <x v="4"/>
    <x v="0"/>
    <n v="21"/>
    <n v="11819"/>
    <n v="0.13020000000000001"/>
    <n v="11817.698000000004"/>
    <n v="11817.828200000004"/>
    <n v="11817.958400000003"/>
    <n v="11818.088600000003"/>
    <n v="11818.218800000002"/>
    <n v="11818.349000000002"/>
    <n v="11818.479200000002"/>
    <n v="11818.609400000001"/>
    <n v="11818.739600000001"/>
    <n v="11818.8698"/>
    <n v="11819"/>
  </r>
  <r>
    <x v="71"/>
    <x v="0"/>
    <x v="4"/>
    <n v="11"/>
    <n v="13497"/>
    <n v="0.12989999999999999"/>
    <n v="13495.701000000001"/>
    <n v="13495.830900000001"/>
    <n v="13495.960800000001"/>
    <n v="13496.090700000001"/>
    <n v="13496.220600000001"/>
    <n v="13496.3505"/>
    <n v="13496.4804"/>
    <n v="13496.6103"/>
    <n v="13496.7402"/>
    <n v="13496.8701"/>
    <n v="13497"/>
  </r>
  <r>
    <x v="72"/>
    <x v="0"/>
    <x v="0"/>
    <n v="28"/>
    <n v="13740"/>
    <n v="0.1295"/>
    <n v="13738.705000000009"/>
    <n v="13738.834500000008"/>
    <n v="13738.964000000007"/>
    <n v="13739.093500000006"/>
    <n v="13739.223000000005"/>
    <n v="13739.352500000005"/>
    <n v="13739.482000000004"/>
    <n v="13739.611500000003"/>
    <n v="13739.741000000002"/>
    <n v="13739.870500000001"/>
    <n v="13740"/>
  </r>
  <r>
    <x v="73"/>
    <x v="2"/>
    <x v="2"/>
    <n v="26"/>
    <n v="3367"/>
    <n v="0.12909999999999999"/>
    <n v="3365.7089999999989"/>
    <n v="3365.838099999999"/>
    <n v="3365.9671999999991"/>
    <n v="3366.0962999999992"/>
    <n v="3366.2253999999994"/>
    <n v="3366.3544999999995"/>
    <n v="3366.4835999999996"/>
    <n v="3366.6126999999997"/>
    <n v="3366.7417999999998"/>
    <n v="3366.8708999999999"/>
    <n v="3367"/>
  </r>
  <r>
    <x v="74"/>
    <x v="1"/>
    <x v="1"/>
    <n v="28"/>
    <n v="17274"/>
    <n v="0.12809999999999999"/>
    <n v="17272.718999999983"/>
    <n v="17272.847099999984"/>
    <n v="17272.975199999986"/>
    <n v="17273.103299999988"/>
    <n v="17273.23139999999"/>
    <n v="17273.359499999991"/>
    <n v="17273.487599999993"/>
    <n v="17273.615699999995"/>
    <n v="17273.743799999997"/>
    <n v="17273.871899999998"/>
    <n v="17274"/>
  </r>
  <r>
    <x v="75"/>
    <x v="3"/>
    <x v="4"/>
    <n v="27"/>
    <n v="17578"/>
    <n v="0.12740000000000001"/>
    <n v="17576.725999999988"/>
    <n v="17576.853399999989"/>
    <n v="17576.98079999999"/>
    <n v="17577.108199999991"/>
    <n v="17577.235599999993"/>
    <n v="17577.362999999994"/>
    <n v="17577.490399999995"/>
    <n v="17577.617799999996"/>
    <n v="17577.745199999998"/>
    <n v="17577.872599999999"/>
    <n v="17578"/>
  </r>
  <r>
    <x v="76"/>
    <x v="1"/>
    <x v="2"/>
    <n v="2"/>
    <n v="15059"/>
    <n v="0.12740000000000001"/>
    <n v="15057.726000000006"/>
    <n v="15057.853400000005"/>
    <n v="15057.980800000005"/>
    <n v="15058.108200000004"/>
    <n v="15058.235600000004"/>
    <n v="15058.363000000003"/>
    <n v="15058.490400000002"/>
    <n v="15058.617800000002"/>
    <n v="15058.745200000001"/>
    <n v="15058.872600000001"/>
    <n v="15059"/>
  </r>
  <r>
    <x v="77"/>
    <x v="0"/>
    <x v="3"/>
    <n v="20"/>
    <n v="8305"/>
    <n v="0.12740000000000001"/>
    <n v="8303.726000000006"/>
    <n v="8303.8534000000054"/>
    <n v="8303.9808000000048"/>
    <n v="8304.1082000000042"/>
    <n v="8304.2356000000036"/>
    <n v="8304.363000000003"/>
    <n v="8304.4904000000024"/>
    <n v="8304.6178000000018"/>
    <n v="8304.7452000000012"/>
    <n v="8304.8726000000006"/>
    <n v="8305"/>
  </r>
  <r>
    <x v="78"/>
    <x v="0"/>
    <x v="0"/>
    <n v="1"/>
    <n v="9758"/>
    <n v="0.1273"/>
    <n v="9756.726999999999"/>
    <n v="9756.8542999999991"/>
    <n v="9756.9815999999992"/>
    <n v="9757.1088999999993"/>
    <n v="9757.2361999999994"/>
    <n v="9757.3634999999995"/>
    <n v="9757.4907999999996"/>
    <n v="9757.6180999999997"/>
    <n v="9757.7453999999998"/>
    <n v="9757.8726999999999"/>
    <n v="9758"/>
  </r>
  <r>
    <x v="79"/>
    <x v="0"/>
    <x v="4"/>
    <n v="22"/>
    <n v="3645"/>
    <n v="0.12640000000000001"/>
    <n v="3643.735999999999"/>
    <n v="3643.8623999999991"/>
    <n v="3643.9887999999992"/>
    <n v="3644.1151999999993"/>
    <n v="3644.2415999999994"/>
    <n v="3644.3679999999995"/>
    <n v="3644.4943999999996"/>
    <n v="3644.6207999999997"/>
    <n v="3644.7471999999998"/>
    <n v="3644.8735999999999"/>
    <n v="3645"/>
  </r>
  <r>
    <x v="80"/>
    <x v="2"/>
    <x v="2"/>
    <n v="18"/>
    <n v="4863"/>
    <n v="0.12479999999999999"/>
    <n v="4861.752000000004"/>
    <n v="4861.8768000000036"/>
    <n v="4862.0016000000032"/>
    <n v="4862.1264000000028"/>
    <n v="4862.2512000000024"/>
    <n v="4862.376000000002"/>
    <n v="4862.5008000000016"/>
    <n v="4862.6256000000012"/>
    <n v="4862.7504000000008"/>
    <n v="4862.8752000000004"/>
    <n v="4863"/>
  </r>
  <r>
    <x v="81"/>
    <x v="4"/>
    <x v="1"/>
    <n v="1"/>
    <n v="16022"/>
    <n v="0.12429999999999999"/>
    <n v="16020.757000000005"/>
    <n v="16020.881300000005"/>
    <n v="16021.005600000004"/>
    <n v="16021.129900000004"/>
    <n v="16021.254200000003"/>
    <n v="16021.378500000003"/>
    <n v="16021.502800000002"/>
    <n v="16021.627100000002"/>
    <n v="16021.751400000001"/>
    <n v="16021.875700000001"/>
    <n v="16022"/>
  </r>
  <r>
    <x v="82"/>
    <x v="2"/>
    <x v="3"/>
    <n v="28"/>
    <n v="19078"/>
    <n v="0.1241"/>
    <n v="19076.758999999991"/>
    <n v="19076.883099999992"/>
    <n v="19077.007199999993"/>
    <n v="19077.131299999994"/>
    <n v="19077.255399999995"/>
    <n v="19077.379499999995"/>
    <n v="19077.503599999996"/>
    <n v="19077.627699999997"/>
    <n v="19077.751799999998"/>
    <n v="19077.875899999999"/>
    <n v="19078"/>
  </r>
  <r>
    <x v="83"/>
    <x v="1"/>
    <x v="1"/>
    <n v="10"/>
    <n v="12621"/>
    <n v="0.1236"/>
    <n v="12619.763999999992"/>
    <n v="12619.887599999993"/>
    <n v="12620.011199999994"/>
    <n v="12620.134799999994"/>
    <n v="12620.258399999995"/>
    <n v="12620.381999999996"/>
    <n v="12620.505599999997"/>
    <n v="12620.629199999998"/>
    <n v="12620.752799999998"/>
    <n v="12620.876399999999"/>
    <n v="12621"/>
  </r>
  <r>
    <x v="84"/>
    <x v="2"/>
    <x v="0"/>
    <n v="1"/>
    <n v="6215"/>
    <n v="0.1235"/>
    <n v="6213.7650000000031"/>
    <n v="6213.8885000000028"/>
    <n v="6214.0120000000024"/>
    <n v="6214.1355000000021"/>
    <n v="6214.2590000000018"/>
    <n v="6214.3825000000015"/>
    <n v="6214.5060000000012"/>
    <n v="6214.6295000000009"/>
    <n v="6214.7530000000006"/>
    <n v="6214.8765000000003"/>
    <n v="6215"/>
  </r>
  <r>
    <x v="85"/>
    <x v="2"/>
    <x v="0"/>
    <n v="4"/>
    <n v="7451"/>
    <n v="0.1217"/>
    <n v="7449.7830000000031"/>
    <n v="7449.9047000000028"/>
    <n v="7450.0264000000025"/>
    <n v="7450.1481000000022"/>
    <n v="7450.2698000000019"/>
    <n v="7450.3915000000015"/>
    <n v="7450.5132000000012"/>
    <n v="7450.6349000000009"/>
    <n v="7450.7566000000006"/>
    <n v="7450.8783000000003"/>
    <n v="7451"/>
  </r>
  <r>
    <x v="86"/>
    <x v="3"/>
    <x v="1"/>
    <n v="23"/>
    <n v="12694"/>
    <n v="0.1211"/>
    <n v="12692.788999999997"/>
    <n v="12692.910099999997"/>
    <n v="12693.031199999998"/>
    <n v="12693.152299999998"/>
    <n v="12693.273399999998"/>
    <n v="12693.394499999999"/>
    <n v="12693.515599999999"/>
    <n v="12693.636699999999"/>
    <n v="12693.757799999999"/>
    <n v="12693.8789"/>
    <n v="12694"/>
  </r>
  <r>
    <x v="87"/>
    <x v="4"/>
    <x v="0"/>
    <n v="22"/>
    <n v="12294"/>
    <n v="0.12039999999999999"/>
    <n v="12292.796000000002"/>
    <n v="12292.916400000002"/>
    <n v="12293.036800000002"/>
    <n v="12293.157200000001"/>
    <n v="12293.277600000001"/>
    <n v="12293.398000000001"/>
    <n v="12293.518400000001"/>
    <n v="12293.638800000001"/>
    <n v="12293.7592"/>
    <n v="12293.8796"/>
    <n v="12294"/>
  </r>
  <r>
    <x v="88"/>
    <x v="1"/>
    <x v="1"/>
    <n v="22"/>
    <n v="4435"/>
    <n v="0.12039999999999999"/>
    <n v="4433.7960000000021"/>
    <n v="4433.9164000000019"/>
    <n v="4434.0368000000017"/>
    <n v="4434.1572000000015"/>
    <n v="4434.2776000000013"/>
    <n v="4434.398000000001"/>
    <n v="4434.5184000000008"/>
    <n v="4434.6388000000006"/>
    <n v="4434.7592000000004"/>
    <n v="4434.8796000000002"/>
    <n v="4435"/>
  </r>
  <r>
    <x v="89"/>
    <x v="1"/>
    <x v="2"/>
    <n v="16"/>
    <n v="15659"/>
    <n v="0.1203"/>
    <n v="15657.796999999995"/>
    <n v="15657.917299999996"/>
    <n v="15658.037599999996"/>
    <n v="15658.157899999997"/>
    <n v="15658.278199999997"/>
    <n v="15658.398499999998"/>
    <n v="15658.518799999998"/>
    <n v="15658.639099999999"/>
    <n v="15658.759399999999"/>
    <n v="15658.8797"/>
    <n v="15659"/>
  </r>
  <r>
    <x v="90"/>
    <x v="1"/>
    <x v="0"/>
    <n v="15"/>
    <n v="6742"/>
    <n v="0.1196"/>
    <n v="6740.8040000000001"/>
    <n v="6740.9236000000001"/>
    <n v="6741.0432000000001"/>
    <n v="6741.1628000000001"/>
    <n v="6741.2824000000001"/>
    <n v="6741.402"/>
    <n v="6741.5216"/>
    <n v="6741.6412"/>
    <n v="6741.7608"/>
    <n v="6741.8804"/>
    <n v="6742"/>
  </r>
  <r>
    <x v="91"/>
    <x v="2"/>
    <x v="3"/>
    <n v="7"/>
    <n v="5555"/>
    <n v="0.1196"/>
    <n v="5553.8040000000001"/>
    <n v="5553.9236000000001"/>
    <n v="5554.0432000000001"/>
    <n v="5554.1628000000001"/>
    <n v="5554.2824000000001"/>
    <n v="5554.402"/>
    <n v="5554.5216"/>
    <n v="5554.6412"/>
    <n v="5554.7608"/>
    <n v="5554.8804"/>
    <n v="5555"/>
  </r>
  <r>
    <x v="92"/>
    <x v="2"/>
    <x v="0"/>
    <n v="7"/>
    <n v="13237"/>
    <n v="0.1193"/>
    <n v="13235.806999999997"/>
    <n v="13235.926299999997"/>
    <n v="13236.045599999998"/>
    <n v="13236.164899999998"/>
    <n v="13236.284199999998"/>
    <n v="13236.403499999999"/>
    <n v="13236.522799999999"/>
    <n v="13236.642099999999"/>
    <n v="13236.761399999999"/>
    <n v="13236.8807"/>
    <n v="13237"/>
  </r>
  <r>
    <x v="93"/>
    <x v="4"/>
    <x v="0"/>
    <n v="10"/>
    <n v="19218"/>
    <n v="0.1192"/>
    <n v="19216.80799999999"/>
    <n v="19216.927199999991"/>
    <n v="19217.046399999992"/>
    <n v="19217.165599999993"/>
    <n v="19217.284799999994"/>
    <n v="19217.403999999995"/>
    <n v="19217.523199999996"/>
    <n v="19217.642399999997"/>
    <n v="19217.761599999998"/>
    <n v="19217.880799999999"/>
    <n v="19218"/>
  </r>
  <r>
    <x v="94"/>
    <x v="0"/>
    <x v="1"/>
    <n v="15"/>
    <n v="7485"/>
    <n v="0.1192"/>
    <n v="7483.8079999999991"/>
    <n v="7483.9271999999992"/>
    <n v="7484.0463999999993"/>
    <n v="7484.1655999999994"/>
    <n v="7484.2847999999994"/>
    <n v="7484.4039999999995"/>
    <n v="7484.5231999999996"/>
    <n v="7484.6423999999997"/>
    <n v="7484.7615999999998"/>
    <n v="7484.8807999999999"/>
    <n v="7485"/>
  </r>
  <r>
    <x v="95"/>
    <x v="4"/>
    <x v="1"/>
    <n v="18"/>
    <n v="4459"/>
    <n v="0.1191"/>
    <n v="4457.8090000000011"/>
    <n v="4457.928100000001"/>
    <n v="4458.0472000000009"/>
    <n v="4458.1663000000008"/>
    <n v="4458.2854000000007"/>
    <n v="4458.4045000000006"/>
    <n v="4458.5236000000004"/>
    <n v="4458.6427000000003"/>
    <n v="4458.7618000000002"/>
    <n v="4458.8809000000001"/>
    <n v="4459"/>
  </r>
  <r>
    <x v="96"/>
    <x v="2"/>
    <x v="4"/>
    <n v="29"/>
    <n v="4004"/>
    <n v="0.11890000000000001"/>
    <n v="4002.8110000000006"/>
    <n v="4002.9299000000005"/>
    <n v="4003.0488000000005"/>
    <n v="4003.1677000000004"/>
    <n v="4003.2866000000004"/>
    <n v="4003.4055000000003"/>
    <n v="4003.5244000000002"/>
    <n v="4003.6433000000002"/>
    <n v="4003.7622000000001"/>
    <n v="4003.8811000000001"/>
    <n v="4004"/>
  </r>
  <r>
    <x v="97"/>
    <x v="3"/>
    <x v="4"/>
    <n v="12"/>
    <n v="4608"/>
    <n v="0.1186"/>
    <n v="4606.8140000000021"/>
    <n v="4606.9326000000019"/>
    <n v="4607.0512000000017"/>
    <n v="4607.1698000000015"/>
    <n v="4607.2884000000013"/>
    <n v="4607.4070000000011"/>
    <n v="4607.5256000000008"/>
    <n v="4607.6442000000006"/>
    <n v="4607.7628000000004"/>
    <n v="4607.8814000000002"/>
    <n v="4608"/>
  </r>
  <r>
    <x v="98"/>
    <x v="3"/>
    <x v="2"/>
    <n v="25"/>
    <n v="12114"/>
    <n v="0.11849999999999999"/>
    <n v="12112.814999999995"/>
    <n v="12112.933499999996"/>
    <n v="12113.051999999996"/>
    <n v="12113.170499999997"/>
    <n v="12113.288999999997"/>
    <n v="12113.407499999998"/>
    <n v="12113.525999999998"/>
    <n v="12113.644499999999"/>
    <n v="12113.762999999999"/>
    <n v="12113.8815"/>
    <n v="12114"/>
  </r>
  <r>
    <x v="99"/>
    <x v="0"/>
    <x v="0"/>
    <n v="26"/>
    <n v="10137"/>
    <n v="0.1183"/>
    <n v="10135.816999999999"/>
    <n v="10135.935299999999"/>
    <n v="10136.053599999999"/>
    <n v="10136.171899999999"/>
    <n v="10136.290199999999"/>
    <n v="10136.4085"/>
    <n v="10136.5268"/>
    <n v="10136.6451"/>
    <n v="10136.7634"/>
    <n v="10136.8817"/>
    <n v="10137"/>
  </r>
  <r>
    <x v="100"/>
    <x v="2"/>
    <x v="2"/>
    <n v="29"/>
    <n v="7080"/>
    <n v="0.1182"/>
    <n v="7078.8180000000011"/>
    <n v="7078.936200000001"/>
    <n v="7079.0544000000009"/>
    <n v="7079.1726000000008"/>
    <n v="7079.2908000000007"/>
    <n v="7079.4090000000006"/>
    <n v="7079.5272000000004"/>
    <n v="7079.6454000000003"/>
    <n v="7079.7636000000002"/>
    <n v="7079.8818000000001"/>
    <n v="7080"/>
  </r>
  <r>
    <x v="101"/>
    <x v="0"/>
    <x v="1"/>
    <n v="28"/>
    <n v="6252"/>
    <n v="0.1177"/>
    <n v="6250.8230000000021"/>
    <n v="6250.9407000000019"/>
    <n v="6251.0584000000017"/>
    <n v="6251.1761000000015"/>
    <n v="6251.2938000000013"/>
    <n v="6251.4115000000011"/>
    <n v="6251.5292000000009"/>
    <n v="6251.6469000000006"/>
    <n v="6251.7646000000004"/>
    <n v="6251.8823000000002"/>
    <n v="6252"/>
  </r>
  <r>
    <x v="102"/>
    <x v="1"/>
    <x v="2"/>
    <n v="10"/>
    <n v="17098"/>
    <n v="0.1176"/>
    <n v="17096.823999999986"/>
    <n v="17096.941599999987"/>
    <n v="17097.059199999989"/>
    <n v="17097.17679999999"/>
    <n v="17097.294399999992"/>
    <n v="17097.411999999993"/>
    <n v="17097.529599999994"/>
    <n v="17097.647199999996"/>
    <n v="17097.764799999997"/>
    <n v="17097.882399999999"/>
    <n v="17098"/>
  </r>
  <r>
    <x v="103"/>
    <x v="2"/>
    <x v="0"/>
    <n v="7"/>
    <n v="7940"/>
    <n v="0.11749999999999999"/>
    <n v="7938.8249999999971"/>
    <n v="7938.9424999999974"/>
    <n v="7939.0599999999977"/>
    <n v="7939.177499999998"/>
    <n v="7939.2949999999983"/>
    <n v="7939.4124999999985"/>
    <n v="7939.5299999999988"/>
    <n v="7939.6474999999991"/>
    <n v="7939.7649999999994"/>
    <n v="7939.8824999999997"/>
    <n v="7940"/>
  </r>
  <r>
    <x v="104"/>
    <x v="1"/>
    <x v="3"/>
    <n v="9"/>
    <n v="4575"/>
    <n v="0.1172"/>
    <n v="4573.8280000000032"/>
    <n v="4573.9452000000028"/>
    <n v="4574.0624000000025"/>
    <n v="4574.1796000000022"/>
    <n v="4574.2968000000019"/>
    <n v="4574.4140000000016"/>
    <n v="4574.5312000000013"/>
    <n v="4574.6484000000009"/>
    <n v="4574.7656000000006"/>
    <n v="4574.8828000000003"/>
    <n v="4575"/>
  </r>
  <r>
    <x v="105"/>
    <x v="3"/>
    <x v="4"/>
    <n v="8"/>
    <n v="17707"/>
    <n v="0.1169"/>
    <n v="17705.830999999991"/>
    <n v="17705.947899999992"/>
    <n v="17706.064799999993"/>
    <n v="17706.181699999994"/>
    <n v="17706.298599999995"/>
    <n v="17706.415499999996"/>
    <n v="17706.532399999996"/>
    <n v="17706.649299999997"/>
    <n v="17706.766199999998"/>
    <n v="17706.883099999999"/>
    <n v="17707"/>
  </r>
  <r>
    <x v="106"/>
    <x v="0"/>
    <x v="3"/>
    <n v="15"/>
    <n v="3699"/>
    <n v="0.1166"/>
    <n v="3697.8340000000017"/>
    <n v="3697.9506000000015"/>
    <n v="3698.0672000000013"/>
    <n v="3698.1838000000012"/>
    <n v="3698.300400000001"/>
    <n v="3698.4170000000008"/>
    <n v="3698.5336000000007"/>
    <n v="3698.6502000000005"/>
    <n v="3698.7668000000003"/>
    <n v="3698.8834000000002"/>
    <n v="3699"/>
  </r>
  <r>
    <x v="107"/>
    <x v="0"/>
    <x v="4"/>
    <n v="23"/>
    <n v="8580"/>
    <n v="0.1163"/>
    <n v="8578.8370000000032"/>
    <n v="8578.9533000000029"/>
    <n v="8579.0696000000025"/>
    <n v="8579.1859000000022"/>
    <n v="8579.3022000000019"/>
    <n v="8579.4185000000016"/>
    <n v="8579.5348000000013"/>
    <n v="8579.651100000001"/>
    <n v="8579.7674000000006"/>
    <n v="8579.8837000000003"/>
    <n v="8580"/>
  </r>
  <r>
    <x v="108"/>
    <x v="0"/>
    <x v="0"/>
    <n v="25"/>
    <n v="14941"/>
    <n v="0.11609999999999999"/>
    <n v="14939.839000000007"/>
    <n v="14939.955100000006"/>
    <n v="14940.071200000006"/>
    <n v="14940.187300000005"/>
    <n v="14940.303400000004"/>
    <n v="14940.419500000004"/>
    <n v="14940.535600000003"/>
    <n v="14940.651700000002"/>
    <n v="14940.767800000001"/>
    <n v="14940.883900000001"/>
    <n v="14941"/>
  </r>
  <r>
    <x v="109"/>
    <x v="1"/>
    <x v="0"/>
    <n v="14"/>
    <n v="14059"/>
    <n v="0.1157"/>
    <n v="14057.842999999997"/>
    <n v="14057.958699999997"/>
    <n v="14058.074399999998"/>
    <n v="14058.190099999998"/>
    <n v="14058.305799999998"/>
    <n v="14058.421499999999"/>
    <n v="14058.537199999999"/>
    <n v="14058.652899999999"/>
    <n v="14058.768599999999"/>
    <n v="14058.8843"/>
    <n v="14059"/>
  </r>
  <r>
    <x v="110"/>
    <x v="2"/>
    <x v="4"/>
    <n v="13"/>
    <n v="9119"/>
    <n v="0.1157"/>
    <n v="9117.8429999999971"/>
    <n v="9117.9586999999974"/>
    <n v="9118.0743999999977"/>
    <n v="9118.190099999998"/>
    <n v="9118.3057999999983"/>
    <n v="9118.4214999999986"/>
    <n v="9118.5371999999988"/>
    <n v="9118.6528999999991"/>
    <n v="9118.7685999999994"/>
    <n v="9118.8842999999997"/>
    <n v="9119"/>
  </r>
  <r>
    <x v="111"/>
    <x v="1"/>
    <x v="1"/>
    <n v="14"/>
    <n v="3370"/>
    <n v="0.1157"/>
    <n v="3368.8430000000017"/>
    <n v="3368.9587000000015"/>
    <n v="3369.0744000000013"/>
    <n v="3369.1901000000012"/>
    <n v="3369.305800000001"/>
    <n v="3369.4215000000008"/>
    <n v="3369.5372000000007"/>
    <n v="3369.6529000000005"/>
    <n v="3369.7686000000003"/>
    <n v="3369.8843000000002"/>
    <n v="3370"/>
  </r>
  <r>
    <x v="112"/>
    <x v="3"/>
    <x v="2"/>
    <n v="5"/>
    <n v="19567"/>
    <n v="0.1154"/>
    <n v="19565.846000000012"/>
    <n v="19565.961400000011"/>
    <n v="19566.07680000001"/>
    <n v="19566.192200000009"/>
    <n v="19566.307600000007"/>
    <n v="19566.423000000006"/>
    <n v="19566.538400000005"/>
    <n v="19566.653800000004"/>
    <n v="19566.769200000002"/>
    <n v="19566.884600000001"/>
    <n v="19567"/>
  </r>
  <r>
    <x v="113"/>
    <x v="4"/>
    <x v="1"/>
    <n v="10"/>
    <n v="10802"/>
    <n v="0.1149"/>
    <n v="10800.850999999995"/>
    <n v="10800.965899999996"/>
    <n v="10801.080799999996"/>
    <n v="10801.195699999997"/>
    <n v="10801.310599999997"/>
    <n v="10801.425499999998"/>
    <n v="10801.540399999998"/>
    <n v="10801.655299999999"/>
    <n v="10801.770199999999"/>
    <n v="10801.8851"/>
    <n v="10802"/>
  </r>
  <r>
    <x v="114"/>
    <x v="0"/>
    <x v="3"/>
    <n v="27"/>
    <n v="18491"/>
    <n v="0.11459999999999999"/>
    <n v="18489.853999999992"/>
    <n v="18489.968599999993"/>
    <n v="18490.083199999994"/>
    <n v="18490.197799999994"/>
    <n v="18490.312399999995"/>
    <n v="18490.426999999996"/>
    <n v="18490.541599999997"/>
    <n v="18490.656199999998"/>
    <n v="18490.770799999998"/>
    <n v="18490.885399999999"/>
    <n v="18491"/>
  </r>
  <r>
    <x v="115"/>
    <x v="3"/>
    <x v="3"/>
    <n v="16"/>
    <n v="6366"/>
    <n v="0.1142"/>
    <n v="6364.8580000000002"/>
    <n v="6364.9722000000002"/>
    <n v="6365.0864000000001"/>
    <n v="6365.2006000000001"/>
    <n v="6365.3148000000001"/>
    <n v="6365.4290000000001"/>
    <n v="6365.5432000000001"/>
    <n v="6365.6574000000001"/>
    <n v="6365.7716"/>
    <n v="6365.8858"/>
    <n v="6366"/>
  </r>
  <r>
    <x v="116"/>
    <x v="0"/>
    <x v="1"/>
    <n v="20"/>
    <n v="16596"/>
    <n v="0.1134"/>
    <n v="16594.866000000016"/>
    <n v="16594.979400000015"/>
    <n v="16595.092800000013"/>
    <n v="16595.206200000011"/>
    <n v="16595.31960000001"/>
    <n v="16595.433000000008"/>
    <n v="16595.546400000007"/>
    <n v="16595.659800000005"/>
    <n v="16595.773200000003"/>
    <n v="16595.886600000002"/>
    <n v="16596"/>
  </r>
  <r>
    <x v="117"/>
    <x v="2"/>
    <x v="3"/>
    <n v="6"/>
    <n v="11248"/>
    <n v="0.1134"/>
    <n v="11246.865999999998"/>
    <n v="11246.979399999998"/>
    <n v="11247.092799999999"/>
    <n v="11247.206199999999"/>
    <n v="11247.319599999999"/>
    <n v="11247.432999999999"/>
    <n v="11247.546399999999"/>
    <n v="11247.659799999999"/>
    <n v="11247.7732"/>
    <n v="11247.8866"/>
    <n v="11248"/>
  </r>
  <r>
    <x v="118"/>
    <x v="3"/>
    <x v="1"/>
    <n v="4"/>
    <n v="8618"/>
    <n v="0.11310000000000001"/>
    <n v="8616.8689999999951"/>
    <n v="8616.9820999999956"/>
    <n v="8617.0951999999961"/>
    <n v="8617.2082999999966"/>
    <n v="8617.3213999999971"/>
    <n v="8617.4344999999976"/>
    <n v="8617.5475999999981"/>
    <n v="8617.6606999999985"/>
    <n v="8617.773799999999"/>
    <n v="8617.8868999999995"/>
    <n v="8618"/>
  </r>
  <r>
    <x v="119"/>
    <x v="1"/>
    <x v="2"/>
    <n v="27"/>
    <n v="8703"/>
    <n v="0.1125"/>
    <n v="8701.8750000000073"/>
    <n v="8701.9875000000065"/>
    <n v="8702.1000000000058"/>
    <n v="8702.2125000000051"/>
    <n v="8702.3250000000044"/>
    <n v="8702.4375000000036"/>
    <n v="8702.5500000000029"/>
    <n v="8702.6625000000022"/>
    <n v="8702.7750000000015"/>
    <n v="8702.8875000000007"/>
    <n v="8703"/>
  </r>
  <r>
    <x v="120"/>
    <x v="2"/>
    <x v="2"/>
    <n v="3"/>
    <n v="6676"/>
    <n v="0.1116"/>
    <n v="6674.8839999999982"/>
    <n v="6674.9955999999984"/>
    <n v="6675.1071999999986"/>
    <n v="6675.2187999999987"/>
    <n v="6675.3303999999989"/>
    <n v="6675.4419999999991"/>
    <n v="6675.5535999999993"/>
    <n v="6675.6651999999995"/>
    <n v="6675.7767999999996"/>
    <n v="6675.8883999999998"/>
    <n v="6676"/>
  </r>
  <r>
    <x v="121"/>
    <x v="2"/>
    <x v="2"/>
    <n v="28"/>
    <n v="6313"/>
    <n v="0.1115"/>
    <n v="6311.8850000000002"/>
    <n v="6311.9965000000002"/>
    <n v="6312.1080000000002"/>
    <n v="6312.2195000000002"/>
    <n v="6312.3310000000001"/>
    <n v="6312.4425000000001"/>
    <n v="6312.5540000000001"/>
    <n v="6312.6655000000001"/>
    <n v="6312.777"/>
    <n v="6312.8885"/>
    <n v="6313"/>
  </r>
  <r>
    <x v="122"/>
    <x v="2"/>
    <x v="4"/>
    <n v="23"/>
    <n v="3761"/>
    <n v="0.1109"/>
    <n v="3759.8909999999987"/>
    <n v="3760.0018999999988"/>
    <n v="3760.112799999999"/>
    <n v="3760.2236999999991"/>
    <n v="3760.3345999999992"/>
    <n v="3760.4454999999994"/>
    <n v="3760.5563999999995"/>
    <n v="3760.6672999999996"/>
    <n v="3760.7781999999997"/>
    <n v="3760.8890999999999"/>
    <n v="3761"/>
  </r>
  <r>
    <x v="123"/>
    <x v="3"/>
    <x v="1"/>
    <n v="28"/>
    <n v="8837"/>
    <n v="0.1105"/>
    <n v="8835.8949999999932"/>
    <n v="8836.0054999999938"/>
    <n v="8836.1159999999945"/>
    <n v="8836.2264999999952"/>
    <n v="8836.3369999999959"/>
    <n v="8836.4474999999966"/>
    <n v="8836.5579999999973"/>
    <n v="8836.6684999999979"/>
    <n v="8836.7789999999986"/>
    <n v="8836.8894999999993"/>
    <n v="8837"/>
  </r>
  <r>
    <x v="124"/>
    <x v="4"/>
    <x v="3"/>
    <n v="17"/>
    <n v="4613"/>
    <n v="0.1104"/>
    <n v="4611.8960000000043"/>
    <n v="4612.0064000000039"/>
    <n v="4612.1168000000034"/>
    <n v="4612.227200000003"/>
    <n v="4612.3376000000026"/>
    <n v="4612.4480000000021"/>
    <n v="4612.5584000000017"/>
    <n v="4612.6688000000013"/>
    <n v="4612.7792000000009"/>
    <n v="4612.8896000000004"/>
    <n v="4613"/>
  </r>
  <r>
    <x v="125"/>
    <x v="2"/>
    <x v="3"/>
    <n v="13"/>
    <n v="15912"/>
    <n v="0.1096"/>
    <n v="15910.904000000002"/>
    <n v="15911.013600000002"/>
    <n v="15911.123200000002"/>
    <n v="15911.232800000002"/>
    <n v="15911.342400000001"/>
    <n v="15911.452000000001"/>
    <n v="15911.561600000001"/>
    <n v="15911.671200000001"/>
    <n v="15911.7808"/>
    <n v="15911.8904"/>
    <n v="15912"/>
  </r>
  <r>
    <x v="126"/>
    <x v="2"/>
    <x v="1"/>
    <n v="8"/>
    <n v="17273"/>
    <n v="0.1095"/>
    <n v="17271.905000000013"/>
    <n v="17272.014500000012"/>
    <n v="17272.124000000011"/>
    <n v="17272.233500000009"/>
    <n v="17272.343000000008"/>
    <n v="17272.452500000007"/>
    <n v="17272.562000000005"/>
    <n v="17272.671500000004"/>
    <n v="17272.781000000003"/>
    <n v="17272.890500000001"/>
    <n v="17273"/>
  </r>
  <r>
    <x v="127"/>
    <x v="4"/>
    <x v="1"/>
    <n v="13"/>
    <n v="15154"/>
    <n v="0.1089"/>
    <n v="15152.911000000007"/>
    <n v="15153.019900000007"/>
    <n v="15153.128800000006"/>
    <n v="15153.237700000005"/>
    <n v="15153.346600000004"/>
    <n v="15153.455500000004"/>
    <n v="15153.564400000003"/>
    <n v="15153.673300000002"/>
    <n v="15153.782200000001"/>
    <n v="15153.891100000001"/>
    <n v="15154"/>
  </r>
  <r>
    <x v="128"/>
    <x v="3"/>
    <x v="0"/>
    <n v="15"/>
    <n v="12786"/>
    <n v="0.10879999999999999"/>
    <n v="12784.912"/>
    <n v="12785.0208"/>
    <n v="12785.1296"/>
    <n v="12785.2384"/>
    <n v="12785.3472"/>
    <n v="12785.456"/>
    <n v="12785.5648"/>
    <n v="12785.6736"/>
    <n v="12785.7824"/>
    <n v="12785.8912"/>
    <n v="12786"/>
  </r>
  <r>
    <x v="129"/>
    <x v="1"/>
    <x v="2"/>
    <n v="12"/>
    <n v="10762"/>
    <n v="0.10780000000000001"/>
    <n v="10760.922000000002"/>
    <n v="10761.029800000002"/>
    <n v="10761.137600000002"/>
    <n v="10761.245400000002"/>
    <n v="10761.353200000001"/>
    <n v="10761.461000000001"/>
    <n v="10761.568800000001"/>
    <n v="10761.676600000001"/>
    <n v="10761.7844"/>
    <n v="10761.8922"/>
    <n v="10762"/>
  </r>
  <r>
    <x v="130"/>
    <x v="0"/>
    <x v="4"/>
    <n v="5"/>
    <n v="17552"/>
    <n v="0.1074"/>
    <n v="17550.925999999992"/>
    <n v="17551.033399999993"/>
    <n v="17551.140799999994"/>
    <n v="17551.248199999995"/>
    <n v="17551.355599999995"/>
    <n v="17551.462999999996"/>
    <n v="17551.570399999997"/>
    <n v="17551.677799999998"/>
    <n v="17551.785199999998"/>
    <n v="17551.892599999999"/>
    <n v="17552"/>
  </r>
  <r>
    <x v="131"/>
    <x v="3"/>
    <x v="1"/>
    <n v="13"/>
    <n v="7354"/>
    <n v="0.1069"/>
    <n v="7352.9310000000023"/>
    <n v="7353.0379000000021"/>
    <n v="7353.1448000000019"/>
    <n v="7353.2517000000016"/>
    <n v="7353.3586000000014"/>
    <n v="7353.4655000000012"/>
    <n v="7353.5724000000009"/>
    <n v="7353.6793000000007"/>
    <n v="7353.7862000000005"/>
    <n v="7353.8931000000002"/>
    <n v="7354"/>
  </r>
  <r>
    <x v="132"/>
    <x v="1"/>
    <x v="4"/>
    <n v="1"/>
    <n v="19668"/>
    <n v="0.10680000000000001"/>
    <n v="19666.931999999986"/>
    <n v="19667.038799999988"/>
    <n v="19667.145599999989"/>
    <n v="19667.25239999999"/>
    <n v="19667.359199999992"/>
    <n v="19667.465999999993"/>
    <n v="19667.572799999994"/>
    <n v="19667.679599999996"/>
    <n v="19667.786399999997"/>
    <n v="19667.893199999999"/>
    <n v="19668"/>
  </r>
  <r>
    <x v="133"/>
    <x v="2"/>
    <x v="2"/>
    <n v="15"/>
    <n v="5654"/>
    <n v="0.1067"/>
    <n v="5652.9329999999973"/>
    <n v="5653.0396999999975"/>
    <n v="5653.1463999999978"/>
    <n v="5653.2530999999981"/>
    <n v="5653.3597999999984"/>
    <n v="5653.4664999999986"/>
    <n v="5653.5731999999989"/>
    <n v="5653.6798999999992"/>
    <n v="5653.7865999999995"/>
    <n v="5653.8932999999997"/>
    <n v="5654"/>
  </r>
  <r>
    <x v="134"/>
    <x v="2"/>
    <x v="4"/>
    <n v="27"/>
    <n v="9613"/>
    <n v="0.1065"/>
    <n v="9611.9350000000013"/>
    <n v="9612.0415000000012"/>
    <n v="9612.148000000001"/>
    <n v="9612.2545000000009"/>
    <n v="9612.3610000000008"/>
    <n v="9612.4675000000007"/>
    <n v="9612.5740000000005"/>
    <n v="9612.6805000000004"/>
    <n v="9612.7870000000003"/>
    <n v="9612.8935000000001"/>
    <n v="9613"/>
  </r>
  <r>
    <x v="135"/>
    <x v="0"/>
    <x v="0"/>
    <n v="27"/>
    <n v="14697"/>
    <n v="0.10589999999999999"/>
    <n v="14695.940999999995"/>
    <n v="14696.046899999996"/>
    <n v="14696.152799999996"/>
    <n v="14696.258699999997"/>
    <n v="14696.364599999997"/>
    <n v="14696.470499999998"/>
    <n v="14696.576399999998"/>
    <n v="14696.682299999999"/>
    <n v="14696.788199999999"/>
    <n v="14696.8941"/>
    <n v="14697"/>
  </r>
  <r>
    <x v="136"/>
    <x v="1"/>
    <x v="2"/>
    <n v="21"/>
    <n v="12139"/>
    <n v="0.1056"/>
    <n v="12137.943999999992"/>
    <n v="12138.049599999993"/>
    <n v="12138.155199999994"/>
    <n v="12138.260799999995"/>
    <n v="12138.366399999995"/>
    <n v="12138.471999999996"/>
    <n v="12138.577599999997"/>
    <n v="12138.683199999998"/>
    <n v="12138.788799999998"/>
    <n v="12138.894399999999"/>
    <n v="12139"/>
  </r>
  <r>
    <x v="137"/>
    <x v="1"/>
    <x v="4"/>
    <n v="23"/>
    <n v="8672"/>
    <n v="0.1056"/>
    <n v="8670.9439999999922"/>
    <n v="8671.049599999993"/>
    <n v="8671.1551999999938"/>
    <n v="8671.2607999999946"/>
    <n v="8671.3663999999953"/>
    <n v="8671.4719999999961"/>
    <n v="8671.5775999999969"/>
    <n v="8671.6831999999977"/>
    <n v="8671.7887999999984"/>
    <n v="8671.8943999999992"/>
    <n v="8672"/>
  </r>
  <r>
    <x v="138"/>
    <x v="4"/>
    <x v="2"/>
    <n v="24"/>
    <n v="12833"/>
    <n v="0.1052"/>
    <n v="12831.948"/>
    <n v="12832.0532"/>
    <n v="12832.1584"/>
    <n v="12832.2636"/>
    <n v="12832.3688"/>
    <n v="12832.474"/>
    <n v="12832.5792"/>
    <n v="12832.6844"/>
    <n v="12832.7896"/>
    <n v="12832.8948"/>
    <n v="12833"/>
  </r>
  <r>
    <x v="139"/>
    <x v="3"/>
    <x v="4"/>
    <n v="11"/>
    <n v="9007"/>
    <n v="0.1051"/>
    <n v="9005.9489999999932"/>
    <n v="9006.0540999999939"/>
    <n v="9006.1591999999946"/>
    <n v="9006.2642999999953"/>
    <n v="9006.3693999999959"/>
    <n v="9006.4744999999966"/>
    <n v="9006.5795999999973"/>
    <n v="9006.684699999998"/>
    <n v="9006.7897999999986"/>
    <n v="9006.8948999999993"/>
    <n v="9007"/>
  </r>
  <r>
    <x v="140"/>
    <x v="4"/>
    <x v="1"/>
    <n v="28"/>
    <n v="14326"/>
    <n v="0.1048"/>
    <n v="14324.952000000008"/>
    <n v="14325.056800000008"/>
    <n v="14325.161600000007"/>
    <n v="14325.266400000006"/>
    <n v="14325.371200000005"/>
    <n v="14325.476000000004"/>
    <n v="14325.580800000003"/>
    <n v="14325.685600000003"/>
    <n v="14325.790400000002"/>
    <n v="14325.895200000001"/>
    <n v="14326"/>
  </r>
  <r>
    <x v="141"/>
    <x v="4"/>
    <x v="4"/>
    <n v="6"/>
    <n v="15842"/>
    <n v="0.1047"/>
    <n v="15840.953000000001"/>
    <n v="15841.057700000001"/>
    <n v="15841.162400000001"/>
    <n v="15841.267100000001"/>
    <n v="15841.371800000001"/>
    <n v="15841.476500000001"/>
    <n v="15841.581200000001"/>
    <n v="15841.6859"/>
    <n v="15841.7906"/>
    <n v="15841.8953"/>
    <n v="15842"/>
  </r>
  <r>
    <x v="142"/>
    <x v="1"/>
    <x v="2"/>
    <n v="4"/>
    <n v="10078"/>
    <n v="0.10440000000000001"/>
    <n v="10076.955999999998"/>
    <n v="10077.060399999998"/>
    <n v="10077.164799999999"/>
    <n v="10077.269199999999"/>
    <n v="10077.373599999999"/>
    <n v="10077.477999999999"/>
    <n v="10077.582399999999"/>
    <n v="10077.686799999999"/>
    <n v="10077.7912"/>
    <n v="10077.8956"/>
    <n v="10078"/>
  </r>
  <r>
    <x v="143"/>
    <x v="3"/>
    <x v="0"/>
    <n v="20"/>
    <n v="7966"/>
    <n v="0.1043"/>
    <n v="7964.9570000000003"/>
    <n v="7965.0613000000003"/>
    <n v="7965.1656000000003"/>
    <n v="7965.2699000000002"/>
    <n v="7965.3742000000002"/>
    <n v="7965.4785000000002"/>
    <n v="7965.5828000000001"/>
    <n v="7965.6871000000001"/>
    <n v="7965.7914000000001"/>
    <n v="7965.8957"/>
    <n v="7966"/>
  </r>
  <r>
    <x v="144"/>
    <x v="1"/>
    <x v="1"/>
    <n v="19"/>
    <n v="19627"/>
    <n v="0.1042"/>
    <n v="19625.957999999984"/>
    <n v="19626.062199999986"/>
    <n v="19626.166399999987"/>
    <n v="19626.270599999989"/>
    <n v="19626.374799999991"/>
    <n v="19626.478999999992"/>
    <n v="19626.583199999994"/>
    <n v="19626.687399999995"/>
    <n v="19626.791599999997"/>
    <n v="19626.895799999998"/>
    <n v="19627"/>
  </r>
  <r>
    <x v="145"/>
    <x v="3"/>
    <x v="1"/>
    <n v="3"/>
    <n v="17467"/>
    <n v="0.1033"/>
    <n v="17465.967000000011"/>
    <n v="17466.07030000001"/>
    <n v="17466.173600000009"/>
    <n v="17466.276900000008"/>
    <n v="17466.380200000007"/>
    <n v="17466.483500000006"/>
    <n v="17466.586800000005"/>
    <n v="17466.690100000003"/>
    <n v="17466.793400000002"/>
    <n v="17466.896700000001"/>
    <n v="17467"/>
  </r>
  <r>
    <x v="146"/>
    <x v="0"/>
    <x v="0"/>
    <n v="25"/>
    <n v="17967"/>
    <n v="0.1031"/>
    <n v="17965.968999999997"/>
    <n v="17966.072099999998"/>
    <n v="17966.175199999998"/>
    <n v="17966.278299999998"/>
    <n v="17966.381399999998"/>
    <n v="17966.484499999999"/>
    <n v="17966.587599999999"/>
    <n v="17966.690699999999"/>
    <n v="17966.793799999999"/>
    <n v="17966.8969"/>
    <n v="17967"/>
  </r>
  <r>
    <x v="147"/>
    <x v="2"/>
    <x v="0"/>
    <n v="9"/>
    <n v="6593"/>
    <n v="0.1028"/>
    <n v="6591.9720000000034"/>
    <n v="6592.0748000000031"/>
    <n v="6592.1776000000027"/>
    <n v="6592.2804000000024"/>
    <n v="6592.383200000002"/>
    <n v="6592.4860000000017"/>
    <n v="6592.5888000000014"/>
    <n v="6592.691600000001"/>
    <n v="6592.7944000000007"/>
    <n v="6592.8972000000003"/>
    <n v="6593"/>
  </r>
  <r>
    <x v="148"/>
    <x v="2"/>
    <x v="3"/>
    <n v="28"/>
    <n v="17259"/>
    <n v="0.1027"/>
    <n v="17257.973000000005"/>
    <n v="17258.075700000005"/>
    <n v="17258.178400000004"/>
    <n v="17258.281100000004"/>
    <n v="17258.383800000003"/>
    <n v="17258.486500000003"/>
    <n v="17258.589200000002"/>
    <n v="17258.691900000002"/>
    <n v="17258.794600000001"/>
    <n v="17258.897300000001"/>
    <n v="17259"/>
  </r>
  <r>
    <x v="149"/>
    <x v="3"/>
    <x v="2"/>
    <n v="25"/>
    <n v="14408"/>
    <n v="0.1016"/>
    <n v="14406.984"/>
    <n v="14407.0856"/>
    <n v="14407.1872"/>
    <n v="14407.2888"/>
    <n v="14407.3904"/>
    <n v="14407.492"/>
    <n v="14407.5936"/>
    <n v="14407.6952"/>
    <n v="14407.7968"/>
    <n v="14407.8984"/>
    <n v="14408"/>
  </r>
  <r>
    <x v="150"/>
    <x v="1"/>
    <x v="3"/>
    <n v="20"/>
    <n v="3165"/>
    <n v="0.1012"/>
    <n v="3163.9879999999994"/>
    <n v="3164.0891999999994"/>
    <n v="3164.1903999999995"/>
    <n v="3164.2915999999996"/>
    <n v="3164.3927999999996"/>
    <n v="3164.4939999999997"/>
    <n v="3164.5951999999997"/>
    <n v="3164.6963999999998"/>
    <n v="3164.7975999999999"/>
    <n v="3164.8987999999999"/>
    <n v="3165"/>
  </r>
  <r>
    <x v="151"/>
    <x v="0"/>
    <x v="4"/>
    <n v="9"/>
    <n v="10228"/>
    <n v="0.1009"/>
    <n v="10226.991000000005"/>
    <n v="10227.091900000005"/>
    <n v="10227.192800000004"/>
    <n v="10227.293700000004"/>
    <n v="10227.394600000003"/>
    <n v="10227.495500000003"/>
    <n v="10227.596400000002"/>
    <n v="10227.697300000002"/>
    <n v="10227.798200000001"/>
    <n v="10227.899100000001"/>
    <n v="10228"/>
  </r>
  <r>
    <x v="152"/>
    <x v="3"/>
    <x v="4"/>
    <n v="2"/>
    <n v="4409"/>
    <n v="0.1007"/>
    <n v="4407.9930000000004"/>
    <n v="4408.0937000000004"/>
    <n v="4408.1944000000003"/>
    <n v="4408.2951000000003"/>
    <n v="4408.3958000000002"/>
    <n v="4408.4965000000002"/>
    <n v="4408.5972000000002"/>
    <n v="4408.6979000000001"/>
    <n v="4408.7986000000001"/>
    <n v="4408.8993"/>
    <n v="4409"/>
  </r>
  <r>
    <x v="153"/>
    <x v="3"/>
    <x v="2"/>
    <n v="24"/>
    <n v="12114"/>
    <n v="0.10059999999999999"/>
    <n v="12112.994000000002"/>
    <n v="12113.094600000002"/>
    <n v="12113.195200000002"/>
    <n v="12113.295800000002"/>
    <n v="12113.396400000001"/>
    <n v="12113.497000000001"/>
    <n v="12113.597600000001"/>
    <n v="12113.698200000001"/>
    <n v="12113.7988"/>
    <n v="12113.8994"/>
    <n v="12114"/>
  </r>
  <r>
    <x v="154"/>
    <x v="3"/>
    <x v="3"/>
    <n v="9"/>
    <n v="7378"/>
    <n v="0.1003"/>
    <n v="7376.9969999999994"/>
    <n v="7377.0972999999994"/>
    <n v="7377.1975999999995"/>
    <n v="7377.2978999999996"/>
    <n v="7377.3981999999996"/>
    <n v="7377.4984999999997"/>
    <n v="7377.5987999999998"/>
    <n v="7377.6990999999998"/>
    <n v="7377.7993999999999"/>
    <n v="7377.8996999999999"/>
    <n v="7378"/>
  </r>
  <r>
    <x v="155"/>
    <x v="3"/>
    <x v="1"/>
    <n v="18"/>
    <n v="17737"/>
    <n v="0.10009999999999999"/>
    <n v="17735.999000000003"/>
    <n v="17736.099100000003"/>
    <n v="17736.199200000003"/>
    <n v="17736.299300000002"/>
    <n v="17736.399400000002"/>
    <n v="17736.499500000002"/>
    <n v="17736.599600000001"/>
    <n v="17736.699700000001"/>
    <n v="17736.799800000001"/>
    <n v="17736.8999"/>
    <n v="17737"/>
  </r>
  <r>
    <x v="156"/>
    <x v="4"/>
    <x v="4"/>
    <n v="21"/>
    <n v="8162"/>
    <n v="9.9699999999999997E-2"/>
    <n v="8161.0030000000024"/>
    <n v="8161.1027000000022"/>
    <n v="8161.2024000000019"/>
    <n v="8161.3021000000017"/>
    <n v="8161.4018000000015"/>
    <n v="8161.5015000000012"/>
    <n v="8161.601200000001"/>
    <n v="8161.7009000000007"/>
    <n v="8161.8006000000005"/>
    <n v="8161.9003000000002"/>
    <n v="8162"/>
  </r>
  <r>
    <x v="157"/>
    <x v="0"/>
    <x v="4"/>
    <n v="11"/>
    <n v="10888"/>
    <n v="9.8799999999999999E-2"/>
    <n v="10887.012000000002"/>
    <n v="10887.110800000002"/>
    <n v="10887.209600000002"/>
    <n v="10887.308400000002"/>
    <n v="10887.407200000001"/>
    <n v="10887.506000000001"/>
    <n v="10887.604800000001"/>
    <n v="10887.703600000001"/>
    <n v="10887.8024"/>
    <n v="10887.9012"/>
    <n v="10888"/>
  </r>
  <r>
    <x v="158"/>
    <x v="4"/>
    <x v="2"/>
    <n v="27"/>
    <n v="15443"/>
    <n v="9.8699999999999996E-2"/>
    <n v="15442.012999999995"/>
    <n v="15442.111699999996"/>
    <n v="15442.210399999996"/>
    <n v="15442.309099999997"/>
    <n v="15442.407799999997"/>
    <n v="15442.506499999998"/>
    <n v="15442.605199999998"/>
    <n v="15442.703899999999"/>
    <n v="15442.802599999999"/>
    <n v="15442.9013"/>
    <n v="15443"/>
  </r>
  <r>
    <x v="159"/>
    <x v="4"/>
    <x v="1"/>
    <n v="10"/>
    <n v="14675"/>
    <n v="9.8599999999999993E-2"/>
    <n v="14674.014000000006"/>
    <n v="14674.112600000006"/>
    <n v="14674.211200000005"/>
    <n v="14674.309800000005"/>
    <n v="14674.408400000004"/>
    <n v="14674.507000000003"/>
    <n v="14674.605600000003"/>
    <n v="14674.704200000002"/>
    <n v="14674.802800000001"/>
    <n v="14674.901400000001"/>
    <n v="14675"/>
  </r>
  <r>
    <x v="160"/>
    <x v="2"/>
    <x v="0"/>
    <n v="29"/>
    <n v="10116"/>
    <n v="9.7900000000000001E-2"/>
    <n v="10115.020999999993"/>
    <n v="10115.118899999994"/>
    <n v="10115.216799999995"/>
    <n v="10115.314699999995"/>
    <n v="10115.412599999996"/>
    <n v="10115.510499999997"/>
    <n v="10115.608399999997"/>
    <n v="10115.706299999998"/>
    <n v="10115.804199999999"/>
    <n v="10115.902099999999"/>
    <n v="10116"/>
  </r>
  <r>
    <x v="161"/>
    <x v="1"/>
    <x v="4"/>
    <n v="25"/>
    <n v="15837"/>
    <n v="9.7699999999999995E-2"/>
    <n v="15836.022999999997"/>
    <n v="15836.120699999998"/>
    <n v="15836.218399999998"/>
    <n v="15836.316099999998"/>
    <n v="15836.413799999998"/>
    <n v="15836.511499999999"/>
    <n v="15836.609199999999"/>
    <n v="15836.706899999999"/>
    <n v="15836.804599999999"/>
    <n v="15836.9023"/>
    <n v="15837"/>
  </r>
  <r>
    <x v="162"/>
    <x v="4"/>
    <x v="1"/>
    <n v="26"/>
    <n v="9653"/>
    <n v="9.7699999999999995E-2"/>
    <n v="9652.0229999999974"/>
    <n v="9652.1206999999977"/>
    <n v="9652.2183999999979"/>
    <n v="9652.3160999999982"/>
    <n v="9652.4137999999984"/>
    <n v="9652.5114999999987"/>
    <n v="9652.609199999999"/>
    <n v="9652.7068999999992"/>
    <n v="9652.8045999999995"/>
    <n v="9652.9022999999997"/>
    <n v="9653"/>
  </r>
  <r>
    <x v="163"/>
    <x v="1"/>
    <x v="0"/>
    <n v="28"/>
    <n v="9437"/>
    <n v="9.74E-2"/>
    <n v="9436.0259999999944"/>
    <n v="9436.1233999999949"/>
    <n v="9436.2207999999955"/>
    <n v="9436.3181999999961"/>
    <n v="9436.4155999999966"/>
    <n v="9436.5129999999972"/>
    <n v="9436.6103999999978"/>
    <n v="9436.7077999999983"/>
    <n v="9436.8051999999989"/>
    <n v="9436.9025999999994"/>
    <n v="9437"/>
  </r>
  <r>
    <x v="164"/>
    <x v="2"/>
    <x v="2"/>
    <n v="29"/>
    <n v="19907"/>
    <n v="9.7100000000000006E-2"/>
    <n v="19906.02900000001"/>
    <n v="19906.126100000009"/>
    <n v="19906.223200000008"/>
    <n v="19906.320300000007"/>
    <n v="19906.417400000006"/>
    <n v="19906.514500000005"/>
    <n v="19906.611600000004"/>
    <n v="19906.708700000003"/>
    <n v="19906.805800000002"/>
    <n v="19906.902900000001"/>
    <n v="19907"/>
  </r>
  <r>
    <x v="165"/>
    <x v="1"/>
    <x v="2"/>
    <n v="1"/>
    <n v="3131"/>
    <n v="9.7100000000000006E-2"/>
    <n v="3130.0290000000005"/>
    <n v="3130.1261000000004"/>
    <n v="3130.2232000000004"/>
    <n v="3130.3203000000003"/>
    <n v="3130.4174000000003"/>
    <n v="3130.5145000000002"/>
    <n v="3130.6116000000002"/>
    <n v="3130.7087000000001"/>
    <n v="3130.8058000000001"/>
    <n v="3130.9029"/>
    <n v="3131"/>
  </r>
  <r>
    <x v="166"/>
    <x v="4"/>
    <x v="1"/>
    <n v="24"/>
    <n v="11889"/>
    <n v="9.69E-2"/>
    <n v="11888.030999999995"/>
    <n v="11888.127899999996"/>
    <n v="11888.224799999996"/>
    <n v="11888.321699999997"/>
    <n v="11888.418599999997"/>
    <n v="11888.515499999998"/>
    <n v="11888.612399999998"/>
    <n v="11888.709299999999"/>
    <n v="11888.806199999999"/>
    <n v="11888.9031"/>
    <n v="11889"/>
  </r>
  <r>
    <x v="167"/>
    <x v="3"/>
    <x v="4"/>
    <n v="7"/>
    <n v="18985"/>
    <n v="9.6699999999999994E-2"/>
    <n v="18984.033000000018"/>
    <n v="18984.129700000016"/>
    <n v="18984.226400000014"/>
    <n v="18984.323100000012"/>
    <n v="18984.419800000011"/>
    <n v="18984.516500000009"/>
    <n v="18984.613200000007"/>
    <n v="18984.709900000005"/>
    <n v="18984.806600000004"/>
    <n v="18984.903300000002"/>
    <n v="18985"/>
  </r>
  <r>
    <x v="168"/>
    <x v="2"/>
    <x v="0"/>
    <n v="7"/>
    <n v="15258"/>
    <n v="9.6699999999999994E-2"/>
    <n v="15257.032999999999"/>
    <n v="15257.1297"/>
    <n v="15257.2264"/>
    <n v="15257.3231"/>
    <n v="15257.4198"/>
    <n v="15257.5165"/>
    <n v="15257.6132"/>
    <n v="15257.7099"/>
    <n v="15257.8066"/>
    <n v="15257.9033"/>
    <n v="15258"/>
  </r>
  <r>
    <x v="169"/>
    <x v="3"/>
    <x v="4"/>
    <n v="14"/>
    <n v="12690"/>
    <n v="9.6500000000000002E-2"/>
    <n v="12689.035000000003"/>
    <n v="12689.131500000003"/>
    <n v="12689.228000000003"/>
    <n v="12689.324500000002"/>
    <n v="12689.421000000002"/>
    <n v="12689.517500000002"/>
    <n v="12689.614000000001"/>
    <n v="12689.710500000001"/>
    <n v="12689.807000000001"/>
    <n v="12689.9035"/>
    <n v="12690"/>
  </r>
  <r>
    <x v="170"/>
    <x v="0"/>
    <x v="1"/>
    <n v="1"/>
    <n v="8718"/>
    <n v="9.6500000000000002E-2"/>
    <n v="8717.0350000000035"/>
    <n v="8717.1315000000031"/>
    <n v="8717.2280000000028"/>
    <n v="8717.3245000000024"/>
    <n v="8717.4210000000021"/>
    <n v="8717.5175000000017"/>
    <n v="8717.6140000000014"/>
    <n v="8717.710500000001"/>
    <n v="8717.8070000000007"/>
    <n v="8717.9035000000003"/>
    <n v="8718"/>
  </r>
  <r>
    <x v="171"/>
    <x v="4"/>
    <x v="3"/>
    <n v="5"/>
    <n v="9932"/>
    <n v="9.6299999999999997E-2"/>
    <n v="9931.0370000000075"/>
    <n v="9931.1333000000068"/>
    <n v="9931.229600000006"/>
    <n v="9931.3259000000053"/>
    <n v="9931.4222000000045"/>
    <n v="9931.5185000000038"/>
    <n v="9931.614800000003"/>
    <n v="9931.7111000000023"/>
    <n v="9931.8074000000015"/>
    <n v="9931.9037000000008"/>
    <n v="9932"/>
  </r>
  <r>
    <x v="172"/>
    <x v="4"/>
    <x v="2"/>
    <n v="21"/>
    <n v="18494"/>
    <n v="9.6199999999999994E-2"/>
    <n v="18493.038"/>
    <n v="18493.1342"/>
    <n v="18493.2304"/>
    <n v="18493.3266"/>
    <n v="18493.4228"/>
    <n v="18493.519"/>
    <n v="18493.6152"/>
    <n v="18493.7114"/>
    <n v="18493.8076"/>
    <n v="18493.9038"/>
    <n v="18494"/>
  </r>
  <r>
    <x v="173"/>
    <x v="0"/>
    <x v="1"/>
    <n v="3"/>
    <n v="11982"/>
    <n v="9.6100000000000005E-2"/>
    <n v="11981.038999999993"/>
    <n v="11981.135099999994"/>
    <n v="11981.231199999995"/>
    <n v="11981.327299999995"/>
    <n v="11981.423399999996"/>
    <n v="11981.519499999997"/>
    <n v="11981.615599999997"/>
    <n v="11981.711699999998"/>
    <n v="11981.807799999999"/>
    <n v="11981.903899999999"/>
    <n v="11982"/>
  </r>
  <r>
    <x v="174"/>
    <x v="3"/>
    <x v="3"/>
    <n v="16"/>
    <n v="9218"/>
    <n v="9.5699999999999993E-2"/>
    <n v="9217.0430000000015"/>
    <n v="9217.1387000000013"/>
    <n v="9217.2344000000012"/>
    <n v="9217.330100000001"/>
    <n v="9217.4258000000009"/>
    <n v="9217.5215000000007"/>
    <n v="9217.6172000000006"/>
    <n v="9217.7129000000004"/>
    <n v="9217.8086000000003"/>
    <n v="9217.9043000000001"/>
    <n v="9218"/>
  </r>
  <r>
    <x v="175"/>
    <x v="2"/>
    <x v="0"/>
    <n v="14"/>
    <n v="19747"/>
    <n v="9.4799999999999995E-2"/>
    <n v="19746.052000000011"/>
    <n v="19746.14680000001"/>
    <n v="19746.241600000008"/>
    <n v="19746.336400000007"/>
    <n v="19746.431200000006"/>
    <n v="19746.526000000005"/>
    <n v="19746.620800000004"/>
    <n v="19746.715600000003"/>
    <n v="19746.810400000002"/>
    <n v="19746.905200000001"/>
    <n v="19747"/>
  </r>
  <r>
    <x v="176"/>
    <x v="3"/>
    <x v="3"/>
    <n v="29"/>
    <n v="14062"/>
    <n v="9.4399999999999998E-2"/>
    <n v="14061.056"/>
    <n v="14061.1504"/>
    <n v="14061.2448"/>
    <n v="14061.3392"/>
    <n v="14061.4336"/>
    <n v="14061.528"/>
    <n v="14061.6224"/>
    <n v="14061.7168"/>
    <n v="14061.8112"/>
    <n v="14061.9056"/>
    <n v="14062"/>
  </r>
  <r>
    <x v="177"/>
    <x v="1"/>
    <x v="2"/>
    <n v="23"/>
    <n v="16666"/>
    <n v="9.4100000000000003E-2"/>
    <n v="16665.059000000016"/>
    <n v="16665.153100000014"/>
    <n v="16665.247200000013"/>
    <n v="16665.341300000011"/>
    <n v="16665.435400000009"/>
    <n v="16665.529500000008"/>
    <n v="16665.623600000006"/>
    <n v="16665.717700000005"/>
    <n v="16665.811800000003"/>
    <n v="16665.905900000002"/>
    <n v="16666"/>
  </r>
  <r>
    <x v="178"/>
    <x v="3"/>
    <x v="1"/>
    <n v="5"/>
    <n v="12040"/>
    <n v="9.3700000000000006E-2"/>
    <n v="12039.063000000006"/>
    <n v="12039.156700000005"/>
    <n v="12039.250400000004"/>
    <n v="12039.344100000004"/>
    <n v="12039.437800000003"/>
    <n v="12039.531500000003"/>
    <n v="12039.625200000002"/>
    <n v="12039.718900000002"/>
    <n v="12039.812600000001"/>
    <n v="12039.906300000001"/>
    <n v="12040"/>
  </r>
  <r>
    <x v="179"/>
    <x v="1"/>
    <x v="0"/>
    <n v="11"/>
    <n v="18240"/>
    <n v="9.3200000000000005E-2"/>
    <n v="18239.068000000007"/>
    <n v="18239.161200000006"/>
    <n v="18239.254400000005"/>
    <n v="18239.347600000005"/>
    <n v="18239.440800000004"/>
    <n v="18239.534000000003"/>
    <n v="18239.627200000003"/>
    <n v="18239.720400000002"/>
    <n v="18239.813600000001"/>
    <n v="18239.906800000001"/>
    <n v="18240"/>
  </r>
  <r>
    <x v="180"/>
    <x v="2"/>
    <x v="4"/>
    <n v="9"/>
    <n v="14622"/>
    <n v="9.2499999999999999E-2"/>
    <n v="14621.074999999993"/>
    <n v="14621.167499999994"/>
    <n v="14621.259999999995"/>
    <n v="14621.352499999995"/>
    <n v="14621.444999999996"/>
    <n v="14621.537499999997"/>
    <n v="14621.629999999997"/>
    <n v="14621.722499999998"/>
    <n v="14621.814999999999"/>
    <n v="14621.907499999999"/>
    <n v="14622"/>
  </r>
  <r>
    <x v="181"/>
    <x v="3"/>
    <x v="4"/>
    <n v="14"/>
    <n v="6300"/>
    <n v="9.2100000000000001E-2"/>
    <n v="6299.0790000000015"/>
    <n v="6299.1711000000014"/>
    <n v="6299.2632000000012"/>
    <n v="6299.3553000000011"/>
    <n v="6299.4474000000009"/>
    <n v="6299.5395000000008"/>
    <n v="6299.6316000000006"/>
    <n v="6299.7237000000005"/>
    <n v="6299.8158000000003"/>
    <n v="6299.9079000000002"/>
    <n v="6300"/>
  </r>
  <r>
    <x v="182"/>
    <x v="1"/>
    <x v="2"/>
    <n v="3"/>
    <n v="10951"/>
    <n v="9.1399999999999995E-2"/>
    <n v="10950.086000000007"/>
    <n v="10950.177400000006"/>
    <n v="10950.268800000005"/>
    <n v="10950.360200000005"/>
    <n v="10950.451600000004"/>
    <n v="10950.543000000003"/>
    <n v="10950.634400000003"/>
    <n v="10950.725800000002"/>
    <n v="10950.817200000001"/>
    <n v="10950.908600000001"/>
    <n v="10951"/>
  </r>
  <r>
    <x v="183"/>
    <x v="2"/>
    <x v="3"/>
    <n v="20"/>
    <n v="19412"/>
    <n v="9.06E-2"/>
    <n v="19411.094000000005"/>
    <n v="19411.184600000004"/>
    <n v="19411.275200000004"/>
    <n v="19411.365800000003"/>
    <n v="19411.456400000003"/>
    <n v="19411.547000000002"/>
    <n v="19411.637600000002"/>
    <n v="19411.728200000001"/>
    <n v="19411.818800000001"/>
    <n v="19411.9094"/>
    <n v="19412"/>
  </r>
  <r>
    <x v="184"/>
    <x v="0"/>
    <x v="2"/>
    <n v="26"/>
    <n v="14992"/>
    <n v="9.0499999999999997E-2"/>
    <n v="14991.094999999998"/>
    <n v="14991.185499999998"/>
    <n v="14991.275999999998"/>
    <n v="14991.366499999998"/>
    <n v="14991.456999999999"/>
    <n v="14991.547499999999"/>
    <n v="14991.637999999999"/>
    <n v="14991.728499999999"/>
    <n v="14991.819"/>
    <n v="14991.9095"/>
    <n v="14992"/>
  </r>
  <r>
    <x v="185"/>
    <x v="4"/>
    <x v="3"/>
    <n v="4"/>
    <n v="3625"/>
    <n v="9.0300000000000005E-2"/>
    <n v="3624.0970000000016"/>
    <n v="3624.1873000000014"/>
    <n v="3624.2776000000013"/>
    <n v="3624.3679000000011"/>
    <n v="3624.4582000000009"/>
    <n v="3624.5485000000008"/>
    <n v="3624.6388000000006"/>
    <n v="3624.7291000000005"/>
    <n v="3624.8194000000003"/>
    <n v="3624.9097000000002"/>
    <n v="3625"/>
  </r>
  <r>
    <x v="186"/>
    <x v="3"/>
    <x v="1"/>
    <n v="17"/>
    <n v="10498"/>
    <n v="9.01E-2"/>
    <n v="10497.099000000006"/>
    <n v="10497.189100000005"/>
    <n v="10497.279200000004"/>
    <n v="10497.369300000004"/>
    <n v="10497.459400000003"/>
    <n v="10497.549500000003"/>
    <n v="10497.639600000002"/>
    <n v="10497.729700000002"/>
    <n v="10497.819800000001"/>
    <n v="10497.909900000001"/>
    <n v="10498"/>
  </r>
  <r>
    <x v="187"/>
    <x v="0"/>
    <x v="2"/>
    <n v="22"/>
    <n v="11587"/>
    <n v="8.9300000000000004E-2"/>
    <n v="11586.107000000004"/>
    <n v="11586.196300000003"/>
    <n v="11586.285600000003"/>
    <n v="11586.374900000003"/>
    <n v="11586.464200000002"/>
    <n v="11586.553500000002"/>
    <n v="11586.642800000001"/>
    <n v="11586.732100000001"/>
    <n v="11586.821400000001"/>
    <n v="11586.9107"/>
    <n v="11587"/>
  </r>
  <r>
    <x v="188"/>
    <x v="3"/>
    <x v="1"/>
    <n v="1"/>
    <n v="7147"/>
    <n v="8.9300000000000004E-2"/>
    <n v="7146.1070000000036"/>
    <n v="7146.1963000000032"/>
    <n v="7146.2856000000029"/>
    <n v="7146.3749000000025"/>
    <n v="7146.4642000000022"/>
    <n v="7146.5535000000018"/>
    <n v="7146.6428000000014"/>
    <n v="7146.7321000000011"/>
    <n v="7146.8214000000007"/>
    <n v="7146.9107000000004"/>
    <n v="7147"/>
  </r>
  <r>
    <x v="189"/>
    <x v="0"/>
    <x v="3"/>
    <n v="11"/>
    <n v="14922"/>
    <n v="8.8599999999999998E-2"/>
    <n v="14921.114000000009"/>
    <n v="14921.202600000008"/>
    <n v="14921.291200000007"/>
    <n v="14921.379800000006"/>
    <n v="14921.468400000005"/>
    <n v="14921.557000000004"/>
    <n v="14921.645600000003"/>
    <n v="14921.734200000003"/>
    <n v="14921.822800000002"/>
    <n v="14921.911400000001"/>
    <n v="14922"/>
  </r>
  <r>
    <x v="190"/>
    <x v="1"/>
    <x v="3"/>
    <n v="6"/>
    <n v="15393"/>
    <n v="8.8200000000000001E-2"/>
    <n v="15392.117999999999"/>
    <n v="15392.206199999999"/>
    <n v="15392.294399999999"/>
    <n v="15392.382599999999"/>
    <n v="15392.470799999999"/>
    <n v="15392.558999999999"/>
    <n v="15392.647199999999"/>
    <n v="15392.7354"/>
    <n v="15392.8236"/>
    <n v="15392.9118"/>
    <n v="15393"/>
  </r>
  <r>
    <x v="191"/>
    <x v="0"/>
    <x v="3"/>
    <n v="12"/>
    <n v="17015"/>
    <n v="8.6599999999999996E-2"/>
    <n v="17014.134000000013"/>
    <n v="17014.220600000011"/>
    <n v="17014.30720000001"/>
    <n v="17014.393800000009"/>
    <n v="17014.480400000008"/>
    <n v="17014.567000000006"/>
    <n v="17014.653600000005"/>
    <n v="17014.740200000004"/>
    <n v="17014.826800000003"/>
    <n v="17014.913400000001"/>
    <n v="17015"/>
  </r>
  <r>
    <x v="192"/>
    <x v="2"/>
    <x v="1"/>
    <n v="18"/>
    <n v="14939"/>
    <n v="8.6300000000000002E-2"/>
    <n v="14938.136999999992"/>
    <n v="14938.223299999992"/>
    <n v="14938.309599999993"/>
    <n v="14938.395899999994"/>
    <n v="14938.482199999995"/>
    <n v="14938.568499999996"/>
    <n v="14938.654799999997"/>
    <n v="14938.741099999997"/>
    <n v="14938.827399999998"/>
    <n v="14938.913699999999"/>
    <n v="14939"/>
  </r>
  <r>
    <x v="193"/>
    <x v="2"/>
    <x v="4"/>
    <n v="12"/>
    <n v="3266"/>
    <n v="8.6099999999999996E-2"/>
    <n v="3265.1390000000001"/>
    <n v="3265.2251000000001"/>
    <n v="3265.3112000000001"/>
    <n v="3265.3973000000001"/>
    <n v="3265.4834000000001"/>
    <n v="3265.5695000000001"/>
    <n v="3265.6556"/>
    <n v="3265.7417"/>
    <n v="3265.8278"/>
    <n v="3265.9139"/>
    <n v="3266"/>
  </r>
  <r>
    <x v="194"/>
    <x v="3"/>
    <x v="0"/>
    <n v="6"/>
    <n v="4631"/>
    <n v="8.5599999999999996E-2"/>
    <n v="4630.1439999999966"/>
    <n v="4630.2295999999969"/>
    <n v="4630.3151999999973"/>
    <n v="4630.4007999999976"/>
    <n v="4630.486399999998"/>
    <n v="4630.5719999999983"/>
    <n v="4630.6575999999986"/>
    <n v="4630.743199999999"/>
    <n v="4630.8287999999993"/>
    <n v="4630.9143999999997"/>
    <n v="4631"/>
  </r>
  <r>
    <x v="195"/>
    <x v="0"/>
    <x v="4"/>
    <n v="1"/>
    <n v="17931"/>
    <n v="8.5500000000000007E-2"/>
    <n v="17930.14499999999"/>
    <n v="17930.230499999991"/>
    <n v="17930.315999999992"/>
    <n v="17930.401499999993"/>
    <n v="17930.486999999994"/>
    <n v="17930.572499999995"/>
    <n v="17930.657999999996"/>
    <n v="17930.743499999997"/>
    <n v="17930.828999999998"/>
    <n v="17930.914499999999"/>
    <n v="17931"/>
  </r>
  <r>
    <x v="196"/>
    <x v="1"/>
    <x v="2"/>
    <n v="8"/>
    <n v="8709"/>
    <n v="8.5500000000000007E-2"/>
    <n v="8708.1450000000077"/>
    <n v="8708.2305000000069"/>
    <n v="8708.3160000000062"/>
    <n v="8708.4015000000054"/>
    <n v="8708.4870000000046"/>
    <n v="8708.5725000000039"/>
    <n v="8708.6580000000031"/>
    <n v="8708.7435000000023"/>
    <n v="8708.8290000000015"/>
    <n v="8708.9145000000008"/>
    <n v="8709"/>
  </r>
  <r>
    <x v="197"/>
    <x v="0"/>
    <x v="4"/>
    <n v="29"/>
    <n v="13525"/>
    <n v="8.4699999999999998E-2"/>
    <n v="13524.153000000006"/>
    <n v="13524.237700000005"/>
    <n v="13524.322400000005"/>
    <n v="13524.407100000004"/>
    <n v="13524.491800000003"/>
    <n v="13524.576500000003"/>
    <n v="13524.661200000002"/>
    <n v="13524.745900000002"/>
    <n v="13524.830600000001"/>
    <n v="13524.915300000001"/>
    <n v="13525"/>
  </r>
  <r>
    <x v="198"/>
    <x v="0"/>
    <x v="0"/>
    <n v="5"/>
    <n v="19187"/>
    <n v="8.4400000000000003E-2"/>
    <n v="19186.156000000003"/>
    <n v="19186.240400000002"/>
    <n v="19186.324800000002"/>
    <n v="19186.409200000002"/>
    <n v="19186.493600000002"/>
    <n v="19186.578000000001"/>
    <n v="19186.662400000001"/>
    <n v="19186.746800000001"/>
    <n v="19186.831200000001"/>
    <n v="19186.9156"/>
    <n v="19187"/>
  </r>
  <r>
    <x v="199"/>
    <x v="4"/>
    <x v="3"/>
    <n v="18"/>
    <n v="12345"/>
    <n v="8.3400000000000002E-2"/>
    <n v="12344.166000000005"/>
    <n v="12344.249400000004"/>
    <n v="12344.332800000004"/>
    <n v="12344.416200000003"/>
    <n v="12344.499600000003"/>
    <n v="12344.583000000002"/>
    <n v="12344.666400000002"/>
    <n v="12344.749800000001"/>
    <n v="12344.833200000001"/>
    <n v="12344.9166"/>
    <n v="12345"/>
  </r>
  <r>
    <x v="200"/>
    <x v="0"/>
    <x v="0"/>
    <n v="20"/>
    <n v="19057"/>
    <n v="8.2900000000000001E-2"/>
    <n v="19056.170999999988"/>
    <n v="19056.253899999989"/>
    <n v="19056.33679999999"/>
    <n v="19056.419699999991"/>
    <n v="19056.502599999993"/>
    <n v="19056.585499999994"/>
    <n v="19056.668399999995"/>
    <n v="19056.751299999996"/>
    <n v="19056.834199999998"/>
    <n v="19056.917099999999"/>
    <n v="19057"/>
  </r>
  <r>
    <x v="201"/>
    <x v="1"/>
    <x v="2"/>
    <n v="29"/>
    <n v="6995"/>
    <n v="8.2900000000000001E-2"/>
    <n v="6994.1709999999966"/>
    <n v="6994.253899999997"/>
    <n v="6994.3367999999973"/>
    <n v="6994.4196999999976"/>
    <n v="6994.502599999998"/>
    <n v="6994.5854999999983"/>
    <n v="6994.6683999999987"/>
    <n v="6994.751299999999"/>
    <n v="6994.8341999999993"/>
    <n v="6994.9170999999997"/>
    <n v="6995"/>
  </r>
  <r>
    <x v="202"/>
    <x v="2"/>
    <x v="0"/>
    <n v="15"/>
    <n v="16600"/>
    <n v="8.2600000000000007E-2"/>
    <n v="16599.173999999985"/>
    <n v="16599.256599999986"/>
    <n v="16599.339199999988"/>
    <n v="16599.421799999989"/>
    <n v="16599.504399999991"/>
    <n v="16599.586999999992"/>
    <n v="16599.669599999994"/>
    <n v="16599.752199999995"/>
    <n v="16599.834799999997"/>
    <n v="16599.917399999998"/>
    <n v="16600"/>
  </r>
  <r>
    <x v="203"/>
    <x v="4"/>
    <x v="4"/>
    <n v="7"/>
    <n v="5276"/>
    <n v="8.2500000000000004E-2"/>
    <n v="5275.1749999999956"/>
    <n v="5275.2574999999961"/>
    <n v="5275.3399999999965"/>
    <n v="5275.4224999999969"/>
    <n v="5275.5049999999974"/>
    <n v="5275.5874999999978"/>
    <n v="5275.6699999999983"/>
    <n v="5275.7524999999987"/>
    <n v="5275.8349999999991"/>
    <n v="5275.9174999999996"/>
    <n v="5276"/>
  </r>
  <r>
    <x v="204"/>
    <x v="3"/>
    <x v="1"/>
    <n v="2"/>
    <n v="19315"/>
    <n v="8.2400000000000001E-2"/>
    <n v="19314.176000000007"/>
    <n v="19314.258400000006"/>
    <n v="19314.340800000005"/>
    <n v="19314.423200000005"/>
    <n v="19314.505600000004"/>
    <n v="19314.588000000003"/>
    <n v="19314.670400000003"/>
    <n v="19314.752800000002"/>
    <n v="19314.835200000001"/>
    <n v="19314.917600000001"/>
    <n v="19315"/>
  </r>
  <r>
    <x v="205"/>
    <x v="4"/>
    <x v="0"/>
    <n v="22"/>
    <n v="6973"/>
    <n v="8.1900000000000001E-2"/>
    <n v="6972.1809999999987"/>
    <n v="6972.2628999999988"/>
    <n v="6972.3447999999989"/>
    <n v="6972.4266999999991"/>
    <n v="6972.5085999999992"/>
    <n v="6972.5904999999993"/>
    <n v="6972.6723999999995"/>
    <n v="6972.7542999999996"/>
    <n v="6972.8361999999997"/>
    <n v="6972.9180999999999"/>
    <n v="6973"/>
  </r>
  <r>
    <x v="206"/>
    <x v="4"/>
    <x v="1"/>
    <n v="5"/>
    <n v="14037"/>
    <n v="8.14E-2"/>
    <n v="14036.186000000009"/>
    <n v="14036.267400000008"/>
    <n v="14036.348800000007"/>
    <n v="14036.430200000006"/>
    <n v="14036.511600000005"/>
    <n v="14036.593000000004"/>
    <n v="14036.674400000004"/>
    <n v="14036.755800000003"/>
    <n v="14036.837200000002"/>
    <n v="14036.918600000001"/>
    <n v="14037"/>
  </r>
  <r>
    <x v="207"/>
    <x v="2"/>
    <x v="1"/>
    <n v="27"/>
    <n v="5514"/>
    <n v="8.1299999999999997E-2"/>
    <n v="5513.1870000000017"/>
    <n v="5513.2683000000015"/>
    <n v="5513.3496000000014"/>
    <n v="5513.4309000000012"/>
    <n v="5513.512200000001"/>
    <n v="5513.5935000000009"/>
    <n v="5513.6748000000007"/>
    <n v="5513.7561000000005"/>
    <n v="5513.8374000000003"/>
    <n v="5513.9187000000002"/>
    <n v="5514"/>
  </r>
  <r>
    <x v="208"/>
    <x v="2"/>
    <x v="1"/>
    <n v="4"/>
    <n v="9490"/>
    <n v="8.0399999999999999E-2"/>
    <n v="9489.1959999999926"/>
    <n v="9489.2763999999934"/>
    <n v="9489.3567999999941"/>
    <n v="9489.4371999999948"/>
    <n v="9489.5175999999956"/>
    <n v="9489.5979999999963"/>
    <n v="9489.6783999999971"/>
    <n v="9489.7587999999978"/>
    <n v="9489.8391999999985"/>
    <n v="9489.9195999999993"/>
    <n v="9490"/>
  </r>
  <r>
    <x v="209"/>
    <x v="1"/>
    <x v="4"/>
    <n v="6"/>
    <n v="6293"/>
    <n v="7.9799999999999996E-2"/>
    <n v="6292.2019999999957"/>
    <n v="6292.2817999999961"/>
    <n v="6292.3615999999965"/>
    <n v="6292.441399999997"/>
    <n v="6292.5211999999974"/>
    <n v="6292.6009999999978"/>
    <n v="6292.6807999999983"/>
    <n v="6292.7605999999987"/>
    <n v="6292.8403999999991"/>
    <n v="6292.9201999999996"/>
    <n v="6293"/>
  </r>
  <r>
    <x v="210"/>
    <x v="3"/>
    <x v="1"/>
    <n v="15"/>
    <n v="4181"/>
    <n v="7.9699999999999993E-2"/>
    <n v="4180.2029999999977"/>
    <n v="4180.2826999999979"/>
    <n v="4180.3623999999982"/>
    <n v="4180.4420999999984"/>
    <n v="4180.5217999999986"/>
    <n v="4180.6014999999989"/>
    <n v="4180.6811999999991"/>
    <n v="4180.7608999999993"/>
    <n v="4180.8405999999995"/>
    <n v="4180.9202999999998"/>
    <n v="4181"/>
  </r>
  <r>
    <x v="211"/>
    <x v="3"/>
    <x v="2"/>
    <n v="23"/>
    <n v="9117"/>
    <n v="7.9200000000000007E-2"/>
    <n v="9116.2079999999987"/>
    <n v="9116.2871999999988"/>
    <n v="9116.366399999999"/>
    <n v="9116.4455999999991"/>
    <n v="9116.5247999999992"/>
    <n v="9116.6039999999994"/>
    <n v="9116.6831999999995"/>
    <n v="9116.7623999999996"/>
    <n v="9116.8415999999997"/>
    <n v="9116.9207999999999"/>
    <n v="9117"/>
  </r>
  <r>
    <x v="212"/>
    <x v="3"/>
    <x v="1"/>
    <n v="14"/>
    <n v="19757"/>
    <n v="7.8899999999999998E-2"/>
    <n v="19756.210999999996"/>
    <n v="19756.289899999996"/>
    <n v="19756.368799999997"/>
    <n v="19756.447699999997"/>
    <n v="19756.526599999997"/>
    <n v="19756.605499999998"/>
    <n v="19756.684399999998"/>
    <n v="19756.763299999999"/>
    <n v="19756.842199999999"/>
    <n v="19756.9211"/>
    <n v="19757"/>
  </r>
  <r>
    <x v="213"/>
    <x v="1"/>
    <x v="3"/>
    <n v="23"/>
    <n v="9460"/>
    <n v="7.8899999999999998E-2"/>
    <n v="9459.2109999999957"/>
    <n v="9459.2898999999961"/>
    <n v="9459.3687999999966"/>
    <n v="9459.447699999997"/>
    <n v="9459.5265999999974"/>
    <n v="9459.6054999999978"/>
    <n v="9459.6843999999983"/>
    <n v="9459.7632999999987"/>
    <n v="9459.8421999999991"/>
    <n v="9459.9210999999996"/>
    <n v="9460"/>
  </r>
  <r>
    <x v="214"/>
    <x v="4"/>
    <x v="1"/>
    <n v="27"/>
    <n v="4858"/>
    <n v="7.8600000000000003E-2"/>
    <n v="4857.2140000000018"/>
    <n v="4857.2926000000016"/>
    <n v="4857.3712000000014"/>
    <n v="4857.4498000000012"/>
    <n v="4857.5284000000011"/>
    <n v="4857.6070000000009"/>
    <n v="4857.6856000000007"/>
    <n v="4857.7642000000005"/>
    <n v="4857.8428000000004"/>
    <n v="4857.9214000000002"/>
    <n v="4858"/>
  </r>
  <r>
    <x v="215"/>
    <x v="1"/>
    <x v="3"/>
    <n v="5"/>
    <n v="4130"/>
    <n v="7.85E-2"/>
    <n v="4129.2150000000038"/>
    <n v="4129.2935000000034"/>
    <n v="4129.372000000003"/>
    <n v="4129.4505000000026"/>
    <n v="4129.5290000000023"/>
    <n v="4129.6075000000019"/>
    <n v="4129.6860000000015"/>
    <n v="4129.7645000000011"/>
    <n v="4129.8430000000008"/>
    <n v="4129.9215000000004"/>
    <n v="4130"/>
  </r>
  <r>
    <x v="216"/>
    <x v="4"/>
    <x v="1"/>
    <n v="6"/>
    <n v="6347"/>
    <n v="7.8399999999999997E-2"/>
    <n v="6346.2159999999967"/>
    <n v="6346.294399999997"/>
    <n v="6346.3727999999974"/>
    <n v="6346.4511999999977"/>
    <n v="6346.529599999998"/>
    <n v="6346.6079999999984"/>
    <n v="6346.6863999999987"/>
    <n v="6346.764799999999"/>
    <n v="6346.8431999999993"/>
    <n v="6346.9215999999997"/>
    <n v="6347"/>
  </r>
  <r>
    <x v="217"/>
    <x v="1"/>
    <x v="1"/>
    <n v="4"/>
    <n v="19444"/>
    <n v="7.7600000000000002E-2"/>
    <n v="19443.223999999995"/>
    <n v="19443.301599999995"/>
    <n v="19443.379199999996"/>
    <n v="19443.456799999996"/>
    <n v="19443.534399999997"/>
    <n v="19443.611999999997"/>
    <n v="19443.689599999998"/>
    <n v="19443.767199999998"/>
    <n v="19443.844799999999"/>
    <n v="19443.922399999999"/>
    <n v="19444"/>
  </r>
  <r>
    <x v="218"/>
    <x v="1"/>
    <x v="3"/>
    <n v="29"/>
    <n v="10719"/>
    <n v="7.7200000000000005E-2"/>
    <n v="10718.228000000003"/>
    <n v="10718.305200000003"/>
    <n v="10718.382400000002"/>
    <n v="10718.459600000002"/>
    <n v="10718.536800000002"/>
    <n v="10718.614000000001"/>
    <n v="10718.691200000001"/>
    <n v="10718.768400000001"/>
    <n v="10718.845600000001"/>
    <n v="10718.9228"/>
    <n v="10719"/>
  </r>
  <r>
    <x v="219"/>
    <x v="2"/>
    <x v="3"/>
    <n v="14"/>
    <n v="4510"/>
    <n v="7.7200000000000005E-2"/>
    <n v="4509.2280000000028"/>
    <n v="4509.3052000000025"/>
    <n v="4509.3824000000022"/>
    <n v="4509.459600000002"/>
    <n v="4509.5368000000017"/>
    <n v="4509.6140000000014"/>
    <n v="4509.6912000000011"/>
    <n v="4509.7684000000008"/>
    <n v="4509.8456000000006"/>
    <n v="4509.9228000000003"/>
    <n v="4510"/>
  </r>
  <r>
    <x v="220"/>
    <x v="4"/>
    <x v="2"/>
    <n v="8"/>
    <n v="6799"/>
    <n v="7.6899999999999996E-2"/>
    <n v="6798.2309999999998"/>
    <n v="6798.3078999999998"/>
    <n v="6798.3847999999998"/>
    <n v="6798.4616999999998"/>
    <n v="6798.5385999999999"/>
    <n v="6798.6154999999999"/>
    <n v="6798.6923999999999"/>
    <n v="6798.7692999999999"/>
    <n v="6798.8462"/>
    <n v="6798.9231"/>
    <n v="6799"/>
  </r>
  <r>
    <x v="221"/>
    <x v="0"/>
    <x v="1"/>
    <n v="17"/>
    <n v="14345"/>
    <n v="7.6499999999999999E-2"/>
    <n v="14344.235000000008"/>
    <n v="14344.311500000007"/>
    <n v="14344.388000000006"/>
    <n v="14344.464500000006"/>
    <n v="14344.541000000005"/>
    <n v="14344.617500000004"/>
    <n v="14344.694000000003"/>
    <n v="14344.770500000002"/>
    <n v="14344.847000000002"/>
    <n v="14344.923500000001"/>
    <n v="14345"/>
  </r>
  <r>
    <x v="222"/>
    <x v="1"/>
    <x v="2"/>
    <n v="22"/>
    <n v="9947"/>
    <n v="7.5899999999999995E-2"/>
    <n v="9946.2410000000018"/>
    <n v="9946.3169000000016"/>
    <n v="9946.3928000000014"/>
    <n v="9946.4687000000013"/>
    <n v="9946.5446000000011"/>
    <n v="9946.6205000000009"/>
    <n v="9946.6964000000007"/>
    <n v="9946.7723000000005"/>
    <n v="9946.8482000000004"/>
    <n v="9946.9241000000002"/>
    <n v="9947"/>
  </r>
  <r>
    <x v="223"/>
    <x v="2"/>
    <x v="4"/>
    <n v="23"/>
    <n v="18996"/>
    <n v="7.5499999999999998E-2"/>
    <n v="18995.24500000001"/>
    <n v="18995.320500000009"/>
    <n v="18995.396000000008"/>
    <n v="18995.471500000007"/>
    <n v="18995.547000000006"/>
    <n v="18995.622500000005"/>
    <n v="18995.698000000004"/>
    <n v="18995.773500000003"/>
    <n v="18995.849000000002"/>
    <n v="18995.924500000001"/>
    <n v="18996"/>
  </r>
  <r>
    <x v="224"/>
    <x v="0"/>
    <x v="1"/>
    <n v="10"/>
    <n v="16952"/>
    <n v="7.4800000000000005E-2"/>
    <n v="16951.252000000015"/>
    <n v="16951.326800000013"/>
    <n v="16951.401600000012"/>
    <n v="16951.47640000001"/>
    <n v="16951.551200000009"/>
    <n v="16951.626000000007"/>
    <n v="16951.700800000006"/>
    <n v="16951.775600000004"/>
    <n v="16951.850400000003"/>
    <n v="16951.925200000001"/>
    <n v="16952"/>
  </r>
  <r>
    <x v="225"/>
    <x v="0"/>
    <x v="0"/>
    <n v="23"/>
    <n v="14528"/>
    <n v="7.4800000000000005E-2"/>
    <n v="14527.251999999997"/>
    <n v="14527.326799999997"/>
    <n v="14527.401599999997"/>
    <n v="14527.476399999998"/>
    <n v="14527.551199999998"/>
    <n v="14527.625999999998"/>
    <n v="14527.700799999999"/>
    <n v="14527.775599999999"/>
    <n v="14527.850399999999"/>
    <n v="14527.9252"/>
    <n v="14528"/>
  </r>
  <r>
    <x v="226"/>
    <x v="2"/>
    <x v="3"/>
    <n v="27"/>
    <n v="5532"/>
    <n v="7.4499999999999997E-2"/>
    <n v="5531.2550000000028"/>
    <n v="5531.3295000000026"/>
    <n v="5531.4040000000023"/>
    <n v="5531.478500000002"/>
    <n v="5531.5530000000017"/>
    <n v="5531.6275000000014"/>
    <n v="5531.7020000000011"/>
    <n v="5531.7765000000009"/>
    <n v="5531.8510000000006"/>
    <n v="5531.9255000000003"/>
    <n v="5532"/>
  </r>
  <r>
    <x v="227"/>
    <x v="2"/>
    <x v="0"/>
    <n v="9"/>
    <n v="4434"/>
    <n v="7.4300000000000005E-2"/>
    <n v="4433.2569999999978"/>
    <n v="4433.331299999998"/>
    <n v="4433.4055999999982"/>
    <n v="4433.4798999999985"/>
    <n v="4433.5541999999987"/>
    <n v="4433.6284999999989"/>
    <n v="4433.7027999999991"/>
    <n v="4433.7770999999993"/>
    <n v="4433.8513999999996"/>
    <n v="4433.9256999999998"/>
    <n v="4434"/>
  </r>
  <r>
    <x v="228"/>
    <x v="0"/>
    <x v="0"/>
    <n v="14"/>
    <n v="12989"/>
    <n v="7.3899999999999993E-2"/>
    <n v="12988.261000000006"/>
    <n v="12988.334900000005"/>
    <n v="12988.408800000005"/>
    <n v="12988.482700000004"/>
    <n v="12988.556600000004"/>
    <n v="12988.630500000003"/>
    <n v="12988.704400000002"/>
    <n v="12988.778300000002"/>
    <n v="12988.852200000001"/>
    <n v="12988.926100000001"/>
    <n v="12989"/>
  </r>
  <r>
    <x v="229"/>
    <x v="1"/>
    <x v="0"/>
    <n v="1"/>
    <n v="16145"/>
    <n v="7.3700000000000002E-2"/>
    <n v="16144.262999999992"/>
    <n v="16144.336699999993"/>
    <n v="16144.410399999993"/>
    <n v="16144.484099999994"/>
    <n v="16144.557799999995"/>
    <n v="16144.631499999996"/>
    <n v="16144.705199999997"/>
    <n v="16144.778899999998"/>
    <n v="16144.852599999998"/>
    <n v="16144.926299999999"/>
    <n v="16145"/>
  </r>
  <r>
    <x v="230"/>
    <x v="3"/>
    <x v="2"/>
    <n v="30"/>
    <n v="9448"/>
    <n v="7.3700000000000002E-2"/>
    <n v="9447.2629999999917"/>
    <n v="9447.3366999999926"/>
    <n v="9447.4103999999934"/>
    <n v="9447.4840999999942"/>
    <n v="9447.557799999995"/>
    <n v="9447.6314999999959"/>
    <n v="9447.7051999999967"/>
    <n v="9447.7788999999975"/>
    <n v="9447.8525999999983"/>
    <n v="9447.9262999999992"/>
    <n v="9448"/>
  </r>
  <r>
    <x v="231"/>
    <x v="1"/>
    <x v="1"/>
    <n v="22"/>
    <n v="19606"/>
    <n v="7.3499999999999996E-2"/>
    <n v="19605.265000000014"/>
    <n v="19605.338500000013"/>
    <n v="19605.412000000011"/>
    <n v="19605.48550000001"/>
    <n v="19605.559000000008"/>
    <n v="19605.632500000007"/>
    <n v="19605.706000000006"/>
    <n v="19605.779500000004"/>
    <n v="19605.853000000003"/>
    <n v="19605.926500000001"/>
    <n v="19606"/>
  </r>
  <r>
    <x v="232"/>
    <x v="1"/>
    <x v="1"/>
    <n v="17"/>
    <n v="4408"/>
    <n v="7.2800000000000004E-2"/>
    <n v="4407.2720000000008"/>
    <n v="4407.3448000000008"/>
    <n v="4407.4176000000007"/>
    <n v="4407.4904000000006"/>
    <n v="4407.5632000000005"/>
    <n v="4407.6360000000004"/>
    <n v="4407.7088000000003"/>
    <n v="4407.7816000000003"/>
    <n v="4407.8544000000002"/>
    <n v="4407.9272000000001"/>
    <n v="4408"/>
  </r>
  <r>
    <x v="233"/>
    <x v="1"/>
    <x v="3"/>
    <n v="25"/>
    <n v="10935"/>
    <n v="7.22E-2"/>
    <n v="10934.277999999995"/>
    <n v="10934.350199999995"/>
    <n v="10934.422399999996"/>
    <n v="10934.494599999996"/>
    <n v="10934.566799999997"/>
    <n v="10934.638999999997"/>
    <n v="10934.711199999998"/>
    <n v="10934.783399999998"/>
    <n v="10934.855599999999"/>
    <n v="10934.927799999999"/>
    <n v="10935"/>
  </r>
  <r>
    <x v="234"/>
    <x v="4"/>
    <x v="1"/>
    <n v="19"/>
    <n v="10452"/>
    <n v="7.2099999999999997E-2"/>
    <n v="10451.279000000006"/>
    <n v="10451.351100000005"/>
    <n v="10451.423200000005"/>
    <n v="10451.495300000004"/>
    <n v="10451.567400000004"/>
    <n v="10451.639500000003"/>
    <n v="10451.711600000002"/>
    <n v="10451.783700000002"/>
    <n v="10451.855800000001"/>
    <n v="10451.927900000001"/>
    <n v="10452"/>
  </r>
  <r>
    <x v="235"/>
    <x v="0"/>
    <x v="2"/>
    <n v="16"/>
    <n v="19462"/>
    <n v="7.1400000000000005E-2"/>
    <n v="19461.285999999993"/>
    <n v="19461.357399999994"/>
    <n v="19461.428799999994"/>
    <n v="19461.500199999995"/>
    <n v="19461.571599999996"/>
    <n v="19461.642999999996"/>
    <n v="19461.714399999997"/>
    <n v="19461.785799999998"/>
    <n v="19461.857199999999"/>
    <n v="19461.928599999999"/>
    <n v="19462"/>
  </r>
  <r>
    <x v="236"/>
    <x v="3"/>
    <x v="1"/>
    <n v="20"/>
    <n v="10505"/>
    <n v="7.0699999999999999E-2"/>
    <n v="10504.292999999998"/>
    <n v="10504.363699999998"/>
    <n v="10504.434399999998"/>
    <n v="10504.505099999998"/>
    <n v="10504.575799999999"/>
    <n v="10504.646499999999"/>
    <n v="10504.717199999999"/>
    <n v="10504.787899999999"/>
    <n v="10504.8586"/>
    <n v="10504.9293"/>
    <n v="10505"/>
  </r>
  <r>
    <x v="237"/>
    <x v="4"/>
    <x v="1"/>
    <n v="19"/>
    <n v="6004"/>
    <n v="7.0599999999999996E-2"/>
    <n v="6003.2939999999999"/>
    <n v="6003.3645999999999"/>
    <n v="6003.4351999999999"/>
    <n v="6003.5057999999999"/>
    <n v="6003.5763999999999"/>
    <n v="6003.6469999999999"/>
    <n v="6003.7175999999999"/>
    <n v="6003.7882"/>
    <n v="6003.8588"/>
    <n v="6003.9294"/>
    <n v="6004"/>
  </r>
  <r>
    <x v="238"/>
    <x v="4"/>
    <x v="4"/>
    <n v="30"/>
    <n v="9388"/>
    <n v="7.0499999999999993E-2"/>
    <n v="9387.2950000000019"/>
    <n v="9387.3655000000017"/>
    <n v="9387.4360000000015"/>
    <n v="9387.5065000000013"/>
    <n v="9387.5770000000011"/>
    <n v="9387.6475000000009"/>
    <n v="9387.7180000000008"/>
    <n v="9387.7885000000006"/>
    <n v="9387.8590000000004"/>
    <n v="9387.9295000000002"/>
    <n v="9388"/>
  </r>
  <r>
    <x v="239"/>
    <x v="2"/>
    <x v="1"/>
    <n v="26"/>
    <n v="3957"/>
    <n v="7.0400000000000004E-2"/>
    <n v="3956.2959999999994"/>
    <n v="3956.3663999999994"/>
    <n v="3956.4367999999995"/>
    <n v="3956.5071999999996"/>
    <n v="3956.5775999999996"/>
    <n v="3956.6479999999997"/>
    <n v="3956.7183999999997"/>
    <n v="3956.7887999999998"/>
    <n v="3956.8591999999999"/>
    <n v="3956.9295999999999"/>
    <n v="3957"/>
  </r>
  <r>
    <x v="240"/>
    <x v="0"/>
    <x v="4"/>
    <n v="21"/>
    <n v="3099"/>
    <n v="7.0099999999999996E-2"/>
    <n v="3098.2990000000009"/>
    <n v="3098.3691000000008"/>
    <n v="3098.4392000000007"/>
    <n v="3098.5093000000006"/>
    <n v="3098.5794000000005"/>
    <n v="3098.6495000000004"/>
    <n v="3098.7196000000004"/>
    <n v="3098.7897000000003"/>
    <n v="3098.8598000000002"/>
    <n v="3098.9299000000001"/>
    <n v="3099"/>
  </r>
  <r>
    <x v="241"/>
    <x v="2"/>
    <x v="1"/>
    <n v="14"/>
    <n v="7562"/>
    <n v="6.9400000000000003E-2"/>
    <n v="7561.3059999999969"/>
    <n v="7561.3753999999972"/>
    <n v="7561.4447999999975"/>
    <n v="7561.5141999999978"/>
    <n v="7561.5835999999981"/>
    <n v="7561.6529999999984"/>
    <n v="7561.7223999999987"/>
    <n v="7561.7917999999991"/>
    <n v="7561.8611999999994"/>
    <n v="7561.9305999999997"/>
    <n v="7562"/>
  </r>
  <r>
    <x v="242"/>
    <x v="1"/>
    <x v="4"/>
    <n v="3"/>
    <n v="13716"/>
    <n v="6.9099999999999995E-2"/>
    <n v="13715.308999999994"/>
    <n v="13715.378099999994"/>
    <n v="13715.447199999995"/>
    <n v="13715.516299999996"/>
    <n v="13715.585399999996"/>
    <n v="13715.654499999997"/>
    <n v="13715.723599999998"/>
    <n v="13715.792699999998"/>
    <n v="13715.861799999999"/>
    <n v="13715.930899999999"/>
    <n v="13716"/>
  </r>
  <r>
    <x v="243"/>
    <x v="3"/>
    <x v="3"/>
    <n v="22"/>
    <n v="19151"/>
    <n v="6.88E-2"/>
    <n v="19150.311999999991"/>
    <n v="19150.380799999992"/>
    <n v="19150.449599999993"/>
    <n v="19150.518399999994"/>
    <n v="19150.587199999994"/>
    <n v="19150.655999999995"/>
    <n v="19150.724799999996"/>
    <n v="19150.793599999997"/>
    <n v="19150.862399999998"/>
    <n v="19150.931199999999"/>
    <n v="19151"/>
  </r>
  <r>
    <x v="244"/>
    <x v="1"/>
    <x v="2"/>
    <n v="5"/>
    <n v="16649"/>
    <n v="6.8699999999999997E-2"/>
    <n v="16648.313000000002"/>
    <n v="16648.381700000002"/>
    <n v="16648.450400000002"/>
    <n v="16648.519100000001"/>
    <n v="16648.587800000001"/>
    <n v="16648.656500000001"/>
    <n v="16648.725200000001"/>
    <n v="16648.793900000001"/>
    <n v="16648.8626"/>
    <n v="16648.9313"/>
    <n v="16649"/>
  </r>
  <r>
    <x v="245"/>
    <x v="4"/>
    <x v="4"/>
    <n v="6"/>
    <n v="4306"/>
    <n v="6.8599999999999994E-2"/>
    <n v="4305.3140000000039"/>
    <n v="4305.3826000000035"/>
    <n v="4305.4512000000032"/>
    <n v="4305.5198000000028"/>
    <n v="4305.5884000000024"/>
    <n v="4305.657000000002"/>
    <n v="4305.7256000000016"/>
    <n v="4305.7942000000012"/>
    <n v="4305.8628000000008"/>
    <n v="4305.9314000000004"/>
    <n v="4306"/>
  </r>
  <r>
    <x v="246"/>
    <x v="3"/>
    <x v="3"/>
    <n v="8"/>
    <n v="13096"/>
    <n v="6.7900000000000002E-2"/>
    <n v="13095.321"/>
    <n v="13095.3889"/>
    <n v="13095.4568"/>
    <n v="13095.5247"/>
    <n v="13095.5926"/>
    <n v="13095.6605"/>
    <n v="13095.7284"/>
    <n v="13095.7963"/>
    <n v="13095.8642"/>
    <n v="13095.9321"/>
    <n v="13096"/>
  </r>
  <r>
    <x v="247"/>
    <x v="1"/>
    <x v="2"/>
    <n v="27"/>
    <n v="5023"/>
    <n v="6.7900000000000002E-2"/>
    <n v="5022.3209999999999"/>
    <n v="5022.3888999999999"/>
    <n v="5022.4567999999999"/>
    <n v="5022.5246999999999"/>
    <n v="5022.5925999999999"/>
    <n v="5022.6605"/>
    <n v="5022.7284"/>
    <n v="5022.7963"/>
    <n v="5022.8642"/>
    <n v="5022.9321"/>
    <n v="5023"/>
  </r>
  <r>
    <x v="248"/>
    <x v="0"/>
    <x v="2"/>
    <n v="22"/>
    <n v="17688"/>
    <n v="6.7500000000000004E-2"/>
    <n v="17687.32499999999"/>
    <n v="17687.392499999991"/>
    <n v="17687.459999999992"/>
    <n v="17687.527499999993"/>
    <n v="17687.594999999994"/>
    <n v="17687.662499999995"/>
    <n v="17687.729999999996"/>
    <n v="17687.797499999997"/>
    <n v="17687.864999999998"/>
    <n v="17687.932499999999"/>
    <n v="17688"/>
  </r>
  <r>
    <x v="249"/>
    <x v="2"/>
    <x v="2"/>
    <n v="17"/>
    <n v="9432"/>
    <n v="6.7500000000000004E-2"/>
    <n v="9431.325000000008"/>
    <n v="9431.3925000000072"/>
    <n v="9431.4600000000064"/>
    <n v="9431.5275000000056"/>
    <n v="9431.5950000000048"/>
    <n v="9431.662500000004"/>
    <n v="9431.7300000000032"/>
    <n v="9431.7975000000024"/>
    <n v="9431.8650000000016"/>
    <n v="9431.9325000000008"/>
    <n v="9432"/>
  </r>
  <r>
    <x v="250"/>
    <x v="3"/>
    <x v="4"/>
    <n v="2"/>
    <n v="12481"/>
    <n v="6.7299999999999999E-2"/>
    <n v="12480.326999999994"/>
    <n v="12480.394299999994"/>
    <n v="12480.461599999995"/>
    <n v="12480.528899999996"/>
    <n v="12480.596199999996"/>
    <n v="12480.663499999997"/>
    <n v="12480.730799999998"/>
    <n v="12480.798099999998"/>
    <n v="12480.865399999999"/>
    <n v="12480.932699999999"/>
    <n v="12481"/>
  </r>
  <r>
    <x v="251"/>
    <x v="1"/>
    <x v="4"/>
    <n v="27"/>
    <n v="12120"/>
    <n v="6.6600000000000006E-2"/>
    <n v="12119.333999999999"/>
    <n v="12119.400599999999"/>
    <n v="12119.467199999999"/>
    <n v="12119.533799999999"/>
    <n v="12119.600399999999"/>
    <n v="12119.666999999999"/>
    <n v="12119.7336"/>
    <n v="12119.8002"/>
    <n v="12119.8668"/>
    <n v="12119.9334"/>
    <n v="12120"/>
  </r>
  <r>
    <x v="252"/>
    <x v="3"/>
    <x v="1"/>
    <n v="8"/>
    <n v="18207"/>
    <n v="6.6100000000000006E-2"/>
    <n v="18206.339"/>
    <n v="18206.4051"/>
    <n v="18206.4712"/>
    <n v="18206.5373"/>
    <n v="18206.6034"/>
    <n v="18206.6695"/>
    <n v="18206.7356"/>
    <n v="18206.8017"/>
    <n v="18206.8678"/>
    <n v="18206.9339"/>
    <n v="18207"/>
  </r>
  <r>
    <x v="253"/>
    <x v="4"/>
    <x v="1"/>
    <n v="5"/>
    <n v="6604"/>
    <n v="6.6100000000000006E-2"/>
    <n v="6603.3389999999999"/>
    <n v="6603.4050999999999"/>
    <n v="6603.4712"/>
    <n v="6603.5373"/>
    <n v="6603.6034"/>
    <n v="6603.6695"/>
    <n v="6603.7356"/>
    <n v="6603.8017"/>
    <n v="6603.8678"/>
    <n v="6603.9339"/>
    <n v="6604"/>
  </r>
  <r>
    <x v="254"/>
    <x v="2"/>
    <x v="2"/>
    <n v="21"/>
    <n v="19384"/>
    <n v="6.5199999999999994E-2"/>
    <n v="19383.347999999991"/>
    <n v="19383.413199999992"/>
    <n v="19383.478399999993"/>
    <n v="19383.543599999994"/>
    <n v="19383.608799999995"/>
    <n v="19383.673999999995"/>
    <n v="19383.739199999996"/>
    <n v="19383.804399999997"/>
    <n v="19383.869599999998"/>
    <n v="19383.934799999999"/>
    <n v="19384"/>
  </r>
  <r>
    <x v="255"/>
    <x v="1"/>
    <x v="3"/>
    <n v="30"/>
    <n v="12926"/>
    <n v="6.4699999999999994E-2"/>
    <n v="12925.352999999992"/>
    <n v="12925.417699999993"/>
    <n v="12925.482399999994"/>
    <n v="12925.547099999994"/>
    <n v="12925.611799999995"/>
    <n v="12925.676499999996"/>
    <n v="12925.741199999997"/>
    <n v="12925.805899999998"/>
    <n v="12925.870599999998"/>
    <n v="12925.935299999999"/>
    <n v="12926"/>
  </r>
  <r>
    <x v="256"/>
    <x v="3"/>
    <x v="1"/>
    <n v="4"/>
    <n v="17929"/>
    <n v="6.4500000000000002E-2"/>
    <n v="17928.354999999996"/>
    <n v="17928.419499999996"/>
    <n v="17928.483999999997"/>
    <n v="17928.548499999997"/>
    <n v="17928.612999999998"/>
    <n v="17928.677499999998"/>
    <n v="17928.741999999998"/>
    <n v="17928.806499999999"/>
    <n v="17928.870999999999"/>
    <n v="17928.9355"/>
    <n v="17929"/>
  </r>
  <r>
    <x v="257"/>
    <x v="1"/>
    <x v="4"/>
    <n v="19"/>
    <n v="7648"/>
    <n v="6.4500000000000002E-2"/>
    <n v="7647.3549999999959"/>
    <n v="7647.4194999999963"/>
    <n v="7647.4839999999967"/>
    <n v="7647.5484999999971"/>
    <n v="7647.6129999999976"/>
    <n v="7647.677499999998"/>
    <n v="7647.7419999999984"/>
    <n v="7647.8064999999988"/>
    <n v="7647.8709999999992"/>
    <n v="7647.9354999999996"/>
    <n v="7648"/>
  </r>
  <r>
    <x v="258"/>
    <x v="4"/>
    <x v="1"/>
    <n v="7"/>
    <n v="11686"/>
    <n v="6.3700000000000007E-2"/>
    <n v="11685.362999999994"/>
    <n v="11685.426699999995"/>
    <n v="11685.490399999995"/>
    <n v="11685.554099999996"/>
    <n v="11685.617799999996"/>
    <n v="11685.681499999997"/>
    <n v="11685.745199999998"/>
    <n v="11685.808899999998"/>
    <n v="11685.872599999999"/>
    <n v="11685.936299999999"/>
    <n v="11686"/>
  </r>
  <r>
    <x v="259"/>
    <x v="2"/>
    <x v="4"/>
    <n v="5"/>
    <n v="17179"/>
    <n v="6.2300000000000001E-2"/>
    <n v="17178.376999999986"/>
    <n v="17178.439299999987"/>
    <n v="17178.501599999989"/>
    <n v="17178.56389999999"/>
    <n v="17178.626199999992"/>
    <n v="17178.688499999993"/>
    <n v="17178.750799999994"/>
    <n v="17178.813099999996"/>
    <n v="17178.875399999997"/>
    <n v="17178.937699999999"/>
    <n v="17179"/>
  </r>
  <r>
    <x v="260"/>
    <x v="2"/>
    <x v="4"/>
    <n v="19"/>
    <n v="8851"/>
    <n v="6.2100000000000002E-2"/>
    <n v="8850.3790000000081"/>
    <n v="8850.4411000000073"/>
    <n v="8850.5032000000065"/>
    <n v="8850.5653000000057"/>
    <n v="8850.6274000000049"/>
    <n v="8850.689500000004"/>
    <n v="8850.7516000000032"/>
    <n v="8850.8137000000024"/>
    <n v="8850.8758000000016"/>
    <n v="8850.9379000000008"/>
    <n v="8851"/>
  </r>
  <r>
    <x v="261"/>
    <x v="1"/>
    <x v="0"/>
    <n v="14"/>
    <n v="7669"/>
    <n v="6.2100000000000002E-2"/>
    <n v="7668.378999999999"/>
    <n v="7668.4410999999991"/>
    <n v="7668.5031999999992"/>
    <n v="7668.5652999999993"/>
    <n v="7668.6273999999994"/>
    <n v="7668.6894999999995"/>
    <n v="7668.7515999999996"/>
    <n v="7668.8136999999997"/>
    <n v="7668.8757999999998"/>
    <n v="7668.9378999999999"/>
    <n v="7669"/>
  </r>
  <r>
    <x v="262"/>
    <x v="3"/>
    <x v="0"/>
    <n v="20"/>
    <n v="11804"/>
    <n v="6.1899999999999997E-2"/>
    <n v="11803.380999999994"/>
    <n v="11803.442899999995"/>
    <n v="11803.504799999995"/>
    <n v="11803.566699999996"/>
    <n v="11803.628599999996"/>
    <n v="11803.690499999997"/>
    <n v="11803.752399999998"/>
    <n v="11803.814299999998"/>
    <n v="11803.876199999999"/>
    <n v="11803.938099999999"/>
    <n v="11804"/>
  </r>
  <r>
    <x v="263"/>
    <x v="4"/>
    <x v="0"/>
    <n v="24"/>
    <n v="11629"/>
    <n v="6.1800000000000001E-2"/>
    <n v="11628.382000000005"/>
    <n v="11628.443800000005"/>
    <n v="11628.505600000004"/>
    <n v="11628.567400000004"/>
    <n v="11628.629200000003"/>
    <n v="11628.691000000003"/>
    <n v="11628.752800000002"/>
    <n v="11628.814600000002"/>
    <n v="11628.876400000001"/>
    <n v="11628.938200000001"/>
    <n v="11629"/>
  </r>
  <r>
    <x v="264"/>
    <x v="0"/>
    <x v="0"/>
    <n v="21"/>
    <n v="15264"/>
    <n v="6.0699999999999997E-2"/>
    <n v="15263.393"/>
    <n v="15263.4537"/>
    <n v="15263.5144"/>
    <n v="15263.5751"/>
    <n v="15263.6358"/>
    <n v="15263.6965"/>
    <n v="15263.7572"/>
    <n v="15263.8179"/>
    <n v="15263.8786"/>
    <n v="15263.9393"/>
    <n v="15264"/>
  </r>
  <r>
    <x v="265"/>
    <x v="3"/>
    <x v="3"/>
    <n v="12"/>
    <n v="15279"/>
    <n v="6.0499999999999998E-2"/>
    <n v="15278.395000000004"/>
    <n v="15278.455500000004"/>
    <n v="15278.516000000003"/>
    <n v="15278.576500000003"/>
    <n v="15278.637000000002"/>
    <n v="15278.697500000002"/>
    <n v="15278.758000000002"/>
    <n v="15278.818500000001"/>
    <n v="15278.879000000001"/>
    <n v="15278.9395"/>
    <n v="15279"/>
  </r>
  <r>
    <x v="266"/>
    <x v="4"/>
    <x v="2"/>
    <n v="25"/>
    <n v="5138"/>
    <n v="5.9700000000000003E-2"/>
    <n v="5137.4030000000021"/>
    <n v="5137.4627000000019"/>
    <n v="5137.5224000000017"/>
    <n v="5137.5821000000014"/>
    <n v="5137.6418000000012"/>
    <n v="5137.701500000001"/>
    <n v="5137.7612000000008"/>
    <n v="5137.8209000000006"/>
    <n v="5137.8806000000004"/>
    <n v="5137.9403000000002"/>
    <n v="5138"/>
  </r>
  <r>
    <x v="267"/>
    <x v="4"/>
    <x v="4"/>
    <n v="15"/>
    <n v="10128"/>
    <n v="5.9400000000000001E-2"/>
    <n v="10127.405999999999"/>
    <n v="10127.465399999999"/>
    <n v="10127.524799999999"/>
    <n v="10127.584199999999"/>
    <n v="10127.643599999999"/>
    <n v="10127.703"/>
    <n v="10127.7624"/>
    <n v="10127.8218"/>
    <n v="10127.8812"/>
    <n v="10127.9406"/>
    <n v="10128"/>
  </r>
  <r>
    <x v="268"/>
    <x v="2"/>
    <x v="1"/>
    <n v="19"/>
    <n v="13825"/>
    <n v="5.91E-2"/>
    <n v="13824.408999999996"/>
    <n v="13824.468099999996"/>
    <n v="13824.527199999997"/>
    <n v="13824.586299999997"/>
    <n v="13824.645399999998"/>
    <n v="13824.704499999998"/>
    <n v="13824.763599999998"/>
    <n v="13824.822699999999"/>
    <n v="13824.881799999999"/>
    <n v="13824.9409"/>
    <n v="13825"/>
  </r>
  <r>
    <x v="269"/>
    <x v="0"/>
    <x v="1"/>
    <n v="26"/>
    <n v="7997"/>
    <n v="5.8900000000000001E-2"/>
    <n v="7996.4110000000001"/>
    <n v="7996.4699000000001"/>
    <n v="7996.5288"/>
    <n v="7996.5877"/>
    <n v="7996.6466"/>
    <n v="7996.7055"/>
    <n v="7996.7644"/>
    <n v="7996.8233"/>
    <n v="7996.8822"/>
    <n v="7996.9411"/>
    <n v="7997"/>
  </r>
  <r>
    <x v="270"/>
    <x v="4"/>
    <x v="0"/>
    <n v="5"/>
    <n v="4731"/>
    <n v="5.8200000000000002E-2"/>
    <n v="4730.417999999996"/>
    <n v="4730.4761999999964"/>
    <n v="4730.5343999999968"/>
    <n v="4730.5925999999972"/>
    <n v="4730.6507999999976"/>
    <n v="4730.708999999998"/>
    <n v="4730.7671999999984"/>
    <n v="4730.8253999999988"/>
    <n v="4730.8835999999992"/>
    <n v="4730.9417999999996"/>
    <n v="4731"/>
  </r>
  <r>
    <x v="271"/>
    <x v="3"/>
    <x v="1"/>
    <n v="20"/>
    <n v="19597"/>
    <n v="5.79E-2"/>
    <n v="19596.421000000002"/>
    <n v="19596.478900000002"/>
    <n v="19596.536800000002"/>
    <n v="19596.594700000001"/>
    <n v="19596.652600000001"/>
    <n v="19596.710500000001"/>
    <n v="19596.768400000001"/>
    <n v="19596.826300000001"/>
    <n v="19596.8842"/>
    <n v="19596.9421"/>
    <n v="19597"/>
  </r>
  <r>
    <x v="272"/>
    <x v="2"/>
    <x v="4"/>
    <n v="26"/>
    <n v="3595"/>
    <n v="5.7099999999999998E-2"/>
    <n v="3594.4290000000001"/>
    <n v="3594.4861000000001"/>
    <n v="3594.5432000000001"/>
    <n v="3594.6003000000001"/>
    <n v="3594.6574000000001"/>
    <n v="3594.7145"/>
    <n v="3594.7716"/>
    <n v="3594.8287"/>
    <n v="3594.8858"/>
    <n v="3594.9429"/>
    <n v="3595"/>
  </r>
  <r>
    <x v="273"/>
    <x v="0"/>
    <x v="0"/>
    <n v="23"/>
    <n v="9421"/>
    <n v="5.6800000000000003E-2"/>
    <n v="9420.4319999999971"/>
    <n v="9420.4887999999974"/>
    <n v="9420.5455999999976"/>
    <n v="9420.6023999999979"/>
    <n v="9420.6591999999982"/>
    <n v="9420.7159999999985"/>
    <n v="9420.7727999999988"/>
    <n v="9420.8295999999991"/>
    <n v="9420.8863999999994"/>
    <n v="9420.9431999999997"/>
    <n v="9421"/>
  </r>
  <r>
    <x v="274"/>
    <x v="2"/>
    <x v="0"/>
    <n v="2"/>
    <n v="16657"/>
    <n v="5.6300000000000003E-2"/>
    <n v="16656.436999999998"/>
    <n v="16656.493299999998"/>
    <n v="16656.549599999998"/>
    <n v="16656.605899999999"/>
    <n v="16656.662199999999"/>
    <n v="16656.718499999999"/>
    <n v="16656.774799999999"/>
    <n v="16656.831099999999"/>
    <n v="16656.8874"/>
    <n v="16656.9437"/>
    <n v="16657"/>
  </r>
  <r>
    <x v="275"/>
    <x v="4"/>
    <x v="3"/>
    <n v="28"/>
    <n v="14528"/>
    <n v="5.5300000000000002E-2"/>
    <n v="14527.447"/>
    <n v="14527.5023"/>
    <n v="14527.5576"/>
    <n v="14527.6129"/>
    <n v="14527.6682"/>
    <n v="14527.7235"/>
    <n v="14527.7788"/>
    <n v="14527.8341"/>
    <n v="14527.8894"/>
    <n v="14527.9447"/>
    <n v="14528"/>
  </r>
  <r>
    <x v="276"/>
    <x v="3"/>
    <x v="4"/>
    <n v="18"/>
    <n v="14553"/>
    <n v="5.5100000000000003E-2"/>
    <n v="14552.449000000004"/>
    <n v="14552.504100000004"/>
    <n v="14552.559200000003"/>
    <n v="14552.614300000003"/>
    <n v="14552.669400000002"/>
    <n v="14552.724500000002"/>
    <n v="14552.779600000002"/>
    <n v="14552.834700000001"/>
    <n v="14552.889800000001"/>
    <n v="14552.9449"/>
    <n v="14553"/>
  </r>
  <r>
    <x v="277"/>
    <x v="3"/>
    <x v="1"/>
    <n v="16"/>
    <n v="17881"/>
    <n v="5.4899999999999997E-2"/>
    <n v="17880.451000000008"/>
    <n v="17880.505900000007"/>
    <n v="17880.560800000007"/>
    <n v="17880.615700000006"/>
    <n v="17880.670600000005"/>
    <n v="17880.725500000004"/>
    <n v="17880.780400000003"/>
    <n v="17880.835300000002"/>
    <n v="17880.890200000002"/>
    <n v="17880.945100000001"/>
    <n v="17881"/>
  </r>
  <r>
    <x v="278"/>
    <x v="4"/>
    <x v="2"/>
    <n v="4"/>
    <n v="18972"/>
    <n v="5.45E-2"/>
    <n v="18971.455000000016"/>
    <n v="18971.509500000015"/>
    <n v="18971.564000000013"/>
    <n v="18971.618500000011"/>
    <n v="18971.67300000001"/>
    <n v="18971.727500000008"/>
    <n v="18971.782000000007"/>
    <n v="18971.836500000005"/>
    <n v="18971.891000000003"/>
    <n v="18971.945500000002"/>
    <n v="18972"/>
  </r>
  <r>
    <x v="279"/>
    <x v="1"/>
    <x v="1"/>
    <n v="7"/>
    <n v="9743"/>
    <n v="5.45E-2"/>
    <n v="9742.4549999999981"/>
    <n v="9742.5094999999983"/>
    <n v="9742.5639999999985"/>
    <n v="9742.6184999999987"/>
    <n v="9742.6729999999989"/>
    <n v="9742.7274999999991"/>
    <n v="9742.7819999999992"/>
    <n v="9742.8364999999994"/>
    <n v="9742.8909999999996"/>
    <n v="9742.9454999999998"/>
    <n v="9743"/>
  </r>
  <r>
    <x v="280"/>
    <x v="0"/>
    <x v="4"/>
    <n v="6"/>
    <n v="7039"/>
    <n v="5.45E-2"/>
    <n v="7038.4549999999981"/>
    <n v="7038.5094999999983"/>
    <n v="7038.5639999999985"/>
    <n v="7038.6184999999987"/>
    <n v="7038.6729999999989"/>
    <n v="7038.7274999999991"/>
    <n v="7038.7819999999992"/>
    <n v="7038.8364999999994"/>
    <n v="7038.8909999999996"/>
    <n v="7038.9454999999998"/>
    <n v="7039"/>
  </r>
  <r>
    <x v="281"/>
    <x v="2"/>
    <x v="0"/>
    <n v="12"/>
    <n v="4064"/>
    <n v="5.4199999999999998E-2"/>
    <n v="4063.4579999999996"/>
    <n v="4063.5121999999997"/>
    <n v="4063.5663999999997"/>
    <n v="4063.6205999999997"/>
    <n v="4063.6747999999998"/>
    <n v="4063.7289999999998"/>
    <n v="4063.7831999999999"/>
    <n v="4063.8373999999999"/>
    <n v="4063.8915999999999"/>
    <n v="4063.9458"/>
    <n v="4064"/>
  </r>
  <r>
    <x v="282"/>
    <x v="3"/>
    <x v="4"/>
    <n v="23"/>
    <n v="19083"/>
    <n v="5.4100000000000002E-2"/>
    <n v="19082.458999999988"/>
    <n v="19082.513099999989"/>
    <n v="19082.56719999999"/>
    <n v="19082.621299999992"/>
    <n v="19082.675399999993"/>
    <n v="19082.729499999994"/>
    <n v="19082.783599999995"/>
    <n v="19082.837699999996"/>
    <n v="19082.891799999998"/>
    <n v="19082.945899999999"/>
    <n v="19083"/>
  </r>
  <r>
    <x v="283"/>
    <x v="4"/>
    <x v="1"/>
    <n v="19"/>
    <n v="18200"/>
    <n v="5.3499999999999999E-2"/>
    <n v="18199.464999999982"/>
    <n v="18199.518499999984"/>
    <n v="18199.571999999986"/>
    <n v="18199.625499999987"/>
    <n v="18199.678999999989"/>
    <n v="18199.732499999991"/>
    <n v="18199.785999999993"/>
    <n v="18199.839499999995"/>
    <n v="18199.892999999996"/>
    <n v="18199.946499999998"/>
    <n v="18200"/>
  </r>
  <r>
    <x v="284"/>
    <x v="3"/>
    <x v="3"/>
    <n v="18"/>
    <n v="17395"/>
    <n v="5.3400000000000003E-2"/>
    <n v="17394.465999999993"/>
    <n v="17394.519399999994"/>
    <n v="17394.572799999994"/>
    <n v="17394.626199999995"/>
    <n v="17394.679599999996"/>
    <n v="17394.732999999997"/>
    <n v="17394.786399999997"/>
    <n v="17394.839799999998"/>
    <n v="17394.893199999999"/>
    <n v="17394.946599999999"/>
    <n v="17395"/>
  </r>
  <r>
    <x v="285"/>
    <x v="1"/>
    <x v="1"/>
    <n v="25"/>
    <n v="12232"/>
    <n v="5.3199999999999997E-2"/>
    <n v="12231.467999999997"/>
    <n v="12231.521199999997"/>
    <n v="12231.574399999998"/>
    <n v="12231.627599999998"/>
    <n v="12231.680799999998"/>
    <n v="12231.733999999999"/>
    <n v="12231.787199999999"/>
    <n v="12231.840399999999"/>
    <n v="12231.893599999999"/>
    <n v="12231.9468"/>
    <n v="12232"/>
  </r>
  <r>
    <x v="286"/>
    <x v="1"/>
    <x v="3"/>
    <n v="5"/>
    <n v="9835"/>
    <n v="5.2600000000000001E-2"/>
    <n v="9834.4739999999911"/>
    <n v="9834.526599999992"/>
    <n v="9834.5791999999929"/>
    <n v="9834.6317999999937"/>
    <n v="9834.6843999999946"/>
    <n v="9834.7369999999955"/>
    <n v="9834.7895999999964"/>
    <n v="9834.8421999999973"/>
    <n v="9834.8947999999982"/>
    <n v="9834.9473999999991"/>
    <n v="9835"/>
  </r>
  <r>
    <x v="287"/>
    <x v="4"/>
    <x v="3"/>
    <n v="14"/>
    <n v="16247"/>
    <n v="5.2499999999999998E-2"/>
    <n v="16246.475000000002"/>
    <n v="16246.527500000002"/>
    <n v="16246.580000000002"/>
    <n v="16246.632500000002"/>
    <n v="16246.685000000001"/>
    <n v="16246.737500000001"/>
    <n v="16246.79"/>
    <n v="16246.842500000001"/>
    <n v="16246.895"/>
    <n v="16246.9475"/>
    <n v="16247"/>
  </r>
  <r>
    <x v="288"/>
    <x v="3"/>
    <x v="0"/>
    <n v="26"/>
    <n v="18708"/>
    <n v="5.1799999999999999E-2"/>
    <n v="18707.481999999989"/>
    <n v="18707.53379999999"/>
    <n v="18707.585599999991"/>
    <n v="18707.637399999992"/>
    <n v="18707.689199999993"/>
    <n v="18707.740999999995"/>
    <n v="18707.792799999996"/>
    <n v="18707.844599999997"/>
    <n v="18707.896399999998"/>
    <n v="18707.948199999999"/>
    <n v="18708"/>
  </r>
  <r>
    <x v="289"/>
    <x v="1"/>
    <x v="0"/>
    <n v="7"/>
    <n v="19832"/>
    <n v="5.1400000000000001E-2"/>
    <n v="19831.485999999997"/>
    <n v="19831.537399999997"/>
    <n v="19831.588799999998"/>
    <n v="19831.640199999998"/>
    <n v="19831.691599999998"/>
    <n v="19831.742999999999"/>
    <n v="19831.794399999999"/>
    <n v="19831.845799999999"/>
    <n v="19831.897199999999"/>
    <n v="19831.9486"/>
    <n v="19832"/>
  </r>
  <r>
    <x v="290"/>
    <x v="1"/>
    <x v="0"/>
    <n v="10"/>
    <n v="14804"/>
    <n v="5.0700000000000002E-2"/>
    <n v="14803.493000000002"/>
    <n v="14803.543700000002"/>
    <n v="14803.594400000002"/>
    <n v="14803.645100000002"/>
    <n v="14803.695800000001"/>
    <n v="14803.746500000001"/>
    <n v="14803.797200000001"/>
    <n v="14803.847900000001"/>
    <n v="14803.8986"/>
    <n v="14803.9493"/>
    <n v="14804"/>
  </r>
  <r>
    <x v="291"/>
    <x v="4"/>
    <x v="2"/>
    <n v="29"/>
    <n v="14735"/>
    <n v="5.0700000000000002E-2"/>
    <n v="14734.493000000002"/>
    <n v="14734.543700000002"/>
    <n v="14734.594400000002"/>
    <n v="14734.645100000002"/>
    <n v="14734.695800000001"/>
    <n v="14734.746500000001"/>
    <n v="14734.797200000001"/>
    <n v="14734.847900000001"/>
    <n v="14734.8986"/>
    <n v="14734.9493"/>
    <n v="14735"/>
  </r>
  <r>
    <x v="292"/>
    <x v="1"/>
    <x v="2"/>
    <n v="2"/>
    <n v="3362"/>
    <n v="5.0599999999999999E-2"/>
    <n v="3361.4939999999997"/>
    <n v="3361.5445999999997"/>
    <n v="3361.5951999999997"/>
    <n v="3361.6457999999998"/>
    <n v="3361.6963999999998"/>
    <n v="3361.7469999999998"/>
    <n v="3361.7975999999999"/>
    <n v="3361.8481999999999"/>
    <n v="3361.8987999999999"/>
    <n v="3361.9494"/>
    <n v="3362"/>
  </r>
  <r>
    <x v="293"/>
    <x v="3"/>
    <x v="4"/>
    <n v="24"/>
    <n v="12738"/>
    <n v="5.0099999999999999E-2"/>
    <n v="12737.498999999996"/>
    <n v="12737.549099999997"/>
    <n v="12737.599199999997"/>
    <n v="12737.649299999997"/>
    <n v="12737.699399999998"/>
    <n v="12737.749499999998"/>
    <n v="12737.799599999998"/>
    <n v="12737.849699999999"/>
    <n v="12737.899799999999"/>
    <n v="12737.9499"/>
    <n v="12738"/>
  </r>
  <r>
    <x v="294"/>
    <x v="1"/>
    <x v="1"/>
    <n v="4"/>
    <n v="9241"/>
    <n v="4.99E-2"/>
    <n v="9240.5010000000002"/>
    <n v="9240.5509000000002"/>
    <n v="9240.6008000000002"/>
    <n v="9240.6507000000001"/>
    <n v="9240.7006000000001"/>
    <n v="9240.7505000000001"/>
    <n v="9240.8004000000001"/>
    <n v="9240.8503000000001"/>
    <n v="9240.9002"/>
    <n v="9240.9501"/>
    <n v="9241"/>
  </r>
  <r>
    <x v="295"/>
    <x v="2"/>
    <x v="4"/>
    <n v="17"/>
    <n v="5963"/>
    <n v="4.9700000000000001E-2"/>
    <n v="5962.5030000000042"/>
    <n v="5962.5527000000038"/>
    <n v="5962.6024000000034"/>
    <n v="5962.652100000003"/>
    <n v="5962.7018000000025"/>
    <n v="5962.7515000000021"/>
    <n v="5962.8012000000017"/>
    <n v="5962.8509000000013"/>
    <n v="5962.9006000000008"/>
    <n v="5962.9503000000004"/>
    <n v="5963"/>
  </r>
  <r>
    <x v="296"/>
    <x v="0"/>
    <x v="0"/>
    <n v="7"/>
    <n v="15017"/>
    <n v="4.9599999999999998E-2"/>
    <n v="15016.503999999997"/>
    <n v="15016.553599999997"/>
    <n v="15016.603199999998"/>
    <n v="15016.652799999998"/>
    <n v="15016.702399999998"/>
    <n v="15016.751999999999"/>
    <n v="15016.801599999999"/>
    <n v="15016.851199999999"/>
    <n v="15016.900799999999"/>
    <n v="15016.9504"/>
    <n v="15017"/>
  </r>
  <r>
    <x v="297"/>
    <x v="0"/>
    <x v="0"/>
    <n v="18"/>
    <n v="11342"/>
    <n v="4.8899999999999999E-2"/>
    <n v="11341.511000000002"/>
    <n v="11341.559900000002"/>
    <n v="11341.608800000002"/>
    <n v="11341.657700000002"/>
    <n v="11341.706600000001"/>
    <n v="11341.755500000001"/>
    <n v="11341.804400000001"/>
    <n v="11341.853300000001"/>
    <n v="11341.9022"/>
    <n v="11341.9511"/>
    <n v="11342"/>
  </r>
  <r>
    <x v="298"/>
    <x v="2"/>
    <x v="2"/>
    <n v="3"/>
    <n v="15261"/>
    <n v="4.8599999999999997E-2"/>
    <n v="15260.513999999999"/>
    <n v="15260.562599999999"/>
    <n v="15260.611199999999"/>
    <n v="15260.659799999999"/>
    <n v="15260.7084"/>
    <n v="15260.757"/>
    <n v="15260.8056"/>
    <n v="15260.8542"/>
    <n v="15260.9028"/>
    <n v="15260.9514"/>
    <n v="15261"/>
  </r>
  <r>
    <x v="299"/>
    <x v="2"/>
    <x v="0"/>
    <n v="10"/>
    <n v="6308"/>
    <n v="4.8500000000000001E-2"/>
    <n v="6307.5150000000012"/>
    <n v="6307.5635000000011"/>
    <n v="6307.612000000001"/>
    <n v="6307.6605000000009"/>
    <n v="6307.7090000000007"/>
    <n v="6307.7575000000006"/>
    <n v="6307.8060000000005"/>
    <n v="6307.8545000000004"/>
    <n v="6307.9030000000002"/>
    <n v="6307.9515000000001"/>
    <n v="6308"/>
  </r>
  <r>
    <x v="300"/>
    <x v="0"/>
    <x v="3"/>
    <n v="1"/>
    <n v="8405"/>
    <n v="4.7800000000000002E-2"/>
    <n v="8404.5219999999972"/>
    <n v="8404.5697999999975"/>
    <n v="8404.6175999999978"/>
    <n v="8404.665399999998"/>
    <n v="8404.7131999999983"/>
    <n v="8404.7609999999986"/>
    <n v="8404.8087999999989"/>
    <n v="8404.8565999999992"/>
    <n v="8404.9043999999994"/>
    <n v="8404.9521999999997"/>
    <n v="8405"/>
  </r>
  <r>
    <x v="301"/>
    <x v="2"/>
    <x v="3"/>
    <n v="20"/>
    <n v="18811"/>
    <n v="4.7699999999999999E-2"/>
    <n v="18810.523000000008"/>
    <n v="18810.570700000007"/>
    <n v="18810.618400000007"/>
    <n v="18810.666100000006"/>
    <n v="18810.713800000005"/>
    <n v="18810.761500000004"/>
    <n v="18810.809200000003"/>
    <n v="18810.856900000002"/>
    <n v="18810.904600000002"/>
    <n v="18810.952300000001"/>
    <n v="18811"/>
  </r>
  <r>
    <x v="302"/>
    <x v="0"/>
    <x v="4"/>
    <n v="7"/>
    <n v="10087"/>
    <n v="4.7300000000000002E-2"/>
    <n v="10086.526999999998"/>
    <n v="10086.574299999998"/>
    <n v="10086.621599999999"/>
    <n v="10086.668899999999"/>
    <n v="10086.716199999999"/>
    <n v="10086.763499999999"/>
    <n v="10086.810799999999"/>
    <n v="10086.858099999999"/>
    <n v="10086.9054"/>
    <n v="10086.9527"/>
    <n v="10087"/>
  </r>
  <r>
    <x v="303"/>
    <x v="1"/>
    <x v="0"/>
    <n v="18"/>
    <n v="15369"/>
    <n v="4.6899999999999997E-2"/>
    <n v="15368.531000000006"/>
    <n v="15368.577900000006"/>
    <n v="15368.624800000005"/>
    <n v="15368.671700000004"/>
    <n v="15368.718600000004"/>
    <n v="15368.765500000003"/>
    <n v="15368.812400000003"/>
    <n v="15368.859300000002"/>
    <n v="15368.906200000001"/>
    <n v="15368.953100000001"/>
    <n v="15369"/>
  </r>
  <r>
    <x v="304"/>
    <x v="2"/>
    <x v="1"/>
    <n v="19"/>
    <n v="10651"/>
    <n v="4.6300000000000001E-2"/>
    <n v="10650.537"/>
    <n v="10650.5833"/>
    <n v="10650.6296"/>
    <n v="10650.6759"/>
    <n v="10650.7222"/>
    <n v="10650.7685"/>
    <n v="10650.8148"/>
    <n v="10650.8611"/>
    <n v="10650.9074"/>
    <n v="10650.9537"/>
    <n v="10651"/>
  </r>
  <r>
    <x v="305"/>
    <x v="4"/>
    <x v="3"/>
    <n v="11"/>
    <n v="11075"/>
    <n v="4.6100000000000002E-2"/>
    <n v="11074.539000000004"/>
    <n v="11074.585100000004"/>
    <n v="11074.631200000003"/>
    <n v="11074.677300000003"/>
    <n v="11074.723400000003"/>
    <n v="11074.769500000002"/>
    <n v="11074.815600000002"/>
    <n v="11074.861700000001"/>
    <n v="11074.907800000001"/>
    <n v="11074.9539"/>
    <n v="11075"/>
  </r>
  <r>
    <x v="306"/>
    <x v="3"/>
    <x v="1"/>
    <n v="18"/>
    <n v="10315"/>
    <n v="4.5499999999999999E-2"/>
    <n v="10314.544999999998"/>
    <n v="10314.590499999998"/>
    <n v="10314.635999999999"/>
    <n v="10314.681499999999"/>
    <n v="10314.726999999999"/>
    <n v="10314.772499999999"/>
    <n v="10314.817999999999"/>
    <n v="10314.863499999999"/>
    <n v="10314.909"/>
    <n v="10314.9545"/>
    <n v="10315"/>
  </r>
  <r>
    <x v="307"/>
    <x v="0"/>
    <x v="2"/>
    <n v="27"/>
    <n v="6399"/>
    <n v="4.5499999999999999E-2"/>
    <n v="6398.5449999999983"/>
    <n v="6398.5904999999984"/>
    <n v="6398.6359999999986"/>
    <n v="6398.6814999999988"/>
    <n v="6398.726999999999"/>
    <n v="6398.7724999999991"/>
    <n v="6398.8179999999993"/>
    <n v="6398.8634999999995"/>
    <n v="6398.9089999999997"/>
    <n v="6398.9544999999998"/>
    <n v="6399"/>
  </r>
  <r>
    <x v="308"/>
    <x v="3"/>
    <x v="4"/>
    <n v="9"/>
    <n v="14957"/>
    <n v="4.5199999999999997E-2"/>
    <n v="14956.547999999995"/>
    <n v="14956.593199999996"/>
    <n v="14956.638399999996"/>
    <n v="14956.683599999997"/>
    <n v="14956.728799999997"/>
    <n v="14956.773999999998"/>
    <n v="14956.819199999998"/>
    <n v="14956.864399999999"/>
    <n v="14956.909599999999"/>
    <n v="14956.9548"/>
    <n v="14957"/>
  </r>
  <r>
    <x v="309"/>
    <x v="4"/>
    <x v="2"/>
    <n v="20"/>
    <n v="6467"/>
    <n v="4.48E-2"/>
    <n v="6466.5520000000033"/>
    <n v="6466.596800000003"/>
    <n v="6466.6416000000027"/>
    <n v="6466.6864000000023"/>
    <n v="6466.731200000002"/>
    <n v="6466.7760000000017"/>
    <n v="6466.8208000000013"/>
    <n v="6466.865600000001"/>
    <n v="6466.9104000000007"/>
    <n v="6466.9552000000003"/>
    <n v="6467"/>
  </r>
  <r>
    <x v="310"/>
    <x v="2"/>
    <x v="3"/>
    <n v="17"/>
    <n v="5544"/>
    <n v="4.3200000000000002E-2"/>
    <n v="5543.5679999999993"/>
    <n v="5543.6111999999994"/>
    <n v="5543.6543999999994"/>
    <n v="5543.6975999999995"/>
    <n v="5543.7407999999996"/>
    <n v="5543.7839999999997"/>
    <n v="5543.8271999999997"/>
    <n v="5543.8703999999998"/>
    <n v="5543.9135999999999"/>
    <n v="5543.9567999999999"/>
    <n v="5544"/>
  </r>
  <r>
    <x v="311"/>
    <x v="2"/>
    <x v="1"/>
    <n v="4"/>
    <n v="6383"/>
    <n v="4.19E-2"/>
    <n v="6382.5809999999983"/>
    <n v="6382.6228999999985"/>
    <n v="6382.6647999999986"/>
    <n v="6382.7066999999988"/>
    <n v="6382.748599999999"/>
    <n v="6382.7904999999992"/>
    <n v="6382.8323999999993"/>
    <n v="6382.8742999999995"/>
    <n v="6382.9161999999997"/>
    <n v="6382.9580999999998"/>
    <n v="6383"/>
  </r>
  <r>
    <x v="312"/>
    <x v="4"/>
    <x v="3"/>
    <n v="26"/>
    <n v="14660"/>
    <n v="4.1700000000000001E-2"/>
    <n v="14659.583000000002"/>
    <n v="14659.624700000002"/>
    <n v="14659.666400000002"/>
    <n v="14659.708100000002"/>
    <n v="14659.749800000001"/>
    <n v="14659.791500000001"/>
    <n v="14659.833200000001"/>
    <n v="14659.874900000001"/>
    <n v="14659.9166"/>
    <n v="14659.9583"/>
    <n v="14660"/>
  </r>
  <r>
    <x v="313"/>
    <x v="2"/>
    <x v="4"/>
    <n v="29"/>
    <n v="8630"/>
    <n v="4.1300000000000003E-2"/>
    <n v="8629.5869999999923"/>
    <n v="8629.628299999993"/>
    <n v="8629.6695999999938"/>
    <n v="8629.7108999999946"/>
    <n v="8629.7521999999954"/>
    <n v="8629.7934999999961"/>
    <n v="8629.8347999999969"/>
    <n v="8629.8760999999977"/>
    <n v="8629.9173999999985"/>
    <n v="8629.9586999999992"/>
    <n v="8630"/>
  </r>
  <r>
    <x v="314"/>
    <x v="3"/>
    <x v="1"/>
    <n v="25"/>
    <n v="11378"/>
    <n v="4.1099999999999998E-2"/>
    <n v="11377.588999999996"/>
    <n v="11377.630099999997"/>
    <n v="11377.671199999997"/>
    <n v="11377.712299999997"/>
    <n v="11377.753399999998"/>
    <n v="11377.794499999998"/>
    <n v="11377.835599999999"/>
    <n v="11377.876699999999"/>
    <n v="11377.917799999999"/>
    <n v="11377.9589"/>
    <n v="11378"/>
  </r>
  <r>
    <x v="315"/>
    <x v="3"/>
    <x v="0"/>
    <n v="30"/>
    <n v="11702"/>
    <n v="3.9899999999999998E-2"/>
    <n v="11701.601000000002"/>
    <n v="11701.640900000002"/>
    <n v="11701.680800000002"/>
    <n v="11701.720700000002"/>
    <n v="11701.760600000001"/>
    <n v="11701.800500000001"/>
    <n v="11701.840400000001"/>
    <n v="11701.880300000001"/>
    <n v="11701.9202"/>
    <n v="11701.9601"/>
    <n v="11702"/>
  </r>
  <r>
    <x v="316"/>
    <x v="3"/>
    <x v="3"/>
    <n v="10"/>
    <n v="5538"/>
    <n v="3.9899999999999998E-2"/>
    <n v="5537.6010000000024"/>
    <n v="5537.6409000000021"/>
    <n v="5537.6808000000019"/>
    <n v="5537.7207000000017"/>
    <n v="5537.7606000000014"/>
    <n v="5537.8005000000012"/>
    <n v="5537.840400000001"/>
    <n v="5537.8803000000007"/>
    <n v="5537.9202000000005"/>
    <n v="5537.9601000000002"/>
    <n v="5538"/>
  </r>
  <r>
    <x v="317"/>
    <x v="1"/>
    <x v="1"/>
    <n v="13"/>
    <n v="16282"/>
    <n v="3.95E-2"/>
    <n v="16281.604999999992"/>
    <n v="16281.644499999993"/>
    <n v="16281.683999999994"/>
    <n v="16281.723499999995"/>
    <n v="16281.762999999995"/>
    <n v="16281.802499999996"/>
    <n v="16281.841999999997"/>
    <n v="16281.881499999998"/>
    <n v="16281.920999999998"/>
    <n v="16281.960499999999"/>
    <n v="16282"/>
  </r>
  <r>
    <x v="318"/>
    <x v="4"/>
    <x v="1"/>
    <n v="28"/>
    <n v="19708"/>
    <n v="3.9100000000000003E-2"/>
    <n v="19707.608999999982"/>
    <n v="19707.648099999984"/>
    <n v="19707.687199999986"/>
    <n v="19707.726299999988"/>
    <n v="19707.765399999989"/>
    <n v="19707.804499999991"/>
    <n v="19707.843599999993"/>
    <n v="19707.882699999995"/>
    <n v="19707.921799999996"/>
    <n v="19707.960899999998"/>
    <n v="19708"/>
  </r>
  <r>
    <x v="319"/>
    <x v="1"/>
    <x v="2"/>
    <n v="7"/>
    <n v="11565"/>
    <n v="3.9100000000000003E-2"/>
    <n v="11564.609"/>
    <n v="11564.6481"/>
    <n v="11564.6872"/>
    <n v="11564.7263"/>
    <n v="11564.7654"/>
    <n v="11564.8045"/>
    <n v="11564.8436"/>
    <n v="11564.8827"/>
    <n v="11564.9218"/>
    <n v="11564.9609"/>
    <n v="11565"/>
  </r>
  <r>
    <x v="320"/>
    <x v="0"/>
    <x v="1"/>
    <n v="11"/>
    <n v="19305"/>
    <n v="3.85E-2"/>
    <n v="19304.615000000013"/>
    <n v="19304.653500000011"/>
    <n v="19304.69200000001"/>
    <n v="19304.730500000009"/>
    <n v="19304.769000000008"/>
    <n v="19304.807500000006"/>
    <n v="19304.846000000005"/>
    <n v="19304.884500000004"/>
    <n v="19304.923000000003"/>
    <n v="19304.961500000001"/>
    <n v="19305"/>
  </r>
  <r>
    <x v="321"/>
    <x v="0"/>
    <x v="3"/>
    <n v="24"/>
    <n v="14749"/>
    <n v="3.7900000000000003E-2"/>
    <n v="14748.621000000006"/>
    <n v="14748.658900000006"/>
    <n v="14748.696800000005"/>
    <n v="14748.734700000005"/>
    <n v="14748.772600000004"/>
    <n v="14748.810500000003"/>
    <n v="14748.848400000003"/>
    <n v="14748.886300000002"/>
    <n v="14748.924200000001"/>
    <n v="14748.962100000001"/>
    <n v="14749"/>
  </r>
  <r>
    <x v="322"/>
    <x v="2"/>
    <x v="4"/>
    <n v="27"/>
    <n v="5422"/>
    <n v="3.7900000000000003E-2"/>
    <n v="5421.6209999999974"/>
    <n v="5421.6588999999976"/>
    <n v="5421.6967999999979"/>
    <n v="5421.7346999999982"/>
    <n v="5421.7725999999984"/>
    <n v="5421.8104999999987"/>
    <n v="5421.8483999999989"/>
    <n v="5421.8862999999992"/>
    <n v="5421.9241999999995"/>
    <n v="5421.9620999999997"/>
    <n v="5422"/>
  </r>
  <r>
    <x v="323"/>
    <x v="2"/>
    <x v="2"/>
    <n v="11"/>
    <n v="15383"/>
    <n v="3.7699999999999997E-2"/>
    <n v="15382.622999999992"/>
    <n v="15382.660699999993"/>
    <n v="15382.698399999994"/>
    <n v="15382.736099999995"/>
    <n v="15382.773799999995"/>
    <n v="15382.811499999996"/>
    <n v="15382.849199999997"/>
    <n v="15382.886899999998"/>
    <n v="15382.924599999998"/>
    <n v="15382.962299999999"/>
    <n v="15383"/>
  </r>
  <r>
    <x v="324"/>
    <x v="4"/>
    <x v="3"/>
    <n v="7"/>
    <n v="12079"/>
    <n v="3.7699999999999997E-2"/>
    <n v="12078.622999999992"/>
    <n v="12078.660699999993"/>
    <n v="12078.698399999994"/>
    <n v="12078.736099999995"/>
    <n v="12078.773799999995"/>
    <n v="12078.811499999996"/>
    <n v="12078.849199999997"/>
    <n v="12078.886899999998"/>
    <n v="12078.924599999998"/>
    <n v="12078.962299999999"/>
    <n v="12079"/>
  </r>
  <r>
    <x v="325"/>
    <x v="3"/>
    <x v="1"/>
    <n v="28"/>
    <n v="9056"/>
    <n v="3.7699999999999997E-2"/>
    <n v="9055.6229999999923"/>
    <n v="9055.6606999999931"/>
    <n v="9055.6983999999939"/>
    <n v="9055.7360999999946"/>
    <n v="9055.7737999999954"/>
    <n v="9055.8114999999962"/>
    <n v="9055.8491999999969"/>
    <n v="9055.8868999999977"/>
    <n v="9055.9245999999985"/>
    <n v="9055.9622999999992"/>
    <n v="9056"/>
  </r>
  <r>
    <x v="326"/>
    <x v="1"/>
    <x v="2"/>
    <n v="6"/>
    <n v="16195"/>
    <n v="3.7100000000000001E-2"/>
    <n v="16194.629000000004"/>
    <n v="16194.666100000004"/>
    <n v="16194.703200000004"/>
    <n v="16194.740300000003"/>
    <n v="16194.777400000003"/>
    <n v="16194.814500000002"/>
    <n v="16194.851600000002"/>
    <n v="16194.888700000001"/>
    <n v="16194.925800000001"/>
    <n v="16194.9629"/>
    <n v="16195"/>
  </r>
  <r>
    <x v="327"/>
    <x v="3"/>
    <x v="0"/>
    <n v="28"/>
    <n v="14463"/>
    <n v="3.6799999999999999E-2"/>
    <n v="14462.632000000001"/>
    <n v="14462.668800000001"/>
    <n v="14462.705600000001"/>
    <n v="14462.742400000001"/>
    <n v="14462.779200000001"/>
    <n v="14462.816000000001"/>
    <n v="14462.852800000001"/>
    <n v="14462.8896"/>
    <n v="14462.9264"/>
    <n v="14462.9632"/>
    <n v="14463"/>
  </r>
  <r>
    <x v="328"/>
    <x v="3"/>
    <x v="2"/>
    <n v="29"/>
    <n v="11806"/>
    <n v="3.6700000000000003E-2"/>
    <n v="11805.632999999994"/>
    <n v="11805.669699999995"/>
    <n v="11805.706399999995"/>
    <n v="11805.743099999996"/>
    <n v="11805.779799999997"/>
    <n v="11805.816499999997"/>
    <n v="11805.853199999998"/>
    <n v="11805.889899999998"/>
    <n v="11805.926599999999"/>
    <n v="11805.963299999999"/>
    <n v="11806"/>
  </r>
  <r>
    <x v="329"/>
    <x v="2"/>
    <x v="0"/>
    <n v="27"/>
    <n v="17552"/>
    <n v="3.6600000000000001E-2"/>
    <n v="17551.634000000005"/>
    <n v="17551.670600000005"/>
    <n v="17551.707200000004"/>
    <n v="17551.743800000004"/>
    <n v="17551.780400000003"/>
    <n v="17551.817000000003"/>
    <n v="17551.853600000002"/>
    <n v="17551.890200000002"/>
    <n v="17551.926800000001"/>
    <n v="17551.963400000001"/>
    <n v="17552"/>
  </r>
  <r>
    <x v="330"/>
    <x v="3"/>
    <x v="1"/>
    <n v="26"/>
    <n v="10008"/>
    <n v="3.6499999999999998E-2"/>
    <n v="10007.634999999998"/>
    <n v="10007.671499999999"/>
    <n v="10007.707999999999"/>
    <n v="10007.744499999999"/>
    <n v="10007.780999999999"/>
    <n v="10007.817499999999"/>
    <n v="10007.853999999999"/>
    <n v="10007.8905"/>
    <n v="10007.927"/>
    <n v="10007.9635"/>
    <n v="10008"/>
  </r>
  <r>
    <x v="331"/>
    <x v="4"/>
    <x v="3"/>
    <n v="11"/>
    <n v="17470"/>
    <n v="3.6400000000000002E-2"/>
    <n v="17469.635999999991"/>
    <n v="17469.672399999992"/>
    <n v="17469.708799999993"/>
    <n v="17469.745199999994"/>
    <n v="17469.781599999995"/>
    <n v="17469.817999999996"/>
    <n v="17469.854399999997"/>
    <n v="17469.890799999997"/>
    <n v="17469.927199999998"/>
    <n v="17469.963599999999"/>
    <n v="17470"/>
  </r>
  <r>
    <x v="332"/>
    <x v="2"/>
    <x v="4"/>
    <n v="17"/>
    <n v="17097"/>
    <n v="3.61E-2"/>
    <n v="17096.638999999988"/>
    <n v="17096.675099999989"/>
    <n v="17096.711199999991"/>
    <n v="17096.747299999992"/>
    <n v="17096.783399999993"/>
    <n v="17096.819499999994"/>
    <n v="17096.855599999995"/>
    <n v="17096.891699999996"/>
    <n v="17096.927799999998"/>
    <n v="17096.963899999999"/>
    <n v="17097"/>
  </r>
  <r>
    <x v="333"/>
    <x v="4"/>
    <x v="0"/>
    <n v="8"/>
    <n v="8802"/>
    <n v="3.61E-2"/>
    <n v="8801.6390000000065"/>
    <n v="8801.6751000000058"/>
    <n v="8801.7112000000052"/>
    <n v="8801.7473000000045"/>
    <n v="8801.7834000000039"/>
    <n v="8801.8195000000032"/>
    <n v="8801.8556000000026"/>
    <n v="8801.8917000000019"/>
    <n v="8801.9278000000013"/>
    <n v="8801.9639000000006"/>
    <n v="8802"/>
  </r>
  <r>
    <x v="334"/>
    <x v="4"/>
    <x v="3"/>
    <n v="3"/>
    <n v="8839"/>
    <n v="3.5499999999999997E-2"/>
    <n v="8838.6450000000004"/>
    <n v="8838.6805000000004"/>
    <n v="8838.7160000000003"/>
    <n v="8838.7515000000003"/>
    <n v="8838.7870000000003"/>
    <n v="8838.8225000000002"/>
    <n v="8838.8580000000002"/>
    <n v="8838.8935000000001"/>
    <n v="8838.9290000000001"/>
    <n v="8838.9645"/>
    <n v="8839"/>
  </r>
  <r>
    <x v="335"/>
    <x v="4"/>
    <x v="1"/>
    <n v="29"/>
    <n v="10557"/>
    <n v="3.49E-2"/>
    <n v="10556.650999999994"/>
    <n v="10556.685899999995"/>
    <n v="10556.720799999996"/>
    <n v="10556.755699999996"/>
    <n v="10556.790599999997"/>
    <n v="10556.825499999997"/>
    <n v="10556.860399999998"/>
    <n v="10556.895299999998"/>
    <n v="10556.930199999999"/>
    <n v="10556.965099999999"/>
    <n v="10557"/>
  </r>
  <r>
    <x v="336"/>
    <x v="0"/>
    <x v="3"/>
    <n v="6"/>
    <n v="11926"/>
    <n v="3.4799999999999998E-2"/>
    <n v="11925.652000000006"/>
    <n v="11925.686800000005"/>
    <n v="11925.721600000004"/>
    <n v="11925.756400000004"/>
    <n v="11925.791200000003"/>
    <n v="11925.826000000003"/>
    <n v="11925.860800000002"/>
    <n v="11925.895600000002"/>
    <n v="11925.930400000001"/>
    <n v="11925.965200000001"/>
    <n v="11926"/>
  </r>
  <r>
    <x v="337"/>
    <x v="3"/>
    <x v="1"/>
    <n v="19"/>
    <n v="17681"/>
    <n v="3.4700000000000002E-2"/>
    <n v="17680.652999999998"/>
    <n v="17680.687699999999"/>
    <n v="17680.722399999999"/>
    <n v="17680.757099999999"/>
    <n v="17680.791799999999"/>
    <n v="17680.826499999999"/>
    <n v="17680.861199999999"/>
    <n v="17680.8959"/>
    <n v="17680.9306"/>
    <n v="17680.9653"/>
    <n v="17681"/>
  </r>
  <r>
    <x v="338"/>
    <x v="0"/>
    <x v="0"/>
    <n v="8"/>
    <n v="5068"/>
    <n v="3.4599999999999999E-2"/>
    <n v="5067.6540000000005"/>
    <n v="5067.6886000000004"/>
    <n v="5067.7232000000004"/>
    <n v="5067.7578000000003"/>
    <n v="5067.7924000000003"/>
    <n v="5067.8270000000002"/>
    <n v="5067.8616000000002"/>
    <n v="5067.8962000000001"/>
    <n v="5067.9308000000001"/>
    <n v="5067.9654"/>
    <n v="5068"/>
  </r>
  <r>
    <x v="339"/>
    <x v="0"/>
    <x v="2"/>
    <n v="23"/>
    <n v="7409"/>
    <n v="3.4500000000000003E-2"/>
    <n v="7408.6550000000025"/>
    <n v="7408.6895000000022"/>
    <n v="7408.724000000002"/>
    <n v="7408.7585000000017"/>
    <n v="7408.7930000000015"/>
    <n v="7408.8275000000012"/>
    <n v="7408.862000000001"/>
    <n v="7408.8965000000007"/>
    <n v="7408.9310000000005"/>
    <n v="7408.9655000000002"/>
    <n v="7409"/>
  </r>
  <r>
    <x v="340"/>
    <x v="4"/>
    <x v="2"/>
    <n v="26"/>
    <n v="11121"/>
    <n v="3.44E-2"/>
    <n v="11120.655999999995"/>
    <n v="11120.690399999996"/>
    <n v="11120.724799999996"/>
    <n v="11120.759199999997"/>
    <n v="11120.793599999997"/>
    <n v="11120.827999999998"/>
    <n v="11120.862399999998"/>
    <n v="11120.896799999999"/>
    <n v="11120.931199999999"/>
    <n v="11120.9656"/>
    <n v="11121"/>
  </r>
  <r>
    <x v="341"/>
    <x v="0"/>
    <x v="3"/>
    <n v="22"/>
    <n v="14477"/>
    <n v="3.4299999999999997E-2"/>
    <n v="14476.657000000007"/>
    <n v="14476.691300000006"/>
    <n v="14476.725600000005"/>
    <n v="14476.759900000005"/>
    <n v="14476.794200000004"/>
    <n v="14476.828500000003"/>
    <n v="14476.862800000003"/>
    <n v="14476.897100000002"/>
    <n v="14476.931400000001"/>
    <n v="14476.965700000001"/>
    <n v="14477"/>
  </r>
  <r>
    <x v="342"/>
    <x v="3"/>
    <x v="1"/>
    <n v="2"/>
    <n v="17075"/>
    <n v="3.4200000000000001E-2"/>
    <n v="17074.658000000018"/>
    <n v="17074.692200000016"/>
    <n v="17074.726400000014"/>
    <n v="17074.760600000012"/>
    <n v="17074.794800000011"/>
    <n v="17074.829000000009"/>
    <n v="17074.863200000007"/>
    <n v="17074.897400000005"/>
    <n v="17074.931600000004"/>
    <n v="17074.965800000002"/>
    <n v="17075"/>
  </r>
  <r>
    <x v="343"/>
    <x v="3"/>
    <x v="4"/>
    <n v="10"/>
    <n v="5352"/>
    <n v="3.4099999999999998E-2"/>
    <n v="5351.6590000000015"/>
    <n v="5351.6931000000013"/>
    <n v="5351.7272000000012"/>
    <n v="5351.761300000001"/>
    <n v="5351.7954000000009"/>
    <n v="5351.8295000000007"/>
    <n v="5351.8636000000006"/>
    <n v="5351.8977000000004"/>
    <n v="5351.9318000000003"/>
    <n v="5351.9659000000001"/>
    <n v="5352"/>
  </r>
  <r>
    <x v="344"/>
    <x v="4"/>
    <x v="1"/>
    <n v="27"/>
    <n v="10500"/>
    <n v="3.3500000000000002E-2"/>
    <n v="10499.665000000005"/>
    <n v="10499.698500000004"/>
    <n v="10499.732000000004"/>
    <n v="10499.765500000003"/>
    <n v="10499.799000000003"/>
    <n v="10499.832500000002"/>
    <n v="10499.866000000002"/>
    <n v="10499.899500000001"/>
    <n v="10499.933000000001"/>
    <n v="10499.9665"/>
    <n v="10500"/>
  </r>
  <r>
    <x v="345"/>
    <x v="1"/>
    <x v="3"/>
    <n v="18"/>
    <n v="16893"/>
    <n v="3.3300000000000003E-2"/>
    <n v="16892.667000000009"/>
    <n v="16892.700300000008"/>
    <n v="16892.733600000007"/>
    <n v="16892.766900000006"/>
    <n v="16892.800200000005"/>
    <n v="16892.833500000004"/>
    <n v="16892.866800000003"/>
    <n v="16892.900100000003"/>
    <n v="16892.933400000002"/>
    <n v="16892.966700000001"/>
    <n v="16893"/>
  </r>
  <r>
    <x v="346"/>
    <x v="4"/>
    <x v="2"/>
    <n v="28"/>
    <n v="19549"/>
    <n v="3.32E-2"/>
    <n v="19548.667999999983"/>
    <n v="19548.701199999985"/>
    <n v="19548.734399999987"/>
    <n v="19548.767599999988"/>
    <n v="19548.80079999999"/>
    <n v="19548.833999999992"/>
    <n v="19548.867199999993"/>
    <n v="19548.900399999995"/>
    <n v="19548.933599999997"/>
    <n v="19548.966799999998"/>
    <n v="19549"/>
  </r>
  <r>
    <x v="347"/>
    <x v="2"/>
    <x v="3"/>
    <n v="25"/>
    <n v="11058"/>
    <n v="3.3099999999999997E-2"/>
    <n v="11057.668999999994"/>
    <n v="11057.702099999995"/>
    <n v="11057.735199999996"/>
    <n v="11057.768299999996"/>
    <n v="11057.801399999997"/>
    <n v="11057.834499999997"/>
    <n v="11057.867599999998"/>
    <n v="11057.900699999998"/>
    <n v="11057.933799999999"/>
    <n v="11057.966899999999"/>
    <n v="11058"/>
  </r>
  <r>
    <x v="348"/>
    <x v="2"/>
    <x v="3"/>
    <n v="3"/>
    <n v="6966"/>
    <n v="3.3099999999999997E-2"/>
    <n v="6965.6690000000035"/>
    <n v="6965.7021000000032"/>
    <n v="6965.7352000000028"/>
    <n v="6965.7683000000025"/>
    <n v="6965.8014000000021"/>
    <n v="6965.8345000000018"/>
    <n v="6965.8676000000014"/>
    <n v="6965.9007000000011"/>
    <n v="6965.9338000000007"/>
    <n v="6965.9669000000004"/>
    <n v="6966"/>
  </r>
  <r>
    <x v="349"/>
    <x v="3"/>
    <x v="0"/>
    <n v="14"/>
    <n v="16686"/>
    <n v="3.27E-2"/>
    <n v="16685.673000000003"/>
    <n v="16685.705700000002"/>
    <n v="16685.738400000002"/>
    <n v="16685.771100000002"/>
    <n v="16685.803800000002"/>
    <n v="16685.836500000001"/>
    <n v="16685.869200000001"/>
    <n v="16685.901900000001"/>
    <n v="16685.934600000001"/>
    <n v="16685.9673"/>
    <n v="16686"/>
  </r>
  <r>
    <x v="350"/>
    <x v="3"/>
    <x v="1"/>
    <n v="24"/>
    <n v="6436"/>
    <n v="3.1699999999999999E-2"/>
    <n v="6435.6830000000045"/>
    <n v="6435.7147000000041"/>
    <n v="6435.7464000000036"/>
    <n v="6435.7781000000032"/>
    <n v="6435.8098000000027"/>
    <n v="6435.8415000000023"/>
    <n v="6435.8732000000018"/>
    <n v="6435.9049000000014"/>
    <n v="6435.9366000000009"/>
    <n v="6435.9683000000005"/>
    <n v="6436"/>
  </r>
  <r>
    <x v="351"/>
    <x v="0"/>
    <x v="0"/>
    <n v="11"/>
    <n v="6877"/>
    <n v="3.1300000000000001E-2"/>
    <n v="6876.6870000000035"/>
    <n v="6876.7183000000032"/>
    <n v="6876.7496000000028"/>
    <n v="6876.7809000000025"/>
    <n v="6876.8122000000021"/>
    <n v="6876.8435000000018"/>
    <n v="6876.8748000000014"/>
    <n v="6876.9061000000011"/>
    <n v="6876.9374000000007"/>
    <n v="6876.9687000000004"/>
    <n v="6877"/>
  </r>
  <r>
    <x v="352"/>
    <x v="1"/>
    <x v="3"/>
    <n v="25"/>
    <n v="6280"/>
    <n v="3.1099999999999999E-2"/>
    <n v="6279.6889999999985"/>
    <n v="6279.7200999999986"/>
    <n v="6279.7511999999988"/>
    <n v="6279.7822999999989"/>
    <n v="6279.8133999999991"/>
    <n v="6279.8444999999992"/>
    <n v="6279.8755999999994"/>
    <n v="6279.9066999999995"/>
    <n v="6279.9377999999997"/>
    <n v="6279.9688999999998"/>
    <n v="6280"/>
  </r>
  <r>
    <x v="353"/>
    <x v="2"/>
    <x v="0"/>
    <n v="16"/>
    <n v="17102"/>
    <n v="3.09E-2"/>
    <n v="17101.690999999984"/>
    <n v="17101.721899999986"/>
    <n v="17101.752799999987"/>
    <n v="17101.783699999989"/>
    <n v="17101.814599999991"/>
    <n v="17101.845499999992"/>
    <n v="17101.876399999994"/>
    <n v="17101.907299999995"/>
    <n v="17101.938199999997"/>
    <n v="17101.969099999998"/>
    <n v="17102"/>
  </r>
  <r>
    <x v="354"/>
    <x v="1"/>
    <x v="4"/>
    <n v="21"/>
    <n v="7199"/>
    <n v="3.0800000000000001E-2"/>
    <n v="7198.6919999999955"/>
    <n v="7198.7227999999959"/>
    <n v="7198.7535999999964"/>
    <n v="7198.7843999999968"/>
    <n v="7198.8151999999973"/>
    <n v="7198.8459999999977"/>
    <n v="7198.8767999999982"/>
    <n v="7198.9075999999986"/>
    <n v="7198.9383999999991"/>
    <n v="7198.9691999999995"/>
    <n v="7199"/>
  </r>
  <r>
    <x v="355"/>
    <x v="2"/>
    <x v="0"/>
    <n v="6"/>
    <n v="4659"/>
    <n v="3.0800000000000001E-2"/>
    <n v="4658.6919999999955"/>
    <n v="4658.7227999999959"/>
    <n v="4658.7535999999964"/>
    <n v="4658.7843999999968"/>
    <n v="4658.8151999999973"/>
    <n v="4658.8459999999977"/>
    <n v="4658.8767999999982"/>
    <n v="4658.9075999999986"/>
    <n v="4658.9383999999991"/>
    <n v="4658.9691999999995"/>
    <n v="4659"/>
  </r>
  <r>
    <x v="356"/>
    <x v="4"/>
    <x v="4"/>
    <n v="12"/>
    <n v="15527"/>
    <n v="3.0200000000000001E-2"/>
    <n v="15526.698000000008"/>
    <n v="15526.728200000007"/>
    <n v="15526.758400000006"/>
    <n v="15526.788600000005"/>
    <n v="15526.818800000005"/>
    <n v="15526.849000000004"/>
    <n v="15526.879200000003"/>
    <n v="15526.909400000002"/>
    <n v="15526.939600000002"/>
    <n v="15526.969800000001"/>
    <n v="15527"/>
  </r>
  <r>
    <x v="357"/>
    <x v="4"/>
    <x v="2"/>
    <n v="17"/>
    <n v="12673"/>
    <n v="3.0099999999999998E-2"/>
    <n v="12672.699000000001"/>
    <n v="12672.7291"/>
    <n v="12672.7592"/>
    <n v="12672.7893"/>
    <n v="12672.8194"/>
    <n v="12672.8495"/>
    <n v="12672.8796"/>
    <n v="12672.9097"/>
    <n v="12672.9398"/>
    <n v="12672.9699"/>
    <n v="12673"/>
  </r>
  <r>
    <x v="358"/>
    <x v="0"/>
    <x v="1"/>
    <n v="4"/>
    <n v="12103"/>
    <n v="3.0099999999999998E-2"/>
    <n v="12102.699000000001"/>
    <n v="12102.7291"/>
    <n v="12102.7592"/>
    <n v="12102.7893"/>
    <n v="12102.8194"/>
    <n v="12102.8495"/>
    <n v="12102.8796"/>
    <n v="12102.9097"/>
    <n v="12102.9398"/>
    <n v="12102.9699"/>
    <n v="12103"/>
  </r>
  <r>
    <x v="359"/>
    <x v="1"/>
    <x v="2"/>
    <n v="13"/>
    <n v="4508"/>
    <n v="2.9899999999999999E-2"/>
    <n v="4507.7009999999955"/>
    <n v="4507.7308999999959"/>
    <n v="4507.7607999999964"/>
    <n v="4507.7906999999968"/>
    <n v="4507.8205999999973"/>
    <n v="4507.8504999999977"/>
    <n v="4507.8803999999982"/>
    <n v="4507.9102999999986"/>
    <n v="4507.9401999999991"/>
    <n v="4507.9700999999995"/>
    <n v="4508"/>
  </r>
  <r>
    <x v="360"/>
    <x v="0"/>
    <x v="3"/>
    <n v="14"/>
    <n v="17244"/>
    <n v="2.9499999999999998E-2"/>
    <n v="17243.704999999994"/>
    <n v="17243.734499999995"/>
    <n v="17243.763999999996"/>
    <n v="17243.793499999996"/>
    <n v="17243.822999999997"/>
    <n v="17243.852499999997"/>
    <n v="17243.881999999998"/>
    <n v="17243.911499999998"/>
    <n v="17243.940999999999"/>
    <n v="17243.970499999999"/>
    <n v="17244"/>
  </r>
  <r>
    <x v="361"/>
    <x v="4"/>
    <x v="3"/>
    <n v="16"/>
    <n v="19082"/>
    <n v="2.9100000000000001E-2"/>
    <n v="19081.709000000003"/>
    <n v="19081.738100000002"/>
    <n v="19081.767200000002"/>
    <n v="19081.796300000002"/>
    <n v="19081.825400000002"/>
    <n v="19081.854500000001"/>
    <n v="19081.883600000001"/>
    <n v="19081.912700000001"/>
    <n v="19081.941800000001"/>
    <n v="19081.9709"/>
    <n v="19082"/>
  </r>
  <r>
    <x v="362"/>
    <x v="4"/>
    <x v="3"/>
    <n v="18"/>
    <n v="7517"/>
    <n v="2.8899999999999999E-2"/>
    <n v="7516.7109999999975"/>
    <n v="7516.7398999999978"/>
    <n v="7516.768799999998"/>
    <n v="7516.7976999999983"/>
    <n v="7516.8265999999985"/>
    <n v="7516.8554999999988"/>
    <n v="7516.884399999999"/>
    <n v="7516.9132999999993"/>
    <n v="7516.9421999999995"/>
    <n v="7516.9710999999998"/>
    <n v="7517"/>
  </r>
  <r>
    <x v="363"/>
    <x v="1"/>
    <x v="3"/>
    <n v="19"/>
    <n v="3626"/>
    <n v="2.7799999999999998E-2"/>
    <n v="3625.7220000000016"/>
    <n v="3625.7498000000014"/>
    <n v="3625.7776000000013"/>
    <n v="3625.8054000000011"/>
    <n v="3625.8332000000009"/>
    <n v="3625.8610000000008"/>
    <n v="3625.8888000000006"/>
    <n v="3625.9166000000005"/>
    <n v="3625.9444000000003"/>
    <n v="3625.9722000000002"/>
    <n v="3626"/>
  </r>
  <r>
    <x v="364"/>
    <x v="0"/>
    <x v="0"/>
    <n v="18"/>
    <n v="15230"/>
    <n v="2.7199999999999998E-2"/>
    <n v="15229.727999999996"/>
    <n v="15229.755199999996"/>
    <n v="15229.782399999996"/>
    <n v="15229.809599999997"/>
    <n v="15229.836799999997"/>
    <n v="15229.863999999998"/>
    <n v="15229.891199999998"/>
    <n v="15229.918399999999"/>
    <n v="15229.945599999999"/>
    <n v="15229.9728"/>
    <n v="15230"/>
  </r>
  <r>
    <x v="365"/>
    <x v="0"/>
    <x v="0"/>
    <n v="5"/>
    <n v="14270"/>
    <n v="2.6800000000000001E-2"/>
    <n v="14269.732000000004"/>
    <n v="14269.758800000003"/>
    <n v="14269.785600000003"/>
    <n v="14269.812400000003"/>
    <n v="14269.839200000002"/>
    <n v="14269.866000000002"/>
    <n v="14269.892800000001"/>
    <n v="14269.919600000001"/>
    <n v="14269.946400000001"/>
    <n v="14269.9732"/>
    <n v="14270"/>
  </r>
  <r>
    <x v="366"/>
    <x v="4"/>
    <x v="3"/>
    <n v="22"/>
    <n v="14424"/>
    <n v="2.6700000000000002E-2"/>
    <n v="14423.732999999997"/>
    <n v="14423.759699999997"/>
    <n v="14423.786399999997"/>
    <n v="14423.813099999998"/>
    <n v="14423.839799999998"/>
    <n v="14423.866499999998"/>
    <n v="14423.893199999999"/>
    <n v="14423.919899999999"/>
    <n v="14423.946599999999"/>
    <n v="14423.9733"/>
    <n v="14424"/>
  </r>
  <r>
    <x v="367"/>
    <x v="2"/>
    <x v="3"/>
    <n v="28"/>
    <n v="5780"/>
    <n v="2.5499999999999998E-2"/>
    <n v="5779.7450000000026"/>
    <n v="5779.7705000000024"/>
    <n v="5779.7960000000021"/>
    <n v="5779.8215000000018"/>
    <n v="5779.8470000000016"/>
    <n v="5779.8725000000013"/>
    <n v="5779.898000000001"/>
    <n v="5779.9235000000008"/>
    <n v="5779.9490000000005"/>
    <n v="5779.9745000000003"/>
    <n v="5780"/>
  </r>
  <r>
    <x v="368"/>
    <x v="1"/>
    <x v="1"/>
    <n v="1"/>
    <n v="15180"/>
    <n v="2.4899999999999999E-2"/>
    <n v="15179.750999999997"/>
    <n v="15179.775899999997"/>
    <n v="15179.800799999997"/>
    <n v="15179.825699999998"/>
    <n v="15179.850599999998"/>
    <n v="15179.875499999998"/>
    <n v="15179.900399999999"/>
    <n v="15179.925299999999"/>
    <n v="15179.950199999999"/>
    <n v="15179.9751"/>
    <n v="15180"/>
  </r>
  <r>
    <x v="369"/>
    <x v="0"/>
    <x v="3"/>
    <n v="13"/>
    <n v="3571"/>
    <n v="2.46E-2"/>
    <n v="3570.7539999999981"/>
    <n v="3570.7785999999983"/>
    <n v="3570.8031999999985"/>
    <n v="3570.8277999999987"/>
    <n v="3570.8523999999989"/>
    <n v="3570.876999999999"/>
    <n v="3570.9015999999992"/>
    <n v="3570.9261999999994"/>
    <n v="3570.9507999999996"/>
    <n v="3570.9753999999998"/>
    <n v="3571"/>
  </r>
  <r>
    <x v="370"/>
    <x v="3"/>
    <x v="3"/>
    <n v="1"/>
    <n v="17561"/>
    <n v="2.4500000000000001E-2"/>
    <n v="17560.755000000005"/>
    <n v="17560.779500000004"/>
    <n v="17560.804000000004"/>
    <n v="17560.828500000003"/>
    <n v="17560.853000000003"/>
    <n v="17560.877500000002"/>
    <n v="17560.902000000002"/>
    <n v="17560.926500000001"/>
    <n v="17560.951000000001"/>
    <n v="17560.9755"/>
    <n v="17561"/>
  </r>
  <r>
    <x v="371"/>
    <x v="3"/>
    <x v="1"/>
    <n v="29"/>
    <n v="16444"/>
    <n v="2.4400000000000002E-2"/>
    <n v="16443.756000000016"/>
    <n v="16443.780400000014"/>
    <n v="16443.804800000013"/>
    <n v="16443.829200000011"/>
    <n v="16443.853600000009"/>
    <n v="16443.878000000008"/>
    <n v="16443.902400000006"/>
    <n v="16443.926800000005"/>
    <n v="16443.951200000003"/>
    <n v="16443.975600000002"/>
    <n v="16444"/>
  </r>
  <r>
    <x v="372"/>
    <x v="0"/>
    <x v="0"/>
    <n v="6"/>
    <n v="7207"/>
    <n v="2.3900000000000001E-2"/>
    <n v="7206.7609999999986"/>
    <n v="7206.7848999999987"/>
    <n v="7206.8087999999989"/>
    <n v="7206.832699999999"/>
    <n v="7206.8565999999992"/>
    <n v="7206.8804999999993"/>
    <n v="7206.9043999999994"/>
    <n v="7206.9282999999996"/>
    <n v="7206.9521999999997"/>
    <n v="7206.9760999999999"/>
    <n v="7207"/>
  </r>
  <r>
    <x v="373"/>
    <x v="0"/>
    <x v="4"/>
    <n v="30"/>
    <n v="5710"/>
    <n v="2.3699999999999999E-2"/>
    <n v="5709.7630000000026"/>
    <n v="5709.7867000000024"/>
    <n v="5709.8104000000021"/>
    <n v="5709.8341000000019"/>
    <n v="5709.8578000000016"/>
    <n v="5709.8815000000013"/>
    <n v="5709.9052000000011"/>
    <n v="5709.9289000000008"/>
    <n v="5709.9526000000005"/>
    <n v="5709.9763000000003"/>
    <n v="5710"/>
  </r>
  <r>
    <x v="374"/>
    <x v="3"/>
    <x v="3"/>
    <n v="24"/>
    <n v="5086"/>
    <n v="2.3400000000000001E-2"/>
    <n v="5085.7659999999996"/>
    <n v="5085.7893999999997"/>
    <n v="5085.8127999999997"/>
    <n v="5085.8361999999997"/>
    <n v="5085.8595999999998"/>
    <n v="5085.8829999999998"/>
    <n v="5085.9063999999998"/>
    <n v="5085.9297999999999"/>
    <n v="5085.9531999999999"/>
    <n v="5085.9766"/>
    <n v="5086"/>
  </r>
  <r>
    <x v="375"/>
    <x v="3"/>
    <x v="4"/>
    <n v="19"/>
    <n v="3611"/>
    <n v="2.3199999999999998E-2"/>
    <n v="3610.7679999999991"/>
    <n v="3610.7911999999992"/>
    <n v="3610.8143999999993"/>
    <n v="3610.8375999999994"/>
    <n v="3610.8607999999995"/>
    <n v="3610.8839999999996"/>
    <n v="3610.9071999999996"/>
    <n v="3610.9303999999997"/>
    <n v="3610.9535999999998"/>
    <n v="3610.9767999999999"/>
    <n v="3611"/>
  </r>
  <r>
    <x v="376"/>
    <x v="2"/>
    <x v="3"/>
    <n v="30"/>
    <n v="13931"/>
    <n v="2.2800000000000001E-2"/>
    <n v="13930.771999999994"/>
    <n v="13930.794799999994"/>
    <n v="13930.817599999995"/>
    <n v="13930.840399999995"/>
    <n v="13930.863199999996"/>
    <n v="13930.885999999997"/>
    <n v="13930.908799999997"/>
    <n v="13930.931599999998"/>
    <n v="13930.954399999999"/>
    <n v="13930.977199999999"/>
    <n v="13931"/>
  </r>
  <r>
    <x v="377"/>
    <x v="3"/>
    <x v="0"/>
    <n v="13"/>
    <n v="8239"/>
    <n v="2.2700000000000001E-2"/>
    <n v="8238.7730000000047"/>
    <n v="8238.7957000000042"/>
    <n v="8238.8184000000037"/>
    <n v="8238.8411000000033"/>
    <n v="8238.8638000000028"/>
    <n v="8238.8865000000023"/>
    <n v="8238.9092000000019"/>
    <n v="8238.9319000000014"/>
    <n v="8238.9546000000009"/>
    <n v="8238.9773000000005"/>
    <n v="8239"/>
  </r>
  <r>
    <x v="378"/>
    <x v="3"/>
    <x v="1"/>
    <n v="17"/>
    <n v="16912"/>
    <n v="2.23E-2"/>
    <n v="16911.776999999995"/>
    <n v="16911.799299999995"/>
    <n v="16911.821599999996"/>
    <n v="16911.843899999996"/>
    <n v="16911.866199999997"/>
    <n v="16911.888499999997"/>
    <n v="16911.910799999998"/>
    <n v="16911.933099999998"/>
    <n v="16911.955399999999"/>
    <n v="16911.977699999999"/>
    <n v="16912"/>
  </r>
  <r>
    <x v="379"/>
    <x v="2"/>
    <x v="0"/>
    <n v="29"/>
    <n v="10581"/>
    <n v="2.18E-2"/>
    <n v="10580.781999999996"/>
    <n v="10580.803799999996"/>
    <n v="10580.825599999996"/>
    <n v="10580.847399999997"/>
    <n v="10580.869199999997"/>
    <n v="10580.890999999998"/>
    <n v="10580.912799999998"/>
    <n v="10580.934599999999"/>
    <n v="10580.956399999999"/>
    <n v="10580.9782"/>
    <n v="10581"/>
  </r>
  <r>
    <x v="380"/>
    <x v="0"/>
    <x v="1"/>
    <n v="12"/>
    <n v="3542"/>
    <n v="2.1600000000000001E-2"/>
    <n v="3541.7839999999997"/>
    <n v="3541.8055999999997"/>
    <n v="3541.8271999999997"/>
    <n v="3541.8487999999998"/>
    <n v="3541.8703999999998"/>
    <n v="3541.8919999999998"/>
    <n v="3541.9135999999999"/>
    <n v="3541.9351999999999"/>
    <n v="3541.9567999999999"/>
    <n v="3541.9784"/>
    <n v="3542"/>
  </r>
  <r>
    <x v="381"/>
    <x v="1"/>
    <x v="2"/>
    <n v="3"/>
    <n v="19444"/>
    <n v="2.1499999999999998E-2"/>
    <n v="19443.785000000011"/>
    <n v="19443.80650000001"/>
    <n v="19443.828000000009"/>
    <n v="19443.849500000008"/>
    <n v="19443.871000000006"/>
    <n v="19443.892500000005"/>
    <n v="19443.914000000004"/>
    <n v="19443.935500000003"/>
    <n v="19443.957000000002"/>
    <n v="19443.978500000001"/>
    <n v="19444"/>
  </r>
  <r>
    <x v="382"/>
    <x v="1"/>
    <x v="1"/>
    <n v="1"/>
    <n v="17226"/>
    <n v="2.1499999999999998E-2"/>
    <n v="17225.785000000011"/>
    <n v="17225.80650000001"/>
    <n v="17225.828000000009"/>
    <n v="17225.849500000008"/>
    <n v="17225.871000000006"/>
    <n v="17225.892500000005"/>
    <n v="17225.914000000004"/>
    <n v="17225.935500000003"/>
    <n v="17225.957000000002"/>
    <n v="17225.978500000001"/>
    <n v="17226"/>
  </r>
  <r>
    <x v="383"/>
    <x v="3"/>
    <x v="3"/>
    <n v="16"/>
    <n v="8130"/>
    <n v="2.0899999999999998E-2"/>
    <n v="8129.7909999999956"/>
    <n v="8129.8118999999961"/>
    <n v="8129.8327999999965"/>
    <n v="8129.8536999999969"/>
    <n v="8129.8745999999974"/>
    <n v="8129.8954999999978"/>
    <n v="8129.9163999999982"/>
    <n v="8129.9372999999987"/>
    <n v="8129.9581999999991"/>
    <n v="8129.9790999999996"/>
    <n v="8130"/>
  </r>
  <r>
    <x v="384"/>
    <x v="0"/>
    <x v="2"/>
    <n v="26"/>
    <n v="16947"/>
    <n v="2.0500000000000001E-2"/>
    <n v="16946.795000000013"/>
    <n v="16946.815500000012"/>
    <n v="16946.83600000001"/>
    <n v="16946.856500000009"/>
    <n v="16946.877000000008"/>
    <n v="16946.897500000006"/>
    <n v="16946.918000000005"/>
    <n v="16946.938500000004"/>
    <n v="16946.959000000003"/>
    <n v="16946.979500000001"/>
    <n v="16947"/>
  </r>
  <r>
    <x v="385"/>
    <x v="4"/>
    <x v="4"/>
    <n v="15"/>
    <n v="10426"/>
    <n v="2.0199999999999999E-2"/>
    <n v="10425.797999999992"/>
    <n v="10425.818199999992"/>
    <n v="10425.838399999993"/>
    <n v="10425.858599999994"/>
    <n v="10425.878799999995"/>
    <n v="10425.898999999996"/>
    <n v="10425.919199999997"/>
    <n v="10425.939399999997"/>
    <n v="10425.959599999998"/>
    <n v="10425.979799999999"/>
    <n v="10426"/>
  </r>
  <r>
    <x v="386"/>
    <x v="2"/>
    <x v="1"/>
    <n v="27"/>
    <n v="14782"/>
    <n v="2.01E-2"/>
    <n v="14781.799000000003"/>
    <n v="14781.819100000002"/>
    <n v="14781.839200000002"/>
    <n v="14781.859300000002"/>
    <n v="14781.879400000002"/>
    <n v="14781.899500000001"/>
    <n v="14781.919600000001"/>
    <n v="14781.939700000001"/>
    <n v="14781.959800000001"/>
    <n v="14781.9799"/>
    <n v="14782"/>
  </r>
  <r>
    <x v="387"/>
    <x v="3"/>
    <x v="4"/>
    <n v="19"/>
    <n v="17479"/>
    <n v="1.9300000000000001E-2"/>
    <n v="17478.807000000001"/>
    <n v="17478.826300000001"/>
    <n v="17478.845600000001"/>
    <n v="17478.8649"/>
    <n v="17478.8842"/>
    <n v="17478.9035"/>
    <n v="17478.9228"/>
    <n v="17478.9421"/>
    <n v="17478.9614"/>
    <n v="17478.9807"/>
    <n v="17479"/>
  </r>
  <r>
    <x v="388"/>
    <x v="2"/>
    <x v="1"/>
    <n v="20"/>
    <n v="5274"/>
    <n v="1.9099999999999999E-2"/>
    <n v="5273.8089999999956"/>
    <n v="5273.8280999999961"/>
    <n v="5273.8471999999965"/>
    <n v="5273.866299999997"/>
    <n v="5273.8853999999974"/>
    <n v="5273.9044999999978"/>
    <n v="5273.9235999999983"/>
    <n v="5273.9426999999987"/>
    <n v="5273.9617999999991"/>
    <n v="5273.9808999999996"/>
    <n v="5274"/>
  </r>
  <r>
    <x v="389"/>
    <x v="3"/>
    <x v="3"/>
    <n v="15"/>
    <n v="15902"/>
    <n v="1.89E-2"/>
    <n v="15901.811000000009"/>
    <n v="15901.829900000008"/>
    <n v="15901.848800000007"/>
    <n v="15901.867700000006"/>
    <n v="15901.886600000005"/>
    <n v="15901.905500000004"/>
    <n v="15901.924400000004"/>
    <n v="15901.943300000003"/>
    <n v="15901.962200000002"/>
    <n v="15901.981100000001"/>
    <n v="15902"/>
  </r>
  <r>
    <x v="390"/>
    <x v="0"/>
    <x v="1"/>
    <n v="14"/>
    <n v="15619"/>
    <n v="1.8599999999999998E-2"/>
    <n v="15618.814000000006"/>
    <n v="15618.832600000005"/>
    <n v="15618.851200000005"/>
    <n v="15618.869800000004"/>
    <n v="15618.888400000003"/>
    <n v="15618.907000000003"/>
    <n v="15618.925600000002"/>
    <n v="15618.944200000002"/>
    <n v="15618.962800000001"/>
    <n v="15618.981400000001"/>
    <n v="15619"/>
  </r>
  <r>
    <x v="391"/>
    <x v="3"/>
    <x v="2"/>
    <n v="21"/>
    <n v="3239"/>
    <n v="1.84E-2"/>
    <n v="3238.8160000000007"/>
    <n v="3238.8344000000006"/>
    <n v="3238.8528000000006"/>
    <n v="3238.8712000000005"/>
    <n v="3238.8896000000004"/>
    <n v="3238.9080000000004"/>
    <n v="3238.9264000000003"/>
    <n v="3238.9448000000002"/>
    <n v="3238.9632000000001"/>
    <n v="3238.9816000000001"/>
    <n v="3239"/>
  </r>
  <r>
    <x v="392"/>
    <x v="0"/>
    <x v="0"/>
    <n v="23"/>
    <n v="3116"/>
    <n v="1.84E-2"/>
    <n v="3115.8160000000007"/>
    <n v="3115.8344000000006"/>
    <n v="3115.8528000000006"/>
    <n v="3115.8712000000005"/>
    <n v="3115.8896000000004"/>
    <n v="3115.9080000000004"/>
    <n v="3115.9264000000003"/>
    <n v="3115.9448000000002"/>
    <n v="3115.9632000000001"/>
    <n v="3115.9816000000001"/>
    <n v="3116"/>
  </r>
  <r>
    <x v="393"/>
    <x v="3"/>
    <x v="1"/>
    <n v="27"/>
    <n v="5598"/>
    <n v="1.78E-2"/>
    <n v="5597.8220000000038"/>
    <n v="5597.8398000000034"/>
    <n v="5597.857600000003"/>
    <n v="5597.8754000000026"/>
    <n v="5597.8932000000023"/>
    <n v="5597.9110000000019"/>
    <n v="5597.9288000000015"/>
    <n v="5597.9466000000011"/>
    <n v="5597.9644000000008"/>
    <n v="5597.9822000000004"/>
    <n v="5598"/>
  </r>
  <r>
    <x v="394"/>
    <x v="1"/>
    <x v="2"/>
    <n v="9"/>
    <n v="9827"/>
    <n v="1.77E-2"/>
    <n v="9826.8229999999967"/>
    <n v="9826.840699999997"/>
    <n v="9826.8583999999973"/>
    <n v="9826.8760999999977"/>
    <n v="9826.893799999998"/>
    <n v="9826.9114999999983"/>
    <n v="9826.9291999999987"/>
    <n v="9826.946899999999"/>
    <n v="9826.9645999999993"/>
    <n v="9826.9822999999997"/>
    <n v="9827"/>
  </r>
  <r>
    <x v="395"/>
    <x v="3"/>
    <x v="0"/>
    <n v="25"/>
    <n v="5903"/>
    <n v="1.77E-2"/>
    <n v="5902.8229999999967"/>
    <n v="5902.840699999997"/>
    <n v="5902.8583999999973"/>
    <n v="5902.8760999999977"/>
    <n v="5902.893799999998"/>
    <n v="5902.9114999999983"/>
    <n v="5902.9291999999987"/>
    <n v="5902.946899999999"/>
    <n v="5902.9645999999993"/>
    <n v="5902.9822999999997"/>
    <n v="5903"/>
  </r>
  <r>
    <x v="396"/>
    <x v="2"/>
    <x v="1"/>
    <n v="10"/>
    <n v="4320"/>
    <n v="1.77E-2"/>
    <n v="4319.8229999999967"/>
    <n v="4319.840699999997"/>
    <n v="4319.8583999999973"/>
    <n v="4319.8760999999977"/>
    <n v="4319.893799999998"/>
    <n v="4319.9114999999983"/>
    <n v="4319.9291999999987"/>
    <n v="4319.946899999999"/>
    <n v="4319.9645999999993"/>
    <n v="4319.9822999999997"/>
    <n v="4320"/>
  </r>
  <r>
    <x v="397"/>
    <x v="2"/>
    <x v="4"/>
    <n v="6"/>
    <n v="14536"/>
    <n v="1.7600000000000001E-2"/>
    <n v="14535.824000000008"/>
    <n v="14535.841600000007"/>
    <n v="14535.859200000006"/>
    <n v="14535.876800000005"/>
    <n v="14535.894400000005"/>
    <n v="14535.912000000004"/>
    <n v="14535.929600000003"/>
    <n v="14535.947200000002"/>
    <n v="14535.964800000002"/>
    <n v="14535.982400000001"/>
    <n v="14536"/>
  </r>
  <r>
    <x v="398"/>
    <x v="3"/>
    <x v="2"/>
    <n v="8"/>
    <n v="8382"/>
    <n v="1.7399999999999999E-2"/>
    <n v="8381.8259999999937"/>
    <n v="8381.8433999999943"/>
    <n v="8381.8607999999949"/>
    <n v="8381.8781999999956"/>
    <n v="8381.8955999999962"/>
    <n v="8381.9129999999968"/>
    <n v="8381.9303999999975"/>
    <n v="8381.9477999999981"/>
    <n v="8381.9651999999987"/>
    <n v="8381.9825999999994"/>
    <n v="8382"/>
  </r>
  <r>
    <x v="399"/>
    <x v="4"/>
    <x v="1"/>
    <n v="6"/>
    <n v="17971"/>
    <n v="1.5800000000000002E-2"/>
    <n v="17970.84199999999"/>
    <n v="17970.857799999991"/>
    <n v="17970.873599999992"/>
    <n v="17970.889399999993"/>
    <n v="17970.905199999994"/>
    <n v="17970.920999999995"/>
    <n v="17970.936799999996"/>
    <n v="17970.952599999997"/>
    <n v="17970.968399999998"/>
    <n v="17970.984199999999"/>
    <n v="17971"/>
  </r>
  <r>
    <x v="400"/>
    <x v="2"/>
    <x v="3"/>
    <n v="20"/>
    <n v="5927"/>
    <n v="1.54E-2"/>
    <n v="5926.8459999999977"/>
    <n v="5926.861399999998"/>
    <n v="5926.8767999999982"/>
    <n v="5926.8921999999984"/>
    <n v="5926.9075999999986"/>
    <n v="5926.9229999999989"/>
    <n v="5926.9383999999991"/>
    <n v="5926.9537999999993"/>
    <n v="5926.9691999999995"/>
    <n v="5926.9845999999998"/>
    <n v="5927"/>
  </r>
  <r>
    <x v="401"/>
    <x v="4"/>
    <x v="0"/>
    <n v="23"/>
    <n v="13130"/>
    <n v="1.4999999999999999E-2"/>
    <n v="13129.850000000006"/>
    <n v="13129.865000000005"/>
    <n v="13129.880000000005"/>
    <n v="13129.895000000004"/>
    <n v="13129.910000000003"/>
    <n v="13129.925000000003"/>
    <n v="13129.940000000002"/>
    <n v="13129.955000000002"/>
    <n v="13129.970000000001"/>
    <n v="13129.985000000001"/>
    <n v="13130"/>
  </r>
  <r>
    <x v="402"/>
    <x v="1"/>
    <x v="4"/>
    <n v="10"/>
    <n v="9822"/>
    <n v="1.47E-2"/>
    <n v="9821.8530000000028"/>
    <n v="9821.8677000000025"/>
    <n v="9821.8824000000022"/>
    <n v="9821.897100000002"/>
    <n v="9821.9118000000017"/>
    <n v="9821.9265000000014"/>
    <n v="9821.9412000000011"/>
    <n v="9821.9559000000008"/>
    <n v="9821.9706000000006"/>
    <n v="9821.9853000000003"/>
    <n v="9822"/>
  </r>
  <r>
    <x v="403"/>
    <x v="4"/>
    <x v="0"/>
    <n v="20"/>
    <n v="12988"/>
    <n v="1.46E-2"/>
    <n v="12987.853999999996"/>
    <n v="12987.868599999996"/>
    <n v="12987.883199999997"/>
    <n v="12987.897799999997"/>
    <n v="12987.912399999997"/>
    <n v="12987.926999999998"/>
    <n v="12987.941599999998"/>
    <n v="12987.956199999999"/>
    <n v="12987.970799999999"/>
    <n v="12987.9854"/>
    <n v="12988"/>
  </r>
  <r>
    <x v="404"/>
    <x v="3"/>
    <x v="1"/>
    <n v="24"/>
    <n v="8912"/>
    <n v="1.46E-2"/>
    <n v="8911.8539999999957"/>
    <n v="8911.8685999999961"/>
    <n v="8911.8831999999966"/>
    <n v="8911.897799999997"/>
    <n v="8911.9123999999974"/>
    <n v="8911.9269999999979"/>
    <n v="8911.9415999999983"/>
    <n v="8911.9561999999987"/>
    <n v="8911.9707999999991"/>
    <n v="8911.9853999999996"/>
    <n v="8912"/>
  </r>
  <r>
    <x v="405"/>
    <x v="1"/>
    <x v="1"/>
    <n v="4"/>
    <n v="11854"/>
    <n v="1.4200000000000001E-2"/>
    <n v="11853.858000000004"/>
    <n v="11853.872200000003"/>
    <n v="11853.886400000003"/>
    <n v="11853.900600000003"/>
    <n v="11853.914800000002"/>
    <n v="11853.929000000002"/>
    <n v="11853.943200000002"/>
    <n v="11853.957400000001"/>
    <n v="11853.971600000001"/>
    <n v="11853.9858"/>
    <n v="11854"/>
  </r>
  <r>
    <x v="406"/>
    <x v="0"/>
    <x v="0"/>
    <n v="9"/>
    <n v="4807"/>
    <n v="1.38E-2"/>
    <n v="4806.8620000000028"/>
    <n v="4806.8758000000025"/>
    <n v="4806.8896000000022"/>
    <n v="4806.903400000002"/>
    <n v="4806.9172000000017"/>
    <n v="4806.9310000000014"/>
    <n v="4806.9448000000011"/>
    <n v="4806.9586000000008"/>
    <n v="4806.9724000000006"/>
    <n v="4806.9862000000003"/>
    <n v="4807"/>
  </r>
  <r>
    <x v="407"/>
    <x v="4"/>
    <x v="4"/>
    <n v="16"/>
    <n v="3824"/>
    <n v="1.38E-2"/>
    <n v="3823.8619999999983"/>
    <n v="3823.8757999999984"/>
    <n v="3823.8895999999986"/>
    <n v="3823.9033999999988"/>
    <n v="3823.917199999999"/>
    <n v="3823.9309999999991"/>
    <n v="3823.9447999999993"/>
    <n v="3823.9585999999995"/>
    <n v="3823.9723999999997"/>
    <n v="3823.9861999999998"/>
    <n v="3824"/>
  </r>
  <r>
    <x v="408"/>
    <x v="3"/>
    <x v="2"/>
    <n v="27"/>
    <n v="3062"/>
    <n v="1.32E-2"/>
    <n v="3061.8680000000013"/>
    <n v="3061.8812000000012"/>
    <n v="3061.894400000001"/>
    <n v="3061.9076000000009"/>
    <n v="3061.9208000000008"/>
    <n v="3061.9340000000007"/>
    <n v="3061.9472000000005"/>
    <n v="3061.9604000000004"/>
    <n v="3061.9736000000003"/>
    <n v="3061.9868000000001"/>
    <n v="3062"/>
  </r>
  <r>
    <x v="409"/>
    <x v="4"/>
    <x v="2"/>
    <n v="30"/>
    <n v="16992"/>
    <n v="1.2999999999999999E-2"/>
    <n v="16991.87000000001"/>
    <n v="16991.883000000009"/>
    <n v="16991.896000000008"/>
    <n v="16991.909000000007"/>
    <n v="16991.922000000006"/>
    <n v="16991.935000000005"/>
    <n v="16991.948000000004"/>
    <n v="16991.961000000003"/>
    <n v="16991.974000000002"/>
    <n v="16991.987000000001"/>
    <n v="16992"/>
  </r>
  <r>
    <x v="410"/>
    <x v="3"/>
    <x v="3"/>
    <n v="28"/>
    <n v="19419"/>
    <n v="1.26E-2"/>
    <n v="19418.874000000018"/>
    <n v="19418.886600000016"/>
    <n v="19418.899200000014"/>
    <n v="19418.911800000013"/>
    <n v="19418.924400000011"/>
    <n v="19418.937000000009"/>
    <n v="19418.949600000007"/>
    <n v="19418.962200000005"/>
    <n v="19418.974800000004"/>
    <n v="19418.987400000002"/>
    <n v="19419"/>
  </r>
  <r>
    <x v="411"/>
    <x v="2"/>
    <x v="3"/>
    <n v="20"/>
    <n v="13345"/>
    <n v="1.26E-2"/>
    <n v="13344.874"/>
    <n v="13344.8866"/>
    <n v="13344.8992"/>
    <n v="13344.9118"/>
    <n v="13344.9244"/>
    <n v="13344.937"/>
    <n v="13344.9496"/>
    <n v="13344.9622"/>
    <n v="13344.9748"/>
    <n v="13344.9874"/>
    <n v="13345"/>
  </r>
  <r>
    <x v="412"/>
    <x v="2"/>
    <x v="2"/>
    <n v="20"/>
    <n v="15718"/>
    <n v="1.24E-2"/>
    <n v="15717.876000000004"/>
    <n v="15717.888400000003"/>
    <n v="15717.900800000003"/>
    <n v="15717.913200000003"/>
    <n v="15717.925600000002"/>
    <n v="15717.938000000002"/>
    <n v="15717.950400000002"/>
    <n v="15717.962800000001"/>
    <n v="15717.975200000001"/>
    <n v="15717.9876"/>
    <n v="15718"/>
  </r>
  <r>
    <x v="413"/>
    <x v="4"/>
    <x v="4"/>
    <n v="2"/>
    <n v="9592"/>
    <n v="1.2200000000000001E-2"/>
    <n v="9591.8780000000079"/>
    <n v="9591.8902000000071"/>
    <n v="9591.9024000000063"/>
    <n v="9591.9146000000055"/>
    <n v="9591.9268000000047"/>
    <n v="9591.9390000000039"/>
    <n v="9591.9512000000032"/>
    <n v="9591.9634000000024"/>
    <n v="9591.9756000000016"/>
    <n v="9591.9878000000008"/>
    <n v="9592"/>
  </r>
  <r>
    <x v="414"/>
    <x v="2"/>
    <x v="0"/>
    <n v="7"/>
    <n v="5596"/>
    <n v="1.2200000000000001E-2"/>
    <n v="5595.8779999999988"/>
    <n v="5595.8901999999989"/>
    <n v="5595.902399999999"/>
    <n v="5595.9145999999992"/>
    <n v="5595.9267999999993"/>
    <n v="5595.9389999999994"/>
    <n v="5595.9511999999995"/>
    <n v="5595.9633999999996"/>
    <n v="5595.9755999999998"/>
    <n v="5595.9877999999999"/>
    <n v="5596"/>
  </r>
  <r>
    <x v="415"/>
    <x v="1"/>
    <x v="1"/>
    <n v="2"/>
    <n v="17591"/>
    <n v="1.18E-2"/>
    <n v="17590.881999999998"/>
    <n v="17590.893799999998"/>
    <n v="17590.905599999998"/>
    <n v="17590.917399999998"/>
    <n v="17590.929199999999"/>
    <n v="17590.940999999999"/>
    <n v="17590.952799999999"/>
    <n v="17590.964599999999"/>
    <n v="17590.9764"/>
    <n v="17590.9882"/>
    <n v="17591"/>
  </r>
  <r>
    <x v="416"/>
    <x v="2"/>
    <x v="0"/>
    <n v="5"/>
    <n v="4291"/>
    <n v="1.18E-2"/>
    <n v="4290.8819999999978"/>
    <n v="4290.893799999998"/>
    <n v="4290.9055999999982"/>
    <n v="4290.9173999999985"/>
    <n v="4290.9291999999987"/>
    <n v="4290.9409999999989"/>
    <n v="4290.9527999999991"/>
    <n v="4290.9645999999993"/>
    <n v="4290.9763999999996"/>
    <n v="4290.9881999999998"/>
    <n v="4291"/>
  </r>
  <r>
    <x v="417"/>
    <x v="3"/>
    <x v="4"/>
    <n v="24"/>
    <n v="6087"/>
    <n v="1.1599999999999999E-2"/>
    <n v="6086.8840000000018"/>
    <n v="6086.8956000000017"/>
    <n v="6086.9072000000015"/>
    <n v="6086.9188000000013"/>
    <n v="6086.9304000000011"/>
    <n v="6086.9420000000009"/>
    <n v="6086.9536000000007"/>
    <n v="6086.9652000000006"/>
    <n v="6086.9768000000004"/>
    <n v="6086.9884000000002"/>
    <n v="6087"/>
  </r>
  <r>
    <x v="418"/>
    <x v="1"/>
    <x v="4"/>
    <n v="20"/>
    <n v="16312"/>
    <n v="1.14E-2"/>
    <n v="16311.886000000006"/>
    <n v="16311.897400000005"/>
    <n v="16311.908800000005"/>
    <n v="16311.920200000004"/>
    <n v="16311.931600000004"/>
    <n v="16311.943000000003"/>
    <n v="16311.954400000002"/>
    <n v="16311.965800000002"/>
    <n v="16311.977200000001"/>
    <n v="16311.988600000001"/>
    <n v="16312"/>
  </r>
  <r>
    <x v="419"/>
    <x v="4"/>
    <x v="2"/>
    <n v="12"/>
    <n v="16236"/>
    <n v="1.14E-2"/>
    <n v="16235.886000000006"/>
    <n v="16235.897400000005"/>
    <n v="16235.908800000005"/>
    <n v="16235.920200000004"/>
    <n v="16235.931600000004"/>
    <n v="16235.943000000003"/>
    <n v="16235.954400000002"/>
    <n v="16235.965800000002"/>
    <n v="16235.977200000001"/>
    <n v="16235.988600000001"/>
    <n v="16236"/>
  </r>
  <r>
    <x v="420"/>
    <x v="4"/>
    <x v="4"/>
    <n v="4"/>
    <n v="15535"/>
    <n v="1.14E-2"/>
    <n v="15534.886000000006"/>
    <n v="15534.897400000005"/>
    <n v="15534.908800000005"/>
    <n v="15534.920200000004"/>
    <n v="15534.931600000004"/>
    <n v="15534.943000000003"/>
    <n v="15534.954400000002"/>
    <n v="15534.965800000002"/>
    <n v="15534.977200000001"/>
    <n v="15534.988600000001"/>
    <n v="15535"/>
  </r>
  <r>
    <x v="421"/>
    <x v="2"/>
    <x v="0"/>
    <n v="5"/>
    <n v="10021"/>
    <n v="1.14E-2"/>
    <n v="10020.886000000006"/>
    <n v="10020.897400000005"/>
    <n v="10020.908800000005"/>
    <n v="10020.920200000004"/>
    <n v="10020.931600000004"/>
    <n v="10020.943000000003"/>
    <n v="10020.954400000002"/>
    <n v="10020.965800000002"/>
    <n v="10020.977200000001"/>
    <n v="10020.988600000001"/>
    <n v="10021"/>
  </r>
  <r>
    <x v="422"/>
    <x v="3"/>
    <x v="2"/>
    <n v="24"/>
    <n v="5354"/>
    <n v="1.1299999999999999E-2"/>
    <n v="5353.8869999999988"/>
    <n v="5353.8982999999989"/>
    <n v="5353.909599999999"/>
    <n v="5353.9208999999992"/>
    <n v="5353.9321999999993"/>
    <n v="5353.9434999999994"/>
    <n v="5353.9547999999995"/>
    <n v="5353.9660999999996"/>
    <n v="5353.9773999999998"/>
    <n v="5353.9886999999999"/>
    <n v="5354"/>
  </r>
  <r>
    <x v="423"/>
    <x v="3"/>
    <x v="1"/>
    <n v="30"/>
    <n v="14908"/>
    <n v="1.12E-2"/>
    <n v="14907.887999999992"/>
    <n v="14907.899199999993"/>
    <n v="14907.910399999993"/>
    <n v="14907.921599999994"/>
    <n v="14907.932799999995"/>
    <n v="14907.943999999996"/>
    <n v="14907.955199999997"/>
    <n v="14907.966399999998"/>
    <n v="14907.977599999998"/>
    <n v="14907.988799999999"/>
    <n v="14908"/>
  </r>
  <r>
    <x v="424"/>
    <x v="3"/>
    <x v="2"/>
    <n v="21"/>
    <n v="7452"/>
    <n v="1.12E-2"/>
    <n v="7451.8880000000008"/>
    <n v="7451.8992000000007"/>
    <n v="7451.9104000000007"/>
    <n v="7451.9216000000006"/>
    <n v="7451.9328000000005"/>
    <n v="7451.9440000000004"/>
    <n v="7451.9552000000003"/>
    <n v="7451.9664000000002"/>
    <n v="7451.9776000000002"/>
    <n v="7451.9888000000001"/>
    <n v="7452"/>
  </r>
  <r>
    <x v="425"/>
    <x v="2"/>
    <x v="3"/>
    <n v="20"/>
    <n v="16692"/>
    <n v="1.09E-2"/>
    <n v="16691.890999999989"/>
    <n v="16691.90189999999"/>
    <n v="16691.912799999991"/>
    <n v="16691.923699999992"/>
    <n v="16691.934599999993"/>
    <n v="16691.945499999994"/>
    <n v="16691.956399999995"/>
    <n v="16691.967299999997"/>
    <n v="16691.978199999998"/>
    <n v="16691.989099999999"/>
    <n v="16692"/>
  </r>
  <r>
    <x v="426"/>
    <x v="4"/>
    <x v="4"/>
    <n v="2"/>
    <n v="14301"/>
    <n v="1.09E-2"/>
    <n v="14300.891000000007"/>
    <n v="14300.901900000006"/>
    <n v="14300.912800000006"/>
    <n v="14300.923700000005"/>
    <n v="14300.934600000004"/>
    <n v="14300.945500000003"/>
    <n v="14300.956400000003"/>
    <n v="14300.967300000002"/>
    <n v="14300.978200000001"/>
    <n v="14300.989100000001"/>
    <n v="14301"/>
  </r>
  <r>
    <x v="427"/>
    <x v="3"/>
    <x v="1"/>
    <n v="14"/>
    <n v="5993"/>
    <n v="1.09E-2"/>
    <n v="5992.8909999999978"/>
    <n v="5992.901899999998"/>
    <n v="5992.9127999999982"/>
    <n v="5992.9236999999985"/>
    <n v="5992.9345999999987"/>
    <n v="5992.9454999999989"/>
    <n v="5992.9563999999991"/>
    <n v="5992.9672999999993"/>
    <n v="5992.9781999999996"/>
    <n v="5992.9890999999998"/>
    <n v="5993"/>
  </r>
  <r>
    <x v="428"/>
    <x v="3"/>
    <x v="3"/>
    <n v="15"/>
    <n v="17508"/>
    <n v="1.0500000000000001E-2"/>
    <n v="17507.894999999997"/>
    <n v="17507.905499999997"/>
    <n v="17507.915999999997"/>
    <n v="17507.926499999998"/>
    <n v="17507.936999999998"/>
    <n v="17507.947499999998"/>
    <n v="17507.957999999999"/>
    <n v="17507.968499999999"/>
    <n v="17507.978999999999"/>
    <n v="17507.9895"/>
    <n v="17508"/>
  </r>
  <r>
    <x v="429"/>
    <x v="0"/>
    <x v="3"/>
    <n v="4"/>
    <n v="10300"/>
    <n v="1.03E-2"/>
    <n v="10299.897000000001"/>
    <n v="10299.907300000001"/>
    <n v="10299.917600000001"/>
    <n v="10299.927900000001"/>
    <n v="10299.938200000001"/>
    <n v="10299.9485"/>
    <n v="10299.9588"/>
    <n v="10299.9691"/>
    <n v="10299.9794"/>
    <n v="10299.9897"/>
    <n v="10300"/>
  </r>
  <r>
    <x v="430"/>
    <x v="0"/>
    <x v="4"/>
    <n v="8"/>
    <n v="4415"/>
    <n v="1.01E-2"/>
    <n v="4414.8989999999958"/>
    <n v="4414.9090999999962"/>
    <n v="4414.9191999999966"/>
    <n v="4414.9292999999971"/>
    <n v="4414.9393999999975"/>
    <n v="4414.9494999999979"/>
    <n v="4414.9595999999983"/>
    <n v="4414.9696999999987"/>
    <n v="4414.9797999999992"/>
    <n v="4414.9898999999996"/>
    <n v="4415"/>
  </r>
  <r>
    <x v="431"/>
    <x v="3"/>
    <x v="2"/>
    <n v="7"/>
    <n v="15172"/>
    <n v="9.9000000000000008E-3"/>
    <n v="15171.901000000009"/>
    <n v="15171.910900000008"/>
    <n v="15171.920800000007"/>
    <n v="15171.930700000006"/>
    <n v="15171.940600000005"/>
    <n v="15171.950500000004"/>
    <n v="15171.960400000004"/>
    <n v="15171.970300000003"/>
    <n v="15171.980200000002"/>
    <n v="15171.990100000001"/>
    <n v="15172"/>
  </r>
  <r>
    <x v="432"/>
    <x v="3"/>
    <x v="0"/>
    <n v="10"/>
    <n v="10392"/>
    <n v="9.7999999999999997E-3"/>
    <n v="10391.902000000002"/>
    <n v="10391.911800000002"/>
    <n v="10391.921600000001"/>
    <n v="10391.931400000001"/>
    <n v="10391.941200000001"/>
    <n v="10391.951000000001"/>
    <n v="10391.960800000001"/>
    <n v="10391.970600000001"/>
    <n v="10391.9804"/>
    <n v="10391.9902"/>
    <n v="10392"/>
  </r>
  <r>
    <x v="433"/>
    <x v="4"/>
    <x v="0"/>
    <n v="14"/>
    <n v="16304"/>
    <n v="9.7000000000000003E-3"/>
    <n v="16303.902999999995"/>
    <n v="16303.912699999995"/>
    <n v="16303.922399999996"/>
    <n v="16303.932099999996"/>
    <n v="16303.941799999997"/>
    <n v="16303.951499999997"/>
    <n v="16303.961199999998"/>
    <n v="16303.970899999998"/>
    <n v="16303.980599999999"/>
    <n v="16303.990299999999"/>
    <n v="16304"/>
  </r>
  <r>
    <x v="434"/>
    <x v="1"/>
    <x v="4"/>
    <n v="12"/>
    <n v="18660"/>
    <n v="9.2999999999999992E-3"/>
    <n v="18659.906999999985"/>
    <n v="18659.916299999986"/>
    <n v="18659.925599999988"/>
    <n v="18659.934899999989"/>
    <n v="18659.944199999991"/>
    <n v="18659.953499999992"/>
    <n v="18659.962799999994"/>
    <n v="18659.972099999995"/>
    <n v="18659.981399999997"/>
    <n v="18659.990699999998"/>
    <n v="18660"/>
  </r>
  <r>
    <x v="435"/>
    <x v="3"/>
    <x v="1"/>
    <n v="25"/>
    <n v="10820"/>
    <n v="9.2999999999999992E-3"/>
    <n v="10819.907000000003"/>
    <n v="10819.916300000003"/>
    <n v="10819.925600000002"/>
    <n v="10819.934900000002"/>
    <n v="10819.944200000002"/>
    <n v="10819.953500000001"/>
    <n v="10819.962800000001"/>
    <n v="10819.972100000001"/>
    <n v="10819.981400000001"/>
    <n v="10819.9907"/>
    <n v="10820"/>
  </r>
  <r>
    <x v="436"/>
    <x v="3"/>
    <x v="1"/>
    <n v="22"/>
    <n v="10018"/>
    <n v="9.2999999999999992E-3"/>
    <n v="10017.907000000003"/>
    <n v="10017.916300000003"/>
    <n v="10017.925600000002"/>
    <n v="10017.934900000002"/>
    <n v="10017.944200000002"/>
    <n v="10017.953500000001"/>
    <n v="10017.962800000001"/>
    <n v="10017.972100000001"/>
    <n v="10017.981400000001"/>
    <n v="10017.9907"/>
    <n v="10018"/>
  </r>
  <r>
    <x v="437"/>
    <x v="3"/>
    <x v="3"/>
    <n v="8"/>
    <n v="19151"/>
    <n v="9.1000000000000004E-3"/>
    <n v="19150.909000000007"/>
    <n v="19150.918100000006"/>
    <n v="19150.927200000006"/>
    <n v="19150.936300000005"/>
    <n v="19150.945400000004"/>
    <n v="19150.954500000003"/>
    <n v="19150.963600000003"/>
    <n v="19150.972700000002"/>
    <n v="19150.981800000001"/>
    <n v="19150.990900000001"/>
    <n v="19151"/>
  </r>
  <r>
    <x v="438"/>
    <x v="1"/>
    <x v="4"/>
    <n v="29"/>
    <n v="17937"/>
    <n v="9.1000000000000004E-3"/>
    <n v="17936.909000000007"/>
    <n v="17936.918100000006"/>
    <n v="17936.927200000006"/>
    <n v="17936.936300000005"/>
    <n v="17936.945400000004"/>
    <n v="17936.954500000003"/>
    <n v="17936.963600000003"/>
    <n v="17936.972700000002"/>
    <n v="17936.981800000001"/>
    <n v="17936.990900000001"/>
    <n v="17937"/>
  </r>
  <r>
    <x v="439"/>
    <x v="2"/>
    <x v="1"/>
    <n v="4"/>
    <n v="5098"/>
    <n v="9.1000000000000004E-3"/>
    <n v="5097.9089999999978"/>
    <n v="5097.918099999998"/>
    <n v="5097.9271999999983"/>
    <n v="5097.9362999999985"/>
    <n v="5097.9453999999987"/>
    <n v="5097.9544999999989"/>
    <n v="5097.9635999999991"/>
    <n v="5097.9726999999993"/>
    <n v="5097.9817999999996"/>
    <n v="5097.9908999999998"/>
    <n v="5098"/>
  </r>
  <r>
    <x v="440"/>
    <x v="2"/>
    <x v="4"/>
    <n v="2"/>
    <n v="4291"/>
    <n v="9.1000000000000004E-3"/>
    <n v="4290.9089999999978"/>
    <n v="4290.918099999998"/>
    <n v="4290.9271999999983"/>
    <n v="4290.9362999999985"/>
    <n v="4290.9453999999987"/>
    <n v="4290.9544999999989"/>
    <n v="4290.9635999999991"/>
    <n v="4290.9726999999993"/>
    <n v="4290.9817999999996"/>
    <n v="4290.9908999999998"/>
    <n v="4291"/>
  </r>
  <r>
    <x v="441"/>
    <x v="4"/>
    <x v="0"/>
    <n v="23"/>
    <n v="13456"/>
    <n v="8.6E-3"/>
    <n v="13455.914000000008"/>
    <n v="13455.922600000007"/>
    <n v="13455.931200000006"/>
    <n v="13455.939800000006"/>
    <n v="13455.948400000005"/>
    <n v="13455.957000000004"/>
    <n v="13455.965600000003"/>
    <n v="13455.974200000002"/>
    <n v="13455.982800000002"/>
    <n v="13455.991400000001"/>
    <n v="13456"/>
  </r>
  <r>
    <x v="442"/>
    <x v="3"/>
    <x v="2"/>
    <n v="21"/>
    <n v="10837"/>
    <n v="8.6E-3"/>
    <n v="10836.914000000008"/>
    <n v="10836.922600000007"/>
    <n v="10836.931200000006"/>
    <n v="10836.939800000006"/>
    <n v="10836.948400000005"/>
    <n v="10836.957000000004"/>
    <n v="10836.965600000003"/>
    <n v="10836.974200000002"/>
    <n v="10836.982800000002"/>
    <n v="10836.991400000001"/>
    <n v="10837"/>
  </r>
  <r>
    <x v="443"/>
    <x v="4"/>
    <x v="1"/>
    <n v="5"/>
    <n v="6952"/>
    <n v="8.5000000000000006E-3"/>
    <n v="6951.9150000000009"/>
    <n v="6951.9235000000008"/>
    <n v="6951.9320000000007"/>
    <n v="6951.9405000000006"/>
    <n v="6951.9490000000005"/>
    <n v="6951.9575000000004"/>
    <n v="6951.9660000000003"/>
    <n v="6951.9745000000003"/>
    <n v="6951.9830000000002"/>
    <n v="6951.9915000000001"/>
    <n v="6952"/>
  </r>
  <r>
    <x v="444"/>
    <x v="0"/>
    <x v="0"/>
    <n v="26"/>
    <n v="13768"/>
    <n v="8.3999999999999995E-3"/>
    <n v="13767.915999999994"/>
    <n v="13767.924399999994"/>
    <n v="13767.932799999995"/>
    <n v="13767.941199999996"/>
    <n v="13767.949599999996"/>
    <n v="13767.957999999997"/>
    <n v="13767.966399999998"/>
    <n v="13767.974799999998"/>
    <n v="13767.983199999999"/>
    <n v="13767.991599999999"/>
    <n v="13768"/>
  </r>
  <r>
    <x v="445"/>
    <x v="2"/>
    <x v="3"/>
    <n v="11"/>
    <n v="7765"/>
    <n v="8.0999999999999996E-3"/>
    <n v="7764.9189999999999"/>
    <n v="7764.9270999999999"/>
    <n v="7764.9351999999999"/>
    <n v="7764.9432999999999"/>
    <n v="7764.9513999999999"/>
    <n v="7764.9594999999999"/>
    <n v="7764.9675999999999"/>
    <n v="7764.9757"/>
    <n v="7764.9838"/>
    <n v="7764.9919"/>
    <n v="7765"/>
  </r>
  <r>
    <x v="446"/>
    <x v="1"/>
    <x v="2"/>
    <n v="4"/>
    <n v="15780"/>
    <n v="7.9000000000000008E-3"/>
    <n v="15779.920999999995"/>
    <n v="15779.928899999995"/>
    <n v="15779.936799999996"/>
    <n v="15779.944699999996"/>
    <n v="15779.952599999997"/>
    <n v="15779.960499999997"/>
    <n v="15779.968399999998"/>
    <n v="15779.976299999998"/>
    <n v="15779.984199999999"/>
    <n v="15779.992099999999"/>
    <n v="15780"/>
  </r>
  <r>
    <x v="447"/>
    <x v="4"/>
    <x v="2"/>
    <n v="6"/>
    <n v="13706"/>
    <n v="7.7000000000000002E-3"/>
    <n v="13705.922999999999"/>
    <n v="13705.930699999999"/>
    <n v="13705.938399999999"/>
    <n v="13705.946099999999"/>
    <n v="13705.953799999999"/>
    <n v="13705.961499999999"/>
    <n v="13705.9692"/>
    <n v="13705.9769"/>
    <n v="13705.9846"/>
    <n v="13705.9923"/>
    <n v="13706"/>
  </r>
  <r>
    <x v="448"/>
    <x v="1"/>
    <x v="3"/>
    <n v="20"/>
    <n v="11153"/>
    <n v="7.6E-3"/>
    <n v="11152.923999999992"/>
    <n v="11152.931599999993"/>
    <n v="11152.939199999993"/>
    <n v="11152.946799999994"/>
    <n v="11152.954399999995"/>
    <n v="11152.961999999996"/>
    <n v="11152.969599999997"/>
    <n v="11152.977199999998"/>
    <n v="11152.984799999998"/>
    <n v="11152.992399999999"/>
    <n v="11153"/>
  </r>
  <r>
    <x v="449"/>
    <x v="2"/>
    <x v="0"/>
    <n v="9"/>
    <n v="8041"/>
    <n v="7.4999999999999997E-3"/>
    <n v="8040.9250000000029"/>
    <n v="8040.9325000000026"/>
    <n v="8040.9400000000023"/>
    <n v="8040.947500000002"/>
    <n v="8040.9550000000017"/>
    <n v="8040.9625000000015"/>
    <n v="8040.9700000000012"/>
    <n v="8040.9775000000009"/>
    <n v="8040.9850000000006"/>
    <n v="8040.9925000000003"/>
    <n v="8041"/>
  </r>
  <r>
    <x v="450"/>
    <x v="4"/>
    <x v="0"/>
    <n v="8"/>
    <n v="19246"/>
    <n v="7.4000000000000003E-3"/>
    <n v="19245.926000000014"/>
    <n v="19245.933400000013"/>
    <n v="19245.940800000011"/>
    <n v="19245.94820000001"/>
    <n v="19245.955600000008"/>
    <n v="19245.963000000007"/>
    <n v="19245.970400000006"/>
    <n v="19245.977800000004"/>
    <n v="19245.985200000003"/>
    <n v="19245.992600000001"/>
    <n v="19246"/>
  </r>
  <r>
    <x v="451"/>
    <x v="4"/>
    <x v="1"/>
    <n v="14"/>
    <n v="8604"/>
    <n v="7.1999999999999998E-3"/>
    <n v="8603.9279999999999"/>
    <n v="8603.9351999999999"/>
    <n v="8603.9423999999999"/>
    <n v="8603.9495999999999"/>
    <n v="8603.9567999999999"/>
    <n v="8603.9639999999999"/>
    <n v="8603.9712"/>
    <n v="8603.9784"/>
    <n v="8603.9856"/>
    <n v="8603.9928"/>
    <n v="8604"/>
  </r>
  <r>
    <x v="452"/>
    <x v="0"/>
    <x v="4"/>
    <n v="29"/>
    <n v="16694"/>
    <n v="6.7000000000000002E-3"/>
    <n v="16693.932999999983"/>
    <n v="16693.939699999984"/>
    <n v="16693.946399999986"/>
    <n v="16693.953099999988"/>
    <n v="16693.95979999999"/>
    <n v="16693.966499999991"/>
    <n v="16693.973199999993"/>
    <n v="16693.979899999995"/>
    <n v="16693.986599999997"/>
    <n v="16693.993299999998"/>
    <n v="16694"/>
  </r>
  <r>
    <x v="453"/>
    <x v="1"/>
    <x v="1"/>
    <n v="18"/>
    <n v="8535"/>
    <n v="6.7000000000000002E-3"/>
    <n v="8534.9330000000009"/>
    <n v="8534.9397000000008"/>
    <n v="8534.9464000000007"/>
    <n v="8534.9531000000006"/>
    <n v="8534.9598000000005"/>
    <n v="8534.9665000000005"/>
    <n v="8534.9732000000004"/>
    <n v="8534.9799000000003"/>
    <n v="8534.9866000000002"/>
    <n v="8534.9933000000001"/>
    <n v="8535"/>
  </r>
  <r>
    <x v="454"/>
    <x v="1"/>
    <x v="1"/>
    <n v="29"/>
    <n v="19192"/>
    <n v="6.6E-3"/>
    <n v="19191.933999999994"/>
    <n v="19191.940599999994"/>
    <n v="19191.947199999995"/>
    <n v="19191.953799999996"/>
    <n v="19191.960399999996"/>
    <n v="19191.966999999997"/>
    <n v="19191.973599999998"/>
    <n v="19191.980199999998"/>
    <n v="19191.986799999999"/>
    <n v="19191.993399999999"/>
    <n v="19192"/>
  </r>
  <r>
    <x v="455"/>
    <x v="1"/>
    <x v="1"/>
    <n v="25"/>
    <n v="16902"/>
    <n v="6.4000000000000003E-3"/>
    <n v="16901.936000000016"/>
    <n v="16901.942400000014"/>
    <n v="16901.948800000013"/>
    <n v="16901.955200000011"/>
    <n v="16901.96160000001"/>
    <n v="16901.968000000008"/>
    <n v="16901.974400000006"/>
    <n v="16901.980800000005"/>
    <n v="16901.987200000003"/>
    <n v="16901.993600000002"/>
    <n v="16902"/>
  </r>
  <r>
    <x v="456"/>
    <x v="2"/>
    <x v="4"/>
    <n v="18"/>
    <n v="19307"/>
    <n v="6.3E-3"/>
    <n v="19306.936999999991"/>
    <n v="19306.943299999992"/>
    <n v="19306.949599999993"/>
    <n v="19306.955899999994"/>
    <n v="19306.962199999994"/>
    <n v="19306.968499999995"/>
    <n v="19306.974799999996"/>
    <n v="19306.981099999997"/>
    <n v="19306.987399999998"/>
    <n v="19306.993699999999"/>
    <n v="19307"/>
  </r>
  <r>
    <x v="457"/>
    <x v="1"/>
    <x v="1"/>
    <n v="30"/>
    <n v="15918"/>
    <n v="6.1000000000000004E-3"/>
    <n v="15917.938999999995"/>
    <n v="15917.945099999995"/>
    <n v="15917.951199999996"/>
    <n v="15917.957299999996"/>
    <n v="15917.963399999997"/>
    <n v="15917.969499999997"/>
    <n v="15917.975599999998"/>
    <n v="15917.981699999998"/>
    <n v="15917.987799999999"/>
    <n v="15917.993899999999"/>
    <n v="15918"/>
  </r>
  <r>
    <x v="458"/>
    <x v="1"/>
    <x v="2"/>
    <n v="26"/>
    <n v="9703"/>
    <n v="5.8999999999999999E-3"/>
    <n v="9702.9409999999989"/>
    <n v="9702.946899999999"/>
    <n v="9702.9527999999991"/>
    <n v="9702.9586999999992"/>
    <n v="9702.9645999999993"/>
    <n v="9702.9704999999994"/>
    <n v="9702.9763999999996"/>
    <n v="9702.9822999999997"/>
    <n v="9702.9881999999998"/>
    <n v="9702.9940999999999"/>
    <n v="9703"/>
  </r>
  <r>
    <x v="459"/>
    <x v="0"/>
    <x v="2"/>
    <n v="23"/>
    <n v="10484"/>
    <n v="5.5999999999999999E-3"/>
    <n v="10483.943999999996"/>
    <n v="10483.949599999996"/>
    <n v="10483.955199999997"/>
    <n v="10483.960799999997"/>
    <n v="10483.966399999998"/>
    <n v="10483.971999999998"/>
    <n v="10483.977599999998"/>
    <n v="10483.983199999999"/>
    <n v="10483.988799999999"/>
    <n v="10483.9944"/>
    <n v="10484"/>
  </r>
  <r>
    <x v="460"/>
    <x v="1"/>
    <x v="2"/>
    <n v="21"/>
    <n v="8884"/>
    <n v="5.5999999999999999E-3"/>
    <n v="8883.9439999999959"/>
    <n v="8883.9495999999963"/>
    <n v="8883.9551999999967"/>
    <n v="8883.9607999999971"/>
    <n v="8883.9663999999975"/>
    <n v="8883.9719999999979"/>
    <n v="8883.9775999999983"/>
    <n v="8883.9831999999988"/>
    <n v="8883.9887999999992"/>
    <n v="8883.9943999999996"/>
    <n v="8884"/>
  </r>
  <r>
    <x v="461"/>
    <x v="1"/>
    <x v="4"/>
    <n v="21"/>
    <n v="3079"/>
    <n v="5.5999999999999999E-3"/>
    <n v="3078.9440000000004"/>
    <n v="3078.9496000000004"/>
    <n v="3078.9552000000003"/>
    <n v="3078.9608000000003"/>
    <n v="3078.9664000000002"/>
    <n v="3078.9720000000002"/>
    <n v="3078.9776000000002"/>
    <n v="3078.9832000000001"/>
    <n v="3078.9888000000001"/>
    <n v="3078.9944"/>
    <n v="3079"/>
  </r>
  <r>
    <x v="462"/>
    <x v="3"/>
    <x v="2"/>
    <n v="15"/>
    <n v="17272"/>
    <n v="5.4999999999999997E-3"/>
    <n v="17271.945000000007"/>
    <n v="17271.950500000006"/>
    <n v="17271.956000000006"/>
    <n v="17271.961500000005"/>
    <n v="17271.967000000004"/>
    <n v="17271.972500000003"/>
    <n v="17271.978000000003"/>
    <n v="17271.983500000002"/>
    <n v="17271.989000000001"/>
    <n v="17271.994500000001"/>
    <n v="17272"/>
  </r>
  <r>
    <x v="463"/>
    <x v="0"/>
    <x v="3"/>
    <n v="10"/>
    <n v="14998"/>
    <n v="5.3E-3"/>
    <n v="14997.946999999993"/>
    <n v="14997.952299999994"/>
    <n v="14997.957599999994"/>
    <n v="14997.962899999995"/>
    <n v="14997.968199999996"/>
    <n v="14997.973499999996"/>
    <n v="14997.978799999997"/>
    <n v="14997.984099999998"/>
    <n v="14997.989399999999"/>
    <n v="14997.994699999999"/>
    <n v="14998"/>
  </r>
  <r>
    <x v="464"/>
    <x v="2"/>
    <x v="1"/>
    <n v="20"/>
    <n v="10951"/>
    <n v="5.1000000000000004E-3"/>
    <n v="10950.948999999997"/>
    <n v="10950.954099999997"/>
    <n v="10950.959199999998"/>
    <n v="10950.964299999998"/>
    <n v="10950.969399999998"/>
    <n v="10950.974499999998"/>
    <n v="10950.979599999999"/>
    <n v="10950.984699999999"/>
    <n v="10950.989799999999"/>
    <n v="10950.9949"/>
    <n v="10951"/>
  </r>
  <r>
    <x v="465"/>
    <x v="3"/>
    <x v="4"/>
    <n v="17"/>
    <n v="10073"/>
    <n v="5.1000000000000004E-3"/>
    <n v="10072.948999999997"/>
    <n v="10072.954099999997"/>
    <n v="10072.959199999998"/>
    <n v="10072.964299999998"/>
    <n v="10072.969399999998"/>
    <n v="10072.974499999998"/>
    <n v="10072.979599999999"/>
    <n v="10072.984699999999"/>
    <n v="10072.989799999999"/>
    <n v="10072.9949"/>
    <n v="10073"/>
  </r>
  <r>
    <x v="466"/>
    <x v="0"/>
    <x v="1"/>
    <n v="14"/>
    <n v="4882"/>
    <n v="5.1000000000000004E-3"/>
    <n v="4881.9489999999969"/>
    <n v="4881.9540999999972"/>
    <n v="4881.9591999999975"/>
    <n v="4881.9642999999978"/>
    <n v="4881.9693999999981"/>
    <n v="4881.9744999999984"/>
    <n v="4881.9795999999988"/>
    <n v="4881.9846999999991"/>
    <n v="4881.9897999999994"/>
    <n v="4881.9948999999997"/>
    <n v="4882"/>
  </r>
  <r>
    <x v="467"/>
    <x v="1"/>
    <x v="4"/>
    <n v="18"/>
    <n v="5283"/>
    <n v="4.8999999999999998E-3"/>
    <n v="5282.9510000000009"/>
    <n v="5282.9559000000008"/>
    <n v="5282.9608000000007"/>
    <n v="5282.9657000000007"/>
    <n v="5282.9706000000006"/>
    <n v="5282.9755000000005"/>
    <n v="5282.9804000000004"/>
    <n v="5282.9853000000003"/>
    <n v="5282.9902000000002"/>
    <n v="5282.9951000000001"/>
    <n v="5283"/>
  </r>
  <r>
    <x v="468"/>
    <x v="4"/>
    <x v="3"/>
    <n v="2"/>
    <n v="5129"/>
    <n v="4.8999999999999998E-3"/>
    <n v="5128.9510000000009"/>
    <n v="5128.9559000000008"/>
    <n v="5128.9608000000007"/>
    <n v="5128.9657000000007"/>
    <n v="5128.9706000000006"/>
    <n v="5128.9755000000005"/>
    <n v="5128.9804000000004"/>
    <n v="5128.9853000000003"/>
    <n v="5128.9902000000002"/>
    <n v="5128.9951000000001"/>
    <n v="5129"/>
  </r>
  <r>
    <x v="469"/>
    <x v="4"/>
    <x v="4"/>
    <n v="23"/>
    <n v="13681"/>
    <n v="4.7999999999999996E-3"/>
    <n v="13680.951999999994"/>
    <n v="13680.956799999994"/>
    <n v="13680.961599999995"/>
    <n v="13680.966399999996"/>
    <n v="13680.971199999996"/>
    <n v="13680.975999999997"/>
    <n v="13680.980799999998"/>
    <n v="13680.985599999998"/>
    <n v="13680.990399999999"/>
    <n v="13680.995199999999"/>
    <n v="13681"/>
  </r>
  <r>
    <x v="470"/>
    <x v="1"/>
    <x v="2"/>
    <n v="27"/>
    <n v="6356"/>
    <n v="4.7000000000000002E-3"/>
    <n v="6355.9529999999959"/>
    <n v="6355.9576999999963"/>
    <n v="6355.9623999999967"/>
    <n v="6355.9670999999971"/>
    <n v="6355.9717999999975"/>
    <n v="6355.9764999999979"/>
    <n v="6355.9811999999984"/>
    <n v="6355.9858999999988"/>
    <n v="6355.9905999999992"/>
    <n v="6355.9952999999996"/>
    <n v="6356"/>
  </r>
  <r>
    <x v="471"/>
    <x v="4"/>
    <x v="3"/>
    <n v="11"/>
    <n v="5852"/>
    <n v="4.4999999999999997E-3"/>
    <n v="5851.9549999999999"/>
    <n v="5851.9594999999999"/>
    <n v="5851.9639999999999"/>
    <n v="5851.9684999999999"/>
    <n v="5851.973"/>
    <n v="5851.9775"/>
    <n v="5851.982"/>
    <n v="5851.9865"/>
    <n v="5851.991"/>
    <n v="5851.9955"/>
    <n v="5852"/>
  </r>
  <r>
    <x v="472"/>
    <x v="1"/>
    <x v="0"/>
    <n v="29"/>
    <n v="4890"/>
    <n v="4.4999999999999997E-3"/>
    <n v="4889.9549999999999"/>
    <n v="4889.9594999999999"/>
    <n v="4889.9639999999999"/>
    <n v="4889.9684999999999"/>
    <n v="4889.973"/>
    <n v="4889.9775"/>
    <n v="4889.982"/>
    <n v="4889.9865"/>
    <n v="4889.991"/>
    <n v="4889.9955"/>
    <n v="4890"/>
  </r>
  <r>
    <x v="473"/>
    <x v="3"/>
    <x v="0"/>
    <n v="6"/>
    <n v="10021"/>
    <n v="4.3E-3"/>
    <n v="10020.956999999995"/>
    <n v="10020.961299999995"/>
    <n v="10020.965599999996"/>
    <n v="10020.969899999996"/>
    <n v="10020.974199999997"/>
    <n v="10020.978499999997"/>
    <n v="10020.982799999998"/>
    <n v="10020.987099999998"/>
    <n v="10020.991399999999"/>
    <n v="10020.995699999999"/>
    <n v="10021"/>
  </r>
  <r>
    <x v="474"/>
    <x v="0"/>
    <x v="2"/>
    <n v="25"/>
    <n v="18919"/>
    <n v="4.1999999999999997E-3"/>
    <n v="18918.958000000006"/>
    <n v="18918.962200000005"/>
    <n v="18918.966400000005"/>
    <n v="18918.970600000004"/>
    <n v="18918.974800000004"/>
    <n v="18918.979000000003"/>
    <n v="18918.983200000002"/>
    <n v="18918.987400000002"/>
    <n v="18918.991600000001"/>
    <n v="18918.995800000001"/>
    <n v="18919"/>
  </r>
  <r>
    <x v="475"/>
    <x v="3"/>
    <x v="4"/>
    <n v="9"/>
    <n v="3612"/>
    <n v="4.1999999999999997E-3"/>
    <n v="3611.9580000000014"/>
    <n v="3611.9622000000013"/>
    <n v="3611.9664000000012"/>
    <n v="3611.970600000001"/>
    <n v="3611.9748000000009"/>
    <n v="3611.9790000000007"/>
    <n v="3611.9832000000006"/>
    <n v="3611.9874000000004"/>
    <n v="3611.9916000000003"/>
    <n v="3611.9958000000001"/>
    <n v="3612"/>
  </r>
  <r>
    <x v="476"/>
    <x v="1"/>
    <x v="4"/>
    <n v="22"/>
    <n v="16411"/>
    <n v="4.1000000000000003E-3"/>
    <n v="16410.959000000017"/>
    <n v="16410.963100000015"/>
    <n v="16410.967200000014"/>
    <n v="16410.971300000012"/>
    <n v="16410.97540000001"/>
    <n v="16410.979500000009"/>
    <n v="16410.983600000007"/>
    <n v="16410.987700000005"/>
    <n v="16410.991800000003"/>
    <n v="16410.995900000002"/>
    <n v="16411"/>
  </r>
  <r>
    <x v="477"/>
    <x v="2"/>
    <x v="4"/>
    <n v="10"/>
    <n v="19511"/>
    <n v="4.0000000000000001E-3"/>
    <n v="19510.959999999992"/>
    <n v="19510.963999999993"/>
    <n v="19510.967999999993"/>
    <n v="19510.971999999994"/>
    <n v="19510.975999999995"/>
    <n v="19510.979999999996"/>
    <n v="19510.983999999997"/>
    <n v="19510.987999999998"/>
    <n v="19510.991999999998"/>
    <n v="19510.995999999999"/>
    <n v="19511"/>
  </r>
  <r>
    <x v="478"/>
    <x v="1"/>
    <x v="1"/>
    <n v="3"/>
    <n v="16636"/>
    <n v="4.0000000000000001E-3"/>
    <n v="16635.959999999992"/>
    <n v="16635.963999999993"/>
    <n v="16635.967999999993"/>
    <n v="16635.971999999994"/>
    <n v="16635.975999999995"/>
    <n v="16635.979999999996"/>
    <n v="16635.983999999997"/>
    <n v="16635.987999999998"/>
    <n v="16635.991999999998"/>
    <n v="16635.995999999999"/>
    <n v="16636"/>
  </r>
  <r>
    <x v="479"/>
    <x v="3"/>
    <x v="4"/>
    <n v="30"/>
    <n v="5893"/>
    <n v="4.0000000000000001E-3"/>
    <n v="5892.9600000000009"/>
    <n v="5892.9640000000009"/>
    <n v="5892.9680000000008"/>
    <n v="5892.9720000000007"/>
    <n v="5892.9760000000006"/>
    <n v="5892.9800000000005"/>
    <n v="5892.9840000000004"/>
    <n v="5892.9880000000003"/>
    <n v="5892.9920000000002"/>
    <n v="5892.9960000000001"/>
    <n v="5893"/>
  </r>
  <r>
    <x v="480"/>
    <x v="4"/>
    <x v="3"/>
    <n v="17"/>
    <n v="14102"/>
    <n v="3.7000000000000002E-3"/>
    <n v="14101.963000000007"/>
    <n v="14101.966700000006"/>
    <n v="14101.970400000006"/>
    <n v="14101.974100000005"/>
    <n v="14101.977800000004"/>
    <n v="14101.981500000004"/>
    <n v="14101.985200000003"/>
    <n v="14101.988900000002"/>
    <n v="14101.992600000001"/>
    <n v="14101.996300000001"/>
    <n v="14102"/>
  </r>
  <r>
    <x v="481"/>
    <x v="1"/>
    <x v="2"/>
    <n v="2"/>
    <n v="12635"/>
    <n v="3.7000000000000002E-3"/>
    <n v="12634.963000000007"/>
    <n v="12634.966700000006"/>
    <n v="12634.970400000006"/>
    <n v="12634.974100000005"/>
    <n v="12634.977800000004"/>
    <n v="12634.981500000004"/>
    <n v="12634.985200000003"/>
    <n v="12634.988900000002"/>
    <n v="12634.992600000001"/>
    <n v="12634.996300000001"/>
    <n v="12635"/>
  </r>
  <r>
    <x v="482"/>
    <x v="1"/>
    <x v="0"/>
    <n v="8"/>
    <n v="12410"/>
    <n v="3.7000000000000002E-3"/>
    <n v="12409.963000000007"/>
    <n v="12409.966700000006"/>
    <n v="12409.970400000006"/>
    <n v="12409.974100000005"/>
    <n v="12409.977800000004"/>
    <n v="12409.981500000004"/>
    <n v="12409.985200000003"/>
    <n v="12409.988900000002"/>
    <n v="12409.992600000001"/>
    <n v="12409.996300000001"/>
    <n v="12410"/>
  </r>
  <r>
    <x v="483"/>
    <x v="3"/>
    <x v="2"/>
    <n v="15"/>
    <n v="16956"/>
    <n v="3.3E-3"/>
    <n v="16955.966999999997"/>
    <n v="16955.970299999997"/>
    <n v="16955.973599999998"/>
    <n v="16955.976899999998"/>
    <n v="16955.980199999998"/>
    <n v="16955.983499999998"/>
    <n v="16955.986799999999"/>
    <n v="16955.990099999999"/>
    <n v="16955.993399999999"/>
    <n v="16955.9967"/>
    <n v="16956"/>
  </r>
  <r>
    <x v="484"/>
    <x v="3"/>
    <x v="3"/>
    <n v="2"/>
    <n v="5581"/>
    <n v="2.7000000000000001E-3"/>
    <n v="5580.973"/>
    <n v="5580.9757"/>
    <n v="5580.9784"/>
    <n v="5580.9811"/>
    <n v="5580.9838"/>
    <n v="5580.9865"/>
    <n v="5580.9892"/>
    <n v="5580.9919"/>
    <n v="5580.9946"/>
    <n v="5580.9973"/>
    <n v="5581"/>
  </r>
  <r>
    <x v="485"/>
    <x v="1"/>
    <x v="1"/>
    <n v="16"/>
    <n v="8596"/>
    <n v="2.3E-3"/>
    <n v="8595.976999999999"/>
    <n v="8595.9792999999991"/>
    <n v="8595.9815999999992"/>
    <n v="8595.9838999999993"/>
    <n v="8595.9861999999994"/>
    <n v="8595.9884999999995"/>
    <n v="8595.9907999999996"/>
    <n v="8595.9930999999997"/>
    <n v="8595.9953999999998"/>
    <n v="8595.9976999999999"/>
    <n v="8596"/>
  </r>
  <r>
    <x v="486"/>
    <x v="2"/>
    <x v="2"/>
    <n v="26"/>
    <n v="6958"/>
    <n v="2.2000000000000001E-3"/>
    <n v="6957.978000000001"/>
    <n v="6957.9802000000009"/>
    <n v="6957.9824000000008"/>
    <n v="6957.9846000000007"/>
    <n v="6957.9868000000006"/>
    <n v="6957.9890000000005"/>
    <n v="6957.9912000000004"/>
    <n v="6957.9934000000003"/>
    <n v="6957.9956000000002"/>
    <n v="6957.9978000000001"/>
    <n v="6958"/>
  </r>
  <r>
    <x v="487"/>
    <x v="4"/>
    <x v="2"/>
    <n v="8"/>
    <n v="5022"/>
    <n v="2.0999999999999999E-3"/>
    <n v="5021.979000000003"/>
    <n v="5021.9811000000027"/>
    <n v="5021.9832000000024"/>
    <n v="5021.9853000000021"/>
    <n v="5021.9874000000018"/>
    <n v="5021.9895000000015"/>
    <n v="5021.9916000000012"/>
    <n v="5021.9937000000009"/>
    <n v="5021.9958000000006"/>
    <n v="5021.9979000000003"/>
    <n v="5022"/>
  </r>
  <r>
    <x v="488"/>
    <x v="3"/>
    <x v="0"/>
    <n v="24"/>
    <n v="15263"/>
    <n v="1.9E-3"/>
    <n v="15262.981000000007"/>
    <n v="15262.982900000006"/>
    <n v="15262.984800000006"/>
    <n v="15262.986700000005"/>
    <n v="15262.988600000004"/>
    <n v="15262.990500000004"/>
    <n v="15262.992400000003"/>
    <n v="15262.994300000002"/>
    <n v="15262.996200000001"/>
    <n v="15262.998100000001"/>
    <n v="15263"/>
  </r>
  <r>
    <x v="489"/>
    <x v="4"/>
    <x v="2"/>
    <n v="5"/>
    <n v="14498"/>
    <n v="1.5E-3"/>
    <n v="14497.984999999997"/>
    <n v="14497.986499999997"/>
    <n v="14497.987999999998"/>
    <n v="14497.989499999998"/>
    <n v="14497.990999999998"/>
    <n v="14497.992499999998"/>
    <n v="14497.993999999999"/>
    <n v="14497.995499999999"/>
    <n v="14497.996999999999"/>
    <n v="14497.9985"/>
    <n v="14498"/>
  </r>
  <r>
    <x v="490"/>
    <x v="4"/>
    <x v="1"/>
    <n v="24"/>
    <n v="3123"/>
    <n v="1.5E-3"/>
    <n v="3122.9850000000015"/>
    <n v="3122.9865000000013"/>
    <n v="3122.9880000000012"/>
    <n v="3122.989500000001"/>
    <n v="3122.9910000000009"/>
    <n v="3122.9925000000007"/>
    <n v="3122.9940000000006"/>
    <n v="3122.9955000000004"/>
    <n v="3122.9970000000003"/>
    <n v="3122.9985000000001"/>
    <n v="3123"/>
  </r>
  <r>
    <x v="491"/>
    <x v="4"/>
    <x v="0"/>
    <n v="1"/>
    <n v="4614"/>
    <n v="1.4E-3"/>
    <n v="4613.985999999999"/>
    <n v="4613.9873999999991"/>
    <n v="4613.9887999999992"/>
    <n v="4613.9901999999993"/>
    <n v="4613.9915999999994"/>
    <n v="4613.9929999999995"/>
    <n v="4613.9943999999996"/>
    <n v="4613.9957999999997"/>
    <n v="4613.9971999999998"/>
    <n v="4613.9985999999999"/>
    <n v="4614"/>
  </r>
  <r>
    <x v="492"/>
    <x v="0"/>
    <x v="1"/>
    <n v="1"/>
    <n v="10623"/>
    <n v="1.1999999999999999E-3"/>
    <n v="10622.987999999994"/>
    <n v="10622.989199999995"/>
    <n v="10622.990399999995"/>
    <n v="10622.991599999996"/>
    <n v="10622.992799999996"/>
    <n v="10622.993999999997"/>
    <n v="10622.995199999998"/>
    <n v="10622.996399999998"/>
    <n v="10622.997599999999"/>
    <n v="10622.998799999999"/>
    <n v="10623"/>
  </r>
  <r>
    <x v="493"/>
    <x v="0"/>
    <x v="1"/>
    <n v="15"/>
    <n v="7212"/>
    <n v="1.1000000000000001E-3"/>
    <n v="7211.9889999999959"/>
    <n v="7211.9900999999963"/>
    <n v="7211.9911999999968"/>
    <n v="7211.9922999999972"/>
    <n v="7211.9933999999976"/>
    <n v="7211.994499999998"/>
    <n v="7211.9955999999984"/>
    <n v="7211.9966999999988"/>
    <n v="7211.9977999999992"/>
    <n v="7211.9988999999996"/>
    <n v="7212"/>
  </r>
  <r>
    <x v="494"/>
    <x v="3"/>
    <x v="4"/>
    <n v="2"/>
    <n v="8471"/>
    <n v="8.0000000000000004E-4"/>
    <n v="8470.992000000002"/>
    <n v="8470.9928000000018"/>
    <n v="8470.9936000000016"/>
    <n v="8470.9944000000014"/>
    <n v="8470.9952000000012"/>
    <n v="8470.996000000001"/>
    <n v="8470.9968000000008"/>
    <n v="8470.9976000000006"/>
    <n v="8470.9984000000004"/>
    <n v="8470.9992000000002"/>
    <n v="8471"/>
  </r>
  <r>
    <x v="495"/>
    <x v="1"/>
    <x v="2"/>
    <n v="20"/>
    <n v="17895"/>
    <n v="6.9999999999999999E-4"/>
    <n v="17894.992999999995"/>
    <n v="17894.993699999995"/>
    <n v="17894.994399999996"/>
    <n v="17894.995099999996"/>
    <n v="17894.995799999997"/>
    <n v="17894.996499999997"/>
    <n v="17894.997199999998"/>
    <n v="17894.997899999998"/>
    <n v="17894.998599999999"/>
    <n v="17894.999299999999"/>
    <n v="17895"/>
  </r>
  <r>
    <x v="496"/>
    <x v="1"/>
    <x v="1"/>
    <n v="11"/>
    <n v="12726"/>
    <n v="2.0000000000000001E-4"/>
    <n v="12725.997999999996"/>
    <n v="12725.998199999996"/>
    <n v="12725.998399999997"/>
    <n v="12725.998599999997"/>
    <n v="12725.998799999998"/>
    <n v="12725.998999999998"/>
    <n v="12725.999199999998"/>
    <n v="12725.999399999999"/>
    <n v="12725.999599999999"/>
    <n v="12725.9998"/>
    <n v="12726"/>
  </r>
  <r>
    <x v="497"/>
    <x v="4"/>
    <x v="4"/>
    <n v="9"/>
    <n v="18491"/>
    <n v="1E-4"/>
    <n v="18490.998999999989"/>
    <n v="18490.99909999999"/>
    <n v="18490.999199999991"/>
    <n v="18490.999299999992"/>
    <n v="18490.999399999993"/>
    <n v="18490.999499999994"/>
    <n v="18490.999599999996"/>
    <n v="18490.999699999997"/>
    <n v="18490.999799999998"/>
    <n v="18490.999899999999"/>
    <n v="18491"/>
  </r>
  <r>
    <x v="498"/>
    <x v="2"/>
    <x v="0"/>
    <n v="10"/>
    <n v="12000"/>
    <n v="1E-4"/>
    <n v="11999.999000000007"/>
    <n v="11999.999100000006"/>
    <n v="11999.999200000006"/>
    <n v="11999.999300000005"/>
    <n v="11999.999400000004"/>
    <n v="11999.999500000004"/>
    <n v="11999.999600000003"/>
    <n v="11999.999700000002"/>
    <n v="11999.999800000001"/>
    <n v="11999.999900000001"/>
    <n v="12000"/>
  </r>
  <r>
    <x v="499"/>
    <x v="3"/>
    <x v="4"/>
    <n v="6"/>
    <n v="14209"/>
    <n v="0"/>
    <n v="14209"/>
    <n v="14209"/>
    <n v="14209"/>
    <n v="14209"/>
    <n v="14209"/>
    <n v="14209"/>
    <n v="14209"/>
    <n v="14209"/>
    <n v="14209"/>
    <n v="14209"/>
    <n v="14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00C14-2D51-4486-ABBE-7F42F326DD9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1:O28" firstHeaderRow="1" firstDataRow="2" firstDataCol="1"/>
  <pivotFields count="4">
    <pivotField axis="axisRow" showAll="0">
      <items count="6">
        <item x="4"/>
        <item x="3"/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numFmtId="4" showAll="0"/>
    <pivotField dataField="1" numFmtId="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Custo Líquido" fld="3" baseField="0" baseItem="0" numFmtId="4"/>
  </dataFields>
  <formats count="21">
    <format dxfId="365">
      <pivotArea outline="0" collapsedLevelsAreSubtotals="1" fieldPosition="0"/>
    </format>
    <format dxfId="364">
      <pivotArea type="all" dataOnly="0" outline="0" fieldPosition="0"/>
    </format>
    <format dxfId="363">
      <pivotArea outline="0" collapsedLevelsAreSubtotals="1" fieldPosition="0"/>
    </format>
    <format dxfId="362">
      <pivotArea type="origin" dataOnly="0" labelOnly="1" outline="0" fieldPosition="0"/>
    </format>
    <format dxfId="361">
      <pivotArea field="1" type="button" dataOnly="0" labelOnly="1" outline="0" axis="axisCol" fieldPosition="0"/>
    </format>
    <format dxfId="360">
      <pivotArea type="topRight" dataOnly="0" labelOnly="1" outline="0" fieldPosition="0"/>
    </format>
    <format dxfId="359">
      <pivotArea field="0" type="button" dataOnly="0" labelOnly="1" outline="0" axis="axisRow" fieldPosition="0"/>
    </format>
    <format dxfId="358">
      <pivotArea dataOnly="0" labelOnly="1" fieldPosition="0">
        <references count="1">
          <reference field="0" count="0"/>
        </references>
      </pivotArea>
    </format>
    <format dxfId="357">
      <pivotArea dataOnly="0" labelOnly="1" grandRow="1" outline="0" fieldPosition="0"/>
    </format>
    <format dxfId="356">
      <pivotArea dataOnly="0" labelOnly="1" fieldPosition="0">
        <references count="1">
          <reference field="1" count="0"/>
        </references>
      </pivotArea>
    </format>
    <format dxfId="355">
      <pivotArea dataOnly="0" labelOnly="1" grandCol="1" outline="0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type="origin" dataOnly="0" labelOnly="1" outline="0" fieldPosition="0"/>
    </format>
    <format dxfId="351">
      <pivotArea field="1" type="button" dataOnly="0" labelOnly="1" outline="0" axis="axisCol" fieldPosition="0"/>
    </format>
    <format dxfId="350">
      <pivotArea type="topRight" dataOnly="0" labelOnly="1" outline="0" fieldPosition="0"/>
    </format>
    <format dxfId="349">
      <pivotArea field="0" type="button" dataOnly="0" labelOnly="1" outline="0" axis="axisRow" fieldPosition="0"/>
    </format>
    <format dxfId="348">
      <pivotArea dataOnly="0" labelOnly="1" fieldPosition="0">
        <references count="1">
          <reference field="0" count="0"/>
        </references>
      </pivotArea>
    </format>
    <format dxfId="347">
      <pivotArea dataOnly="0" labelOnly="1" grandRow="1" outline="0" fieldPosition="0"/>
    </format>
    <format dxfId="346">
      <pivotArea dataOnly="0" labelOnly="1" fieldPosition="0">
        <references count="1">
          <reference field="1" count="0"/>
        </references>
      </pivotArea>
    </format>
    <format dxfId="34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F5FE6-EEA1-4EED-881F-0385DAA1364D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O10" firstHeaderRow="1" firstDataRow="2" firstDataCol="1"/>
  <pivotFields count="4">
    <pivotField axis="axisRow" showAll="0">
      <items count="6">
        <item x="4"/>
        <item x="3"/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Salário do Mercado" fld="2" baseField="0" baseItem="0"/>
  </dataFields>
  <formats count="30">
    <format dxfId="395">
      <pivotArea type="all" dataOnly="0" outline="0" fieldPosition="0"/>
    </format>
    <format dxfId="394">
      <pivotArea outline="0" collapsedLevelsAreSubtotals="1" fieldPosition="0"/>
    </format>
    <format dxfId="393">
      <pivotArea type="origin" dataOnly="0" labelOnly="1" outline="0" fieldPosition="0"/>
    </format>
    <format dxfId="392">
      <pivotArea field="1" type="button" dataOnly="0" labelOnly="1" outline="0" axis="axisCol" fieldPosition="0"/>
    </format>
    <format dxfId="391">
      <pivotArea type="topRight" dataOnly="0" labelOnly="1" outline="0" fieldPosition="0"/>
    </format>
    <format dxfId="390">
      <pivotArea field="0" type="button" dataOnly="0" labelOnly="1" outline="0" axis="axisRow" fieldPosition="0"/>
    </format>
    <format dxfId="389">
      <pivotArea dataOnly="0" labelOnly="1" fieldPosition="0">
        <references count="1">
          <reference field="0" count="0"/>
        </references>
      </pivotArea>
    </format>
    <format dxfId="388">
      <pivotArea dataOnly="0" labelOnly="1" grandRow="1" outline="0" fieldPosition="0"/>
    </format>
    <format dxfId="387">
      <pivotArea dataOnly="0" labelOnly="1" fieldPosition="0">
        <references count="1">
          <reference field="1" count="0"/>
        </references>
      </pivotArea>
    </format>
    <format dxfId="386">
      <pivotArea dataOnly="0" labelOnly="1" grandCol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type="origin" dataOnly="0" labelOnly="1" outline="0" fieldPosition="0"/>
    </format>
    <format dxfId="382">
      <pivotArea field="1" type="button" dataOnly="0" labelOnly="1" outline="0" axis="axisCol" fieldPosition="0"/>
    </format>
    <format dxfId="381">
      <pivotArea type="topRight" dataOnly="0" labelOnly="1" outline="0" fieldPosition="0"/>
    </format>
    <format dxfId="380">
      <pivotArea field="0" type="button" dataOnly="0" labelOnly="1" outline="0" axis="axisRow" fieldPosition="0"/>
    </format>
    <format dxfId="379">
      <pivotArea dataOnly="0" labelOnly="1" fieldPosition="0">
        <references count="1">
          <reference field="0" count="0"/>
        </references>
      </pivotArea>
    </format>
    <format dxfId="378">
      <pivotArea dataOnly="0" labelOnly="1" grandRow="1" outline="0" fieldPosition="0"/>
    </format>
    <format dxfId="377">
      <pivotArea dataOnly="0" labelOnly="1" fieldPosition="0">
        <references count="1">
          <reference field="1" count="0"/>
        </references>
      </pivotArea>
    </format>
    <format dxfId="376">
      <pivotArea dataOnly="0" labelOnly="1" grandCol="1" outline="0" fieldPosition="0"/>
    </format>
    <format dxfId="375">
      <pivotArea type="all" dataOnly="0" outline="0" fieldPosition="0"/>
    </format>
    <format dxfId="374">
      <pivotArea outline="0" collapsedLevelsAreSubtotals="1" fieldPosition="0"/>
    </format>
    <format dxfId="373">
      <pivotArea type="origin" dataOnly="0" labelOnly="1" outline="0" fieldPosition="0"/>
    </format>
    <format dxfId="372">
      <pivotArea field="1" type="button" dataOnly="0" labelOnly="1" outline="0" axis="axisCol" fieldPosition="0"/>
    </format>
    <format dxfId="371">
      <pivotArea type="topRight" dataOnly="0" labelOnly="1" outline="0" fieldPosition="0"/>
    </format>
    <format dxfId="370">
      <pivotArea field="0" type="button" dataOnly="0" labelOnly="1" outline="0" axis="axisRow" fieldPosition="0"/>
    </format>
    <format dxfId="369">
      <pivotArea dataOnly="0" labelOnly="1" fieldPosition="0">
        <references count="1">
          <reference field="0" count="0"/>
        </references>
      </pivotArea>
    </format>
    <format dxfId="368">
      <pivotArea dataOnly="0" labelOnly="1" grandRow="1" outline="0" fieldPosition="0"/>
    </format>
    <format dxfId="367">
      <pivotArea dataOnly="0" labelOnly="1" fieldPosition="0">
        <references count="1">
          <reference field="1" count="0"/>
        </references>
      </pivotArea>
    </format>
    <format dxfId="36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2D219-4A16-4AC0-A06D-88B7D8F7898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H4:J10" firstHeaderRow="0" firstDataRow="1" firstDataCol="1"/>
  <pivotFields count="6"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dataField="1" showAll="0"/>
    <pivotField numFmtId="9" showAll="0"/>
    <pivotField numFmtId="4" showAll="0"/>
    <pivotField numFmtId="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 por Departamento" fld="2" baseField="0" baseItem="0"/>
    <dataField name="% Func. Dep." fld="2" showDataAs="percentOfTotal" baseField="0" baseItem="0" numFmtId="1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6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6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6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6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2DF60A-7F9C-4F9F-ABDC-EB6EF05AB614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L4:N10" firstHeaderRow="0" firstDataRow="1" firstDataCol="1"/>
  <pivotFields count="6"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  <pivotField numFmtId="9" showAll="0"/>
    <pivotField numFmtId="4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uncionários por Hierarquia" fld="2" baseField="1" baseItem="0"/>
    <dataField name="% Func. Hie." fld="2" showDataAs="percentOfTotal" baseField="1" baseItem="0" numFmtId="1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2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2E86E-5EF1-4E52-BFCF-66D7C78FFBA1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7:H44" firstHeaderRow="1" firstDataRow="2" firstDataCol="1"/>
  <pivotFields count="17"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showAll="0"/>
    <pivotField numFmtId="10" showAll="0"/>
    <pivotField dataField="1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Aumento Salarial (%)" fld="5" subtotal="average" baseField="1" baseItem="0" numFmtId="10"/>
  </dataFields>
  <formats count="81">
    <format dxfId="80">
      <pivotArea outline="0" collapsedLevelsAreSubtotals="1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2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2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2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2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2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89567-888F-4236-BF36-7F0C0AB2151F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6:H33" firstHeaderRow="1" firstDataRow="2" firstDataCol="1"/>
  <pivotFields count="17"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dataField="1" showAll="0"/>
    <pivotField numFmtId="10"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Experiência (anos)" fld="3" subtotal="average" baseField="1" baseItem="0"/>
  </dataFields>
  <formats count="81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2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1" type="button" dataOnly="0" labelOnly="1" outline="0" axis="axisRow" fieldPosition="0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2" count="0"/>
        </references>
      </pivotArea>
    </format>
    <format dxfId="151">
      <pivotArea dataOnly="0" labelOnly="1" grandCol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2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1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1">
          <reference field="2" count="0"/>
        </references>
      </pivotArea>
    </format>
    <format dxfId="141">
      <pivotArea dataOnly="0" labelOnly="1" grandCol="1" outline="0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2" type="button" dataOnly="0" labelOnly="1" outline="0" axis="axisCol" fieldPosition="0"/>
    </format>
    <format dxfId="136">
      <pivotArea type="topRight" dataOnly="0" labelOnly="1" outline="0" fieldPosition="0"/>
    </format>
    <format dxfId="135">
      <pivotArea field="1" type="button" dataOnly="0" labelOnly="1" outline="0" axis="axisRow" fieldPosition="0"/>
    </format>
    <format dxfId="134">
      <pivotArea dataOnly="0" labelOnly="1" fieldPosition="0">
        <references count="1">
          <reference field="1" count="0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2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1" type="button" dataOnly="0" labelOnly="1" outline="0" axis="axisRow" fieldPosition="0"/>
    </format>
    <format dxfId="124">
      <pivotArea dataOnly="0" labelOnly="1" fieldPosition="0">
        <references count="1">
          <reference field="1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2" count="0"/>
        </references>
      </pivotArea>
    </format>
    <format dxfId="121">
      <pivotArea dataOnly="0" labelOnly="1" grandCol="1" outline="0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field="2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1" count="0"/>
        </references>
      </pivotArea>
    </format>
    <format dxfId="113">
      <pivotArea dataOnly="0" labelOnly="1" grandRow="1" outline="0" fieldPosition="0"/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2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2" count="0"/>
        </references>
      </pivotArea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2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2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2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2" count="0"/>
        </references>
      </pivotArea>
    </format>
    <format dxfId="8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B5284-C54E-416A-A4AA-104DA5C35C7A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:H22" firstHeaderRow="1" firstDataRow="2" firstDataCol="1"/>
  <pivotFields count="17"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showAll="0"/>
    <pivotField numFmtId="10"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Salário Atual (R$)2" fld="16" subtotal="average" baseField="1" baseItem="1"/>
  </dataFields>
  <formats count="81">
    <format dxfId="242">
      <pivotArea outline="0" collapsedLevelsAreSubtotals="1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type="origin" dataOnly="0" labelOnly="1" outline="0" fieldPosition="0"/>
    </format>
    <format dxfId="238">
      <pivotArea field="2" type="button" dataOnly="0" labelOnly="1" outline="0" axis="axisCol" fieldPosition="0"/>
    </format>
    <format dxfId="237">
      <pivotArea type="topRight" dataOnly="0" labelOnly="1" outline="0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1" count="0"/>
        </references>
      </pivotArea>
    </format>
    <format dxfId="234">
      <pivotArea dataOnly="0" labelOnly="1" grandRow="1" outline="0" fieldPosition="0"/>
    </format>
    <format dxfId="233">
      <pivotArea dataOnly="0" labelOnly="1" fieldPosition="0">
        <references count="1">
          <reference field="2" count="0"/>
        </references>
      </pivotArea>
    </format>
    <format dxfId="232">
      <pivotArea dataOnly="0" labelOnly="1" grandCol="1" outline="0" fieldPosition="0"/>
    </format>
    <format dxfId="231">
      <pivotArea type="all" dataOnly="0" outline="0" fieldPosition="0"/>
    </format>
    <format dxfId="230">
      <pivotArea outline="0" collapsedLevelsAreSubtotals="1" fieldPosition="0"/>
    </format>
    <format dxfId="229">
      <pivotArea type="origin" dataOnly="0" labelOnly="1" outline="0" fieldPosition="0"/>
    </format>
    <format dxfId="228">
      <pivotArea field="2" type="button" dataOnly="0" labelOnly="1" outline="0" axis="axisCol" fieldPosition="0"/>
    </format>
    <format dxfId="227">
      <pivotArea type="topRight" dataOnly="0" labelOnly="1" outline="0" fieldPosition="0"/>
    </format>
    <format dxfId="226">
      <pivotArea field="1" type="button" dataOnly="0" labelOnly="1" outline="0" axis="axisRow" fieldPosition="0"/>
    </format>
    <format dxfId="225">
      <pivotArea dataOnly="0" labelOnly="1" fieldPosition="0">
        <references count="1">
          <reference field="1" count="0"/>
        </references>
      </pivotArea>
    </format>
    <format dxfId="224">
      <pivotArea dataOnly="0" labelOnly="1" grandRow="1" outline="0" fieldPosition="0"/>
    </format>
    <format dxfId="223">
      <pivotArea dataOnly="0" labelOnly="1" fieldPosition="0">
        <references count="1">
          <reference field="2" count="0"/>
        </references>
      </pivotArea>
    </format>
    <format dxfId="222">
      <pivotArea dataOnly="0" labelOnly="1" grandCol="1" outline="0" fieldPosition="0"/>
    </format>
    <format dxfId="221">
      <pivotArea type="all" dataOnly="0" outline="0" fieldPosition="0"/>
    </format>
    <format dxfId="220">
      <pivotArea outline="0" collapsedLevelsAreSubtotals="1" fieldPosition="0"/>
    </format>
    <format dxfId="219">
      <pivotArea type="origin" dataOnly="0" labelOnly="1" outline="0" fieldPosition="0"/>
    </format>
    <format dxfId="218">
      <pivotArea field="2" type="button" dataOnly="0" labelOnly="1" outline="0" axis="axisCol" fieldPosition="0"/>
    </format>
    <format dxfId="217">
      <pivotArea type="topRight" dataOnly="0" labelOnly="1" outline="0" fieldPosition="0"/>
    </format>
    <format dxfId="216">
      <pivotArea field="1" type="button" dataOnly="0" labelOnly="1" outline="0" axis="axisRow" fieldPosition="0"/>
    </format>
    <format dxfId="215">
      <pivotArea dataOnly="0" labelOnly="1" fieldPosition="0">
        <references count="1">
          <reference field="1" count="0"/>
        </references>
      </pivotArea>
    </format>
    <format dxfId="214">
      <pivotArea dataOnly="0" labelOnly="1" grandRow="1" outline="0" fieldPosition="0"/>
    </format>
    <format dxfId="213">
      <pivotArea dataOnly="0" labelOnly="1" fieldPosition="0">
        <references count="1">
          <reference field="2" count="0"/>
        </references>
      </pivotArea>
    </format>
    <format dxfId="212">
      <pivotArea dataOnly="0" labelOnly="1" grandCol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type="origin" dataOnly="0" labelOnly="1" outline="0" fieldPosition="0"/>
    </format>
    <format dxfId="208">
      <pivotArea field="2" type="button" dataOnly="0" labelOnly="1" outline="0" axis="axisCol" fieldPosition="0"/>
    </format>
    <format dxfId="207">
      <pivotArea type="topRight" dataOnly="0" labelOnly="1" outline="0" fieldPosition="0"/>
    </format>
    <format dxfId="206">
      <pivotArea field="1" type="button" dataOnly="0" labelOnly="1" outline="0" axis="axisRow" fieldPosition="0"/>
    </format>
    <format dxfId="205">
      <pivotArea dataOnly="0" labelOnly="1" fieldPosition="0">
        <references count="1">
          <reference field="1" count="0"/>
        </references>
      </pivotArea>
    </format>
    <format dxfId="204">
      <pivotArea dataOnly="0" labelOnly="1" grandRow="1" outline="0" fieldPosition="0"/>
    </format>
    <format dxfId="203">
      <pivotArea dataOnly="0" labelOnly="1" fieldPosition="0">
        <references count="1">
          <reference field="2" count="0"/>
        </references>
      </pivotArea>
    </format>
    <format dxfId="202">
      <pivotArea dataOnly="0" labelOnly="1" grandCol="1" outline="0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type="origin" dataOnly="0" labelOnly="1" outline="0" fieldPosition="0"/>
    </format>
    <format dxfId="198">
      <pivotArea field="2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1" type="button" dataOnly="0" labelOnly="1" outline="0" axis="axisRow" fieldPosition="0"/>
    </format>
    <format dxfId="195">
      <pivotArea dataOnly="0" labelOnly="1" fieldPosition="0">
        <references count="1">
          <reference field="1" count="0"/>
        </references>
      </pivotArea>
    </format>
    <format dxfId="194">
      <pivotArea dataOnly="0" labelOnly="1" grandRow="1" outline="0" fieldPosition="0"/>
    </format>
    <format dxfId="193">
      <pivotArea dataOnly="0" labelOnly="1" fieldPosition="0">
        <references count="1">
          <reference field="2" count="0"/>
        </references>
      </pivotArea>
    </format>
    <format dxfId="192">
      <pivotArea dataOnly="0" labelOnly="1" grandCol="1" outline="0" fieldPosition="0"/>
    </format>
    <format dxfId="191">
      <pivotArea type="all" dataOnly="0" outline="0" fieldPosition="0"/>
    </format>
    <format dxfId="190">
      <pivotArea outline="0" collapsedLevelsAreSubtotals="1" fieldPosition="0"/>
    </format>
    <format dxfId="189">
      <pivotArea type="origin" dataOnly="0" labelOnly="1" outline="0" fieldPosition="0"/>
    </format>
    <format dxfId="188">
      <pivotArea field="2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" type="button" dataOnly="0" labelOnly="1" outline="0" axis="axisRow" fieldPosition="0"/>
    </format>
    <format dxfId="185">
      <pivotArea dataOnly="0" labelOnly="1" fieldPosition="0">
        <references count="1">
          <reference field="1" count="0"/>
        </references>
      </pivotArea>
    </format>
    <format dxfId="184">
      <pivotArea dataOnly="0" labelOnly="1" grandRow="1" outline="0" fieldPosition="0"/>
    </format>
    <format dxfId="183">
      <pivotArea dataOnly="0" labelOnly="1" fieldPosition="0">
        <references count="1">
          <reference field="2" count="0"/>
        </references>
      </pivotArea>
    </format>
    <format dxfId="182">
      <pivotArea dataOnly="0" labelOnly="1" grandCol="1" outline="0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2" type="button" dataOnly="0" labelOnly="1" outline="0" axis="axisCol" fieldPosition="0"/>
    </format>
    <format dxfId="177">
      <pivotArea type="topRight" dataOnly="0" labelOnly="1" outline="0" fieldPosition="0"/>
    </format>
    <format dxfId="176">
      <pivotArea field="1" type="button" dataOnly="0" labelOnly="1" outline="0" axis="axisRow" fieldPosition="0"/>
    </format>
    <format dxfId="175">
      <pivotArea dataOnly="0" labelOnly="1" fieldPosition="0">
        <references count="1">
          <reference field="1" count="0"/>
        </references>
      </pivotArea>
    </format>
    <format dxfId="174">
      <pivotArea dataOnly="0" labelOnly="1" grandRow="1" outline="0" fieldPosition="0"/>
    </format>
    <format dxfId="173">
      <pivotArea dataOnly="0" labelOnly="1" fieldPosition="0">
        <references count="1">
          <reference field="2" count="0"/>
        </references>
      </pivotArea>
    </format>
    <format dxfId="172">
      <pivotArea dataOnly="0" labelOnly="1" grandCol="1" outline="0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type="origin" dataOnly="0" labelOnly="1" outline="0" fieldPosition="0"/>
    </format>
    <format dxfId="168">
      <pivotArea field="2" type="button" dataOnly="0" labelOnly="1" outline="0" axis="axisCol" fieldPosition="0"/>
    </format>
    <format dxfId="167">
      <pivotArea type="topRight" dataOnly="0" labelOnly="1" outline="0" fieldPosition="0"/>
    </format>
    <format dxfId="166">
      <pivotArea field="1" type="button" dataOnly="0" labelOnly="1" outline="0" axis="axisRow" fieldPosition="0"/>
    </format>
    <format dxfId="165">
      <pivotArea dataOnly="0" labelOnly="1" fieldPosition="0">
        <references count="1">
          <reference field="1" count="0"/>
        </references>
      </pivotArea>
    </format>
    <format dxfId="164">
      <pivotArea dataOnly="0" labelOnly="1" grandRow="1" outline="0" fieldPosition="0"/>
    </format>
    <format dxfId="163">
      <pivotArea dataOnly="0" labelOnly="1" fieldPosition="0">
        <references count="1">
          <reference field="2" count="0"/>
        </references>
      </pivotArea>
    </format>
    <format dxfId="16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6849C-8064-4D1B-88F0-C5D443B2B98A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H11" firstHeaderRow="1" firstDataRow="2" firstDataCol="1"/>
  <pivotFields count="17">
    <pivotField dataField="1" showAll="0"/>
    <pivotField axis="axisRow" showAll="0">
      <items count="6">
        <item x="2"/>
        <item x="1"/>
        <item x="4"/>
        <item x="0"/>
        <item x="3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  <pivotField showAll="0"/>
    <pivotField numFmtId="10"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Funcionário" fld="0" subtotal="count" baseField="1" baseItem="0"/>
  </dataFields>
  <formats count="81">
    <format dxfId="323">
      <pivotArea outline="0" collapsedLevelsAreSubtotals="1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type="origin" dataOnly="0" labelOnly="1" outline="0" fieldPosition="0"/>
    </format>
    <format dxfId="319">
      <pivotArea field="2" type="button" dataOnly="0" labelOnly="1" outline="0" axis="axisCol" fieldPosition="0"/>
    </format>
    <format dxfId="318">
      <pivotArea type="topRight" dataOnly="0" labelOnly="1" outline="0" fieldPosition="0"/>
    </format>
    <format dxfId="317">
      <pivotArea field="1" type="button" dataOnly="0" labelOnly="1" outline="0" axis="axisRow" fieldPosition="0"/>
    </format>
    <format dxfId="316">
      <pivotArea dataOnly="0" labelOnly="1" fieldPosition="0">
        <references count="1">
          <reference field="1" count="0"/>
        </references>
      </pivotArea>
    </format>
    <format dxfId="315">
      <pivotArea dataOnly="0" labelOnly="1" grandRow="1" outline="0" fieldPosition="0"/>
    </format>
    <format dxfId="314">
      <pivotArea dataOnly="0" labelOnly="1" fieldPosition="0">
        <references count="1">
          <reference field="2" count="0"/>
        </references>
      </pivotArea>
    </format>
    <format dxfId="313">
      <pivotArea dataOnly="0" labelOnly="1" grandCol="1" outline="0" fieldPosition="0"/>
    </format>
    <format dxfId="312">
      <pivotArea type="all" dataOnly="0" outline="0" fieldPosition="0"/>
    </format>
    <format dxfId="311">
      <pivotArea outline="0" collapsedLevelsAreSubtotals="1" fieldPosition="0"/>
    </format>
    <format dxfId="310">
      <pivotArea type="origin" dataOnly="0" labelOnly="1" outline="0" fieldPosition="0"/>
    </format>
    <format dxfId="309">
      <pivotArea field="2" type="button" dataOnly="0" labelOnly="1" outline="0" axis="axisCol" fieldPosition="0"/>
    </format>
    <format dxfId="308">
      <pivotArea type="topRight" dataOnly="0" labelOnly="1" outline="0" fieldPosition="0"/>
    </format>
    <format dxfId="307">
      <pivotArea field="1" type="button" dataOnly="0" labelOnly="1" outline="0" axis="axisRow" fieldPosition="0"/>
    </format>
    <format dxfId="306">
      <pivotArea dataOnly="0" labelOnly="1" fieldPosition="0">
        <references count="1">
          <reference field="1" count="0"/>
        </references>
      </pivotArea>
    </format>
    <format dxfId="305">
      <pivotArea dataOnly="0" labelOnly="1" grandRow="1" outline="0" fieldPosition="0"/>
    </format>
    <format dxfId="304">
      <pivotArea dataOnly="0" labelOnly="1" fieldPosition="0">
        <references count="1">
          <reference field="2" count="0"/>
        </references>
      </pivotArea>
    </format>
    <format dxfId="303">
      <pivotArea dataOnly="0" labelOnly="1" grandCol="1" outline="0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type="origin" dataOnly="0" labelOnly="1" outline="0" fieldPosition="0"/>
    </format>
    <format dxfId="299">
      <pivotArea field="2" type="button" dataOnly="0" labelOnly="1" outline="0" axis="axisCol" fieldPosition="0"/>
    </format>
    <format dxfId="298">
      <pivotArea type="topRight" dataOnly="0" labelOnly="1" outline="0" fieldPosition="0"/>
    </format>
    <format dxfId="297">
      <pivotArea field="1" type="button" dataOnly="0" labelOnly="1" outline="0" axis="axisRow" fieldPosition="0"/>
    </format>
    <format dxfId="296">
      <pivotArea dataOnly="0" labelOnly="1" fieldPosition="0">
        <references count="1">
          <reference field="1" count="0"/>
        </references>
      </pivotArea>
    </format>
    <format dxfId="295">
      <pivotArea dataOnly="0" labelOnly="1" grandRow="1" outline="0" fieldPosition="0"/>
    </format>
    <format dxfId="294">
      <pivotArea dataOnly="0" labelOnly="1" fieldPosition="0">
        <references count="1">
          <reference field="2" count="0"/>
        </references>
      </pivotArea>
    </format>
    <format dxfId="293">
      <pivotArea dataOnly="0" labelOnly="1" grandCol="1" outline="0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type="origin" dataOnly="0" labelOnly="1" outline="0" fieldPosition="0"/>
    </format>
    <format dxfId="289">
      <pivotArea field="2" type="button" dataOnly="0" labelOnly="1" outline="0" axis="axisCol" fieldPosition="0"/>
    </format>
    <format dxfId="288">
      <pivotArea type="topRight" dataOnly="0" labelOnly="1" outline="0" fieldPosition="0"/>
    </format>
    <format dxfId="287">
      <pivotArea field="1" type="button" dataOnly="0" labelOnly="1" outline="0" axis="axisRow" fieldPosition="0"/>
    </format>
    <format dxfId="286">
      <pivotArea dataOnly="0" labelOnly="1" fieldPosition="0">
        <references count="1">
          <reference field="1" count="0"/>
        </references>
      </pivotArea>
    </format>
    <format dxfId="285">
      <pivotArea dataOnly="0" labelOnly="1" grandRow="1" outline="0" fieldPosition="0"/>
    </format>
    <format dxfId="284">
      <pivotArea dataOnly="0" labelOnly="1" fieldPosition="0">
        <references count="1">
          <reference field="2" count="0"/>
        </references>
      </pivotArea>
    </format>
    <format dxfId="283">
      <pivotArea dataOnly="0" labelOnly="1" grandCol="1" outline="0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type="origin" dataOnly="0" labelOnly="1" outline="0" fieldPosition="0"/>
    </format>
    <format dxfId="279">
      <pivotArea field="2" type="button" dataOnly="0" labelOnly="1" outline="0" axis="axisCol" fieldPosition="0"/>
    </format>
    <format dxfId="278">
      <pivotArea type="topRight" dataOnly="0" labelOnly="1" outline="0" fieldPosition="0"/>
    </format>
    <format dxfId="277">
      <pivotArea field="1" type="button" dataOnly="0" labelOnly="1" outline="0" axis="axisRow" fieldPosition="0"/>
    </format>
    <format dxfId="276">
      <pivotArea dataOnly="0" labelOnly="1" fieldPosition="0">
        <references count="1">
          <reference field="1" count="0"/>
        </references>
      </pivotArea>
    </format>
    <format dxfId="275">
      <pivotArea dataOnly="0" labelOnly="1" grandRow="1" outline="0" fieldPosition="0"/>
    </format>
    <format dxfId="274">
      <pivotArea dataOnly="0" labelOnly="1" fieldPosition="0">
        <references count="1">
          <reference field="2" count="0"/>
        </references>
      </pivotArea>
    </format>
    <format dxfId="273">
      <pivotArea dataOnly="0" labelOnly="1" grandCol="1" outline="0" fieldPosition="0"/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type="origin" dataOnly="0" labelOnly="1" outline="0" fieldPosition="0"/>
    </format>
    <format dxfId="269">
      <pivotArea field="2" type="button" dataOnly="0" labelOnly="1" outline="0" axis="axisCol" fieldPosition="0"/>
    </format>
    <format dxfId="268">
      <pivotArea type="topRight" dataOnly="0" labelOnly="1" outline="0" fieldPosition="0"/>
    </format>
    <format dxfId="267">
      <pivotArea field="1" type="button" dataOnly="0" labelOnly="1" outline="0" axis="axisRow" fieldPosition="0"/>
    </format>
    <format dxfId="266">
      <pivotArea dataOnly="0" labelOnly="1" fieldPosition="0">
        <references count="1">
          <reference field="1" count="0"/>
        </references>
      </pivotArea>
    </format>
    <format dxfId="265">
      <pivotArea dataOnly="0" labelOnly="1" grandRow="1" outline="0" fieldPosition="0"/>
    </format>
    <format dxfId="264">
      <pivotArea dataOnly="0" labelOnly="1" fieldPosition="0">
        <references count="1">
          <reference field="2" count="0"/>
        </references>
      </pivotArea>
    </format>
    <format dxfId="263">
      <pivotArea dataOnly="0" labelOnly="1" grandCol="1" outline="0" fieldPosition="0"/>
    </format>
    <format dxfId="262">
      <pivotArea type="all" dataOnly="0" outline="0" fieldPosition="0"/>
    </format>
    <format dxfId="261">
      <pivotArea outline="0" collapsedLevelsAreSubtotals="1" fieldPosition="0"/>
    </format>
    <format dxfId="260">
      <pivotArea type="origin" dataOnly="0" labelOnly="1" outline="0" fieldPosition="0"/>
    </format>
    <format dxfId="259">
      <pivotArea field="2" type="button" dataOnly="0" labelOnly="1" outline="0" axis="axisCol" fieldPosition="0"/>
    </format>
    <format dxfId="258">
      <pivotArea type="topRight" dataOnly="0" labelOnly="1" outline="0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1" count="0"/>
        </references>
      </pivotArea>
    </format>
    <format dxfId="255">
      <pivotArea dataOnly="0" labelOnly="1" grandRow="1" outline="0" fieldPosition="0"/>
    </format>
    <format dxfId="254">
      <pivotArea dataOnly="0" labelOnly="1" fieldPosition="0">
        <references count="1">
          <reference field="2" count="0"/>
        </references>
      </pivotArea>
    </format>
    <format dxfId="253">
      <pivotArea dataOnly="0" labelOnly="1" grandCol="1" outline="0" fieldPosition="0"/>
    </format>
    <format dxfId="252">
      <pivotArea type="all" dataOnly="0" outline="0" fieldPosition="0"/>
    </format>
    <format dxfId="251">
      <pivotArea outline="0" collapsedLevelsAreSubtotals="1" fieldPosition="0"/>
    </format>
    <format dxfId="250">
      <pivotArea type="origin" dataOnly="0" labelOnly="1" outline="0" fieldPosition="0"/>
    </format>
    <format dxfId="249">
      <pivotArea field="2" type="button" dataOnly="0" labelOnly="1" outline="0" axis="axisCol" fieldPosition="0"/>
    </format>
    <format dxfId="248">
      <pivotArea type="topRight" dataOnly="0" labelOnly="1" outline="0" fieldPosition="0"/>
    </format>
    <format dxfId="247">
      <pivotArea field="1" type="button" dataOnly="0" labelOnly="1" outline="0" axis="axisRow" fieldPosition="0"/>
    </format>
    <format dxfId="246">
      <pivotArea dataOnly="0" labelOnly="1" fieldPosition="0">
        <references count="1">
          <reference field="1" count="0"/>
        </references>
      </pivotArea>
    </format>
    <format dxfId="245">
      <pivotArea dataOnly="0" labelOnly="1" grandRow="1" outline="0" fieldPosition="0"/>
    </format>
    <format dxfId="244">
      <pivotArea dataOnly="0" labelOnly="1" fieldPosition="0">
        <references count="1">
          <reference field="2" count="0"/>
        </references>
      </pivotArea>
    </format>
    <format dxfId="24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BFD4DF0-761A-4C31-8242-80C42CA41C9D}" autoFormatId="16" applyNumberFormats="0" applyBorderFormats="0" applyFontFormats="0" applyPatternFormats="0" applyAlignmentFormats="0" applyWidthHeightFormats="0">
  <queryTableRefresh nextId="30" unboundColumnsLeft="1" unboundColumnsRight="11">
    <queryTableFields count="17">
      <queryTableField id="6" dataBound="0" tableColumnId="6"/>
      <queryTableField id="1" name="Departamento" tableColumnId="1"/>
      <queryTableField id="2" name="Nível do Cargo" tableColumnId="2"/>
      <queryTableField id="3" name="Experiência (anos)" tableColumnId="3"/>
      <queryTableField id="28" name="Salário Atual (R$)" tableColumnId="28"/>
      <queryTableField id="5" name="Aumento Salarial (%)" tableColumnId="5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  <queryTableDeletedFields count="1">
      <deletedField name="Salário Atual (R$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E7FE79D-A8BD-4451-9578-D7E5036B789B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Departamento" tableColumnId="1"/>
      <queryTableField id="2" name="Hierarquia" tableColumnId="2"/>
      <queryTableField id="3" name="Salário do Mercado" tableColumnId="3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F9CE7E4-678A-46D2-922C-7AA45FE304B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epartamento" tableColumnId="1"/>
      <queryTableField id="2" name="hierarquia" tableColumnId="2"/>
      <queryTableField id="3" name="contagem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B3D195-C9D3-4087-A966-488C2751E64E}" name="Analista_Remuneracao_Dados_base" displayName="Analista_Remuneracao_Dados_base" ref="A1:Q501" tableType="queryTable" totalsRowShown="0">
  <autoFilter ref="A1:Q501" xr:uid="{18B3D195-C9D3-4087-A966-488C2751E64E}"/>
  <sortState xmlns:xlrd2="http://schemas.microsoft.com/office/spreadsheetml/2017/richdata2" ref="A2:Q501">
    <sortCondition descending="1" ref="F1:F501"/>
  </sortState>
  <tableColumns count="17">
    <tableColumn id="6" xr3:uid="{AB0AD047-A263-4C57-B447-8EDE06B5A032}" uniqueName="6" name="Funcionário" queryTableFieldId="6" dataDxfId="411"/>
    <tableColumn id="1" xr3:uid="{664A5DA7-2B4A-4B1A-BCDF-065CF915C71B}" uniqueName="1" name="Departamento" queryTableFieldId="1" dataDxfId="410"/>
    <tableColumn id="2" xr3:uid="{733D11FD-8928-495D-9F14-4BFFC19FCD32}" uniqueName="2" name="Nível do Cargo" queryTableFieldId="2" dataDxfId="409"/>
    <tableColumn id="3" xr3:uid="{94A24DFC-EF9B-43CB-9446-96248CD2C3A7}" uniqueName="3" name="Experiência (anos)" queryTableFieldId="3"/>
    <tableColumn id="28" xr3:uid="{2513D4FC-097A-4C22-90EE-8A7C0A067972}" uniqueName="28" name="Salário Atual (R$)" queryTableFieldId="28" dataDxfId="408" dataCellStyle="Porcentagem"/>
    <tableColumn id="5" xr3:uid="{70707E44-E887-4B79-A21F-BEA924CDEC95}" uniqueName="5" name="Aumento Salarial (%)" queryTableFieldId="5" dataDxfId="407" dataCellStyle="Porcentagem"/>
    <tableColumn id="17" xr3:uid="{8761F80C-5AF5-46B7-B6EE-3CD520829E9F}" uniqueName="17" name="2013" queryTableFieldId="17" dataDxfId="406">
      <calculatedColumnFormula>Analista_Remuneracao_Dados_base[[#This Row],[2014]]-Analista_Remuneracao_Dados_base[[#This Row],[Aumento Salarial (%)]]</calculatedColumnFormula>
    </tableColumn>
    <tableColumn id="18" xr3:uid="{04455833-E408-4E42-980E-B8722B156C98}" uniqueName="18" name="2014" queryTableFieldId="18" dataDxfId="405">
      <calculatedColumnFormula>Analista_Remuneracao_Dados_base[[#This Row],[2015]]-Analista_Remuneracao_Dados_base[[#This Row],[Aumento Salarial (%)]]</calculatedColumnFormula>
    </tableColumn>
    <tableColumn id="19" xr3:uid="{998D0198-F70D-4407-92B8-E42EA27C39A1}" uniqueName="19" name="2015" queryTableFieldId="19" dataDxfId="404">
      <calculatedColumnFormula>Analista_Remuneracao_Dados_base[[#This Row],[2016]]-Analista_Remuneracao_Dados_base[[#This Row],[Aumento Salarial (%)]]</calculatedColumnFormula>
    </tableColumn>
    <tableColumn id="20" xr3:uid="{CAA695BC-A9DD-4C77-8563-94F723CB8996}" uniqueName="20" name="2016" queryTableFieldId="20" dataDxfId="403">
      <calculatedColumnFormula>Analista_Remuneracao_Dados_base[[#This Row],[2017]]-Analista_Remuneracao_Dados_base[[#This Row],[Aumento Salarial (%)]]</calculatedColumnFormula>
    </tableColumn>
    <tableColumn id="21" xr3:uid="{0C75F8E2-8004-45AA-B508-5CD3B1B1C9C1}" uniqueName="21" name="2017" queryTableFieldId="21" dataDxfId="402">
      <calculatedColumnFormula>Analista_Remuneracao_Dados_base[[#This Row],[2018]]-Analista_Remuneracao_Dados_base[[#This Row],[Aumento Salarial (%)]]</calculatedColumnFormula>
    </tableColumn>
    <tableColumn id="22" xr3:uid="{08774474-C5E7-4A45-9B9B-B969DDB7E103}" uniqueName="22" name="2018" queryTableFieldId="22" dataDxfId="401">
      <calculatedColumnFormula>Analista_Remuneracao_Dados_base[[#This Row],[2019]]-Analista_Remuneracao_Dados_base[[#This Row],[Aumento Salarial (%)]]</calculatedColumnFormula>
    </tableColumn>
    <tableColumn id="23" xr3:uid="{FBF34B01-83ED-4034-A738-366703186B9C}" uniqueName="23" name="2019" queryTableFieldId="23" dataDxfId="400">
      <calculatedColumnFormula>Analista_Remuneracao_Dados_base[[#This Row],[2020]]-Analista_Remuneracao_Dados_base[[#This Row],[Aumento Salarial (%)]]</calculatedColumnFormula>
    </tableColumn>
    <tableColumn id="24" xr3:uid="{61249705-0C1F-427E-8F6B-11E715F8DF78}" uniqueName="24" name="2020" queryTableFieldId="24" dataDxfId="399">
      <calculatedColumnFormula>Analista_Remuneracao_Dados_base[[#This Row],[2021]]-Analista_Remuneracao_Dados_base[[#This Row],[Aumento Salarial (%)]]</calculatedColumnFormula>
    </tableColumn>
    <tableColumn id="25" xr3:uid="{9DE4B4EE-2497-4CF6-B647-F663B42065FF}" uniqueName="25" name="2021" queryTableFieldId="25" dataDxfId="398">
      <calculatedColumnFormula>Analista_Remuneracao_Dados_base[[#This Row],[2022]]-Analista_Remuneracao_Dados_base[[#This Row],[Aumento Salarial (%)]]</calculatedColumnFormula>
    </tableColumn>
    <tableColumn id="26" xr3:uid="{42CCC725-CAE2-4529-BA0A-DCC5B65A0F3E}" uniqueName="26" name="2022" queryTableFieldId="26" dataDxfId="397">
      <calculatedColumnFormula>Analista_Remuneracao_Dados_base[[#This Row],[Salário Atual (R$)2]]-(1*Analista_Remuneracao_Dados_base[[#This Row],[Aumento Salarial (%)]])</calculatedColumnFormula>
    </tableColumn>
    <tableColumn id="27" xr3:uid="{38A48091-3F46-4927-819F-65DB57A354CD}" uniqueName="27" name="Salário Atual (R$)2" queryTableFieldId="27" dataDxfId="39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2CF1FC-C8D9-47D7-A0CA-C17ABA9E3468}" name="salario_mercado" displayName="salario_mercado" ref="A1:D26" tableType="queryTable" totalsRowShown="0" headerRowDxfId="344" dataDxfId="343">
  <autoFilter ref="A1:D26" xr:uid="{772CF1FC-C8D9-47D7-A0CA-C17ABA9E3468}"/>
  <sortState xmlns:xlrd2="http://schemas.microsoft.com/office/spreadsheetml/2017/richdata2" ref="A2:D26">
    <sortCondition ref="B1:B26"/>
  </sortState>
  <tableColumns count="4">
    <tableColumn id="1" xr3:uid="{E5CB54A8-0768-46BA-8988-282684EE4D7C}" uniqueName="1" name="Departamento" queryTableFieldId="1" dataDxfId="342"/>
    <tableColumn id="2" xr3:uid="{31A22560-6C15-4593-AFF7-3B7086840B9F}" uniqueName="2" name="Hierarquia" queryTableFieldId="2" dataDxfId="341"/>
    <tableColumn id="3" xr3:uid="{CFFB2C8C-5199-49FE-B891-885B43F01A7B}" uniqueName="3" name="Salário do Mercado" queryTableFieldId="3" dataDxfId="340"/>
    <tableColumn id="5" xr3:uid="{ED41F0B5-D88D-4266-8E6E-A5FAC0465C20}" uniqueName="5" name="Custo Líquido" queryTableFieldId="5" dataDxfId="3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569F2D-F0B8-439F-937B-558BC664357A}" name="funcionarios" displayName="funcionarios" ref="A1:F27" tableType="queryTable" totalsRowCount="1" headerRowDxfId="338" dataDxfId="337" totalsRowDxfId="336">
  <autoFilter ref="A1:F26" xr:uid="{BF569F2D-F0B8-439F-937B-558BC664357A}"/>
  <sortState xmlns:xlrd2="http://schemas.microsoft.com/office/spreadsheetml/2017/richdata2" ref="A2:D26">
    <sortCondition descending="1" ref="D1:D26"/>
  </sortState>
  <tableColumns count="6">
    <tableColumn id="1" xr3:uid="{0A854992-F1B5-4D09-A8B7-0A04DD56319F}" uniqueName="1" name="departamento" totalsRowLabel="Total" queryTableFieldId="1" dataDxfId="335" totalsRowDxfId="334"/>
    <tableColumn id="2" xr3:uid="{745ADB2E-CAA8-497B-9BA8-3B47CDDE2870}" uniqueName="2" name="hierarquia" queryTableFieldId="2" dataDxfId="333" totalsRowDxfId="332"/>
    <tableColumn id="3" xr3:uid="{C5E4A3EC-5973-41C8-A67E-F08BDAB8F1D7}" uniqueName="3" name="contagem" totalsRowFunction="sum" queryTableFieldId="3" dataDxfId="331" totalsRowDxfId="330"/>
    <tableColumn id="4" xr3:uid="{592BE065-516F-42FD-B1A5-63C27B53FD57}" uniqueName="4" name="porcentagem" totalsRowFunction="sum" queryTableFieldId="4" dataDxfId="329" totalsRowDxfId="328" dataCellStyle="Porcentagem" totalsRowCellStyle="Porcentagem">
      <calculatedColumnFormula>funcionarios[[#This Row],[contagem]]/funcionarios[[#Totals],[contagem]]</calculatedColumnFormula>
    </tableColumn>
    <tableColumn id="5" xr3:uid="{C88780F6-AE1D-4CFF-A1FC-6609678B8715}" uniqueName="5" name="Salário do Mercado" totalsRowFunction="sum" queryTableFieldId="5" dataDxfId="327" totalsRowDxfId="326" totalsRowCellStyle="Moeda"/>
    <tableColumn id="6" xr3:uid="{1ED91B0E-7D9B-487C-8579-E00F92FBA05D}" uniqueName="6" name="Custo Líquido" totalsRowFunction="sum" queryTableFieldId="6" dataDxfId="325" totalsRowDxfId="324" totalsRow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5D2C194-31E1-4E5B-90FE-FED9C90B1268}">
  <we:reference id="wa200005502" version="1.0.0.11" store="pt-BR" storeType="OMEX"/>
  <we:alternateReferences>
    <we:reference id="WA200005502" version="1.0.0.11" store="" storeType="OMEX"/>
  </we:alternateReferences>
  <we:properties>
    <we:property name="docId" value="&quot;3HwGrhIbz1_-Y__9OgwS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24DA-6BC1-432D-BFB2-185C9495FC29}">
  <dimension ref="A1:Q501"/>
  <sheetViews>
    <sheetView topLeftCell="D4" zoomScale="55" zoomScaleNormal="55" workbookViewId="0"/>
  </sheetViews>
  <sheetFormatPr defaultRowHeight="15.75" x14ac:dyDescent="0.25"/>
  <cols>
    <col min="1" max="1" width="19.5" bestFit="1" customWidth="1"/>
    <col min="2" max="2" width="22.125" bestFit="1" customWidth="1"/>
    <col min="3" max="3" width="23.125" bestFit="1" customWidth="1"/>
    <col min="4" max="4" width="27.125" bestFit="1" customWidth="1"/>
    <col min="5" max="5" width="26.75" style="38" bestFit="1" customWidth="1"/>
    <col min="6" max="6" width="30.375" style="37" bestFit="1" customWidth="1"/>
    <col min="7" max="7" width="11.75" bestFit="1" customWidth="1"/>
    <col min="8" max="13" width="10.625" bestFit="1" customWidth="1"/>
    <col min="14" max="14" width="11" bestFit="1" customWidth="1"/>
    <col min="15" max="15" width="10.625" bestFit="1" customWidth="1"/>
    <col min="16" max="16" width="11" bestFit="1" customWidth="1"/>
    <col min="17" max="17" width="28.125" bestFit="1" customWidth="1"/>
  </cols>
  <sheetData>
    <row r="1" spans="1:17" x14ac:dyDescent="0.25">
      <c r="A1" t="s">
        <v>78</v>
      </c>
      <c r="B1" t="s">
        <v>0</v>
      </c>
      <c r="C1" t="s">
        <v>72</v>
      </c>
      <c r="D1" t="s">
        <v>73</v>
      </c>
      <c r="E1" s="38" t="s">
        <v>74</v>
      </c>
      <c r="F1" s="37" t="s">
        <v>75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s="13" t="s">
        <v>91</v>
      </c>
    </row>
    <row r="2" spans="1:17" x14ac:dyDescent="0.25">
      <c r="A2">
        <v>467</v>
      </c>
      <c r="B2" t="s">
        <v>9</v>
      </c>
      <c r="C2" t="s">
        <v>4</v>
      </c>
      <c r="D2">
        <v>4</v>
      </c>
      <c r="E2" s="38">
        <v>19504</v>
      </c>
      <c r="F2" s="37">
        <v>0.1497</v>
      </c>
      <c r="G2">
        <f>Analista_Remuneracao_Dados_base[[#This Row],[2014]]-Analista_Remuneracao_Dados_base[[#This Row],[Aumento Salarial (%)]]</f>
        <v>19357.502999999982</v>
      </c>
      <c r="H2" s="13">
        <f>Analista_Remuneracao_Dados_base[[#This Row],[2015]]-Analista_Remuneracao_Dados_base[[#This Row],[Aumento Salarial (%)]]</f>
        <v>19357.652699999984</v>
      </c>
      <c r="I2" s="13">
        <f>Analista_Remuneracao_Dados_base[[#This Row],[2016]]-Analista_Remuneracao_Dados_base[[#This Row],[Aumento Salarial (%)]]</f>
        <v>19357.802399999986</v>
      </c>
      <c r="J2" s="13">
        <f>Analista_Remuneracao_Dados_base[[#This Row],[2017]]-Analista_Remuneracao_Dados_base[[#This Row],[Aumento Salarial (%)]]</f>
        <v>19357.952099999988</v>
      </c>
      <c r="K2" s="13">
        <f>Analista_Remuneracao_Dados_base[[#This Row],[2018]]-Analista_Remuneracao_Dados_base[[#This Row],[Aumento Salarial (%)]]</f>
        <v>19358.101799999989</v>
      </c>
      <c r="L2" s="13">
        <f>Analista_Remuneracao_Dados_base[[#This Row],[2019]]-Analista_Remuneracao_Dados_base[[#This Row],[Aumento Salarial (%)]]</f>
        <v>19358.251499999991</v>
      </c>
      <c r="M2" s="13">
        <f>Analista_Remuneracao_Dados_base[[#This Row],[2020]]-Analista_Remuneracao_Dados_base[[#This Row],[Aumento Salarial (%)]]</f>
        <v>19358.401199999993</v>
      </c>
      <c r="N2" s="13">
        <f>Analista_Remuneracao_Dados_base[[#This Row],[2021]]-Analista_Remuneracao_Dados_base[[#This Row],[Aumento Salarial (%)]]</f>
        <v>19358.550899999995</v>
      </c>
      <c r="O2" s="13">
        <f>Analista_Remuneracao_Dados_base[[#This Row],[2022]]-Analista_Remuneracao_Dados_base[[#This Row],[Aumento Salarial (%)]]</f>
        <v>19358.700599999996</v>
      </c>
      <c r="P2" s="13">
        <f>Analista_Remuneracao_Dados_base[[#This Row],[Salário Atual (R$)2]]-(1*Analista_Remuneracao_Dados_base[[#This Row],[Aumento Salarial (%)]])</f>
        <v>19358.850299999998</v>
      </c>
      <c r="Q2" s="13">
        <v>19359</v>
      </c>
    </row>
    <row r="3" spans="1:17" x14ac:dyDescent="0.25">
      <c r="A3">
        <v>1</v>
      </c>
      <c r="B3" t="s">
        <v>11</v>
      </c>
      <c r="C3" t="s">
        <v>7</v>
      </c>
      <c r="D3">
        <v>21</v>
      </c>
      <c r="E3" s="38">
        <v>11292</v>
      </c>
      <c r="F3" s="37">
        <v>0.1497</v>
      </c>
      <c r="G3">
        <f>Analista_Remuneracao_Dados_base[[#This Row],[2014]]-Analista_Remuneracao_Dados_base[[#This Row],[Aumento Salarial (%)]]</f>
        <v>14695.503000000001</v>
      </c>
      <c r="H3" s="13">
        <f>Analista_Remuneracao_Dados_base[[#This Row],[2015]]-Analista_Remuneracao_Dados_base[[#This Row],[Aumento Salarial (%)]]</f>
        <v>14695.652700000001</v>
      </c>
      <c r="I3" s="13">
        <f>Analista_Remuneracao_Dados_base[[#This Row],[2016]]-Analista_Remuneracao_Dados_base[[#This Row],[Aumento Salarial (%)]]</f>
        <v>14695.8024</v>
      </c>
      <c r="J3" s="13">
        <f>Analista_Remuneracao_Dados_base[[#This Row],[2017]]-Analista_Remuneracao_Dados_base[[#This Row],[Aumento Salarial (%)]]</f>
        <v>14695.9521</v>
      </c>
      <c r="K3" s="13">
        <f>Analista_Remuneracao_Dados_base[[#This Row],[2018]]-Analista_Remuneracao_Dados_base[[#This Row],[Aumento Salarial (%)]]</f>
        <v>14696.1018</v>
      </c>
      <c r="L3" s="13">
        <f>Analista_Remuneracao_Dados_base[[#This Row],[2019]]-Analista_Remuneracao_Dados_base[[#This Row],[Aumento Salarial (%)]]</f>
        <v>14696.2515</v>
      </c>
      <c r="M3" s="13">
        <f>Analista_Remuneracao_Dados_base[[#This Row],[2020]]-Analista_Remuneracao_Dados_base[[#This Row],[Aumento Salarial (%)]]</f>
        <v>14696.4012</v>
      </c>
      <c r="N3" s="13">
        <f>Analista_Remuneracao_Dados_base[[#This Row],[2021]]-Analista_Remuneracao_Dados_base[[#This Row],[Aumento Salarial (%)]]</f>
        <v>14696.5509</v>
      </c>
      <c r="O3" s="13">
        <f>Analista_Remuneracao_Dados_base[[#This Row],[2022]]-Analista_Remuneracao_Dados_base[[#This Row],[Aumento Salarial (%)]]</f>
        <v>14696.7006</v>
      </c>
      <c r="P3" s="13">
        <f>Analista_Remuneracao_Dados_base[[#This Row],[Salário Atual (R$)2]]-(1*Analista_Remuneracao_Dados_base[[#This Row],[Aumento Salarial (%)]])</f>
        <v>14696.8503</v>
      </c>
      <c r="Q3" s="13">
        <v>14697</v>
      </c>
    </row>
    <row r="4" spans="1:17" x14ac:dyDescent="0.25">
      <c r="A4">
        <v>310</v>
      </c>
      <c r="B4" t="s">
        <v>12</v>
      </c>
      <c r="C4" t="s">
        <v>8</v>
      </c>
      <c r="D4">
        <v>1</v>
      </c>
      <c r="E4" s="38">
        <v>18929</v>
      </c>
      <c r="F4" s="37">
        <v>0.14949999999999999</v>
      </c>
      <c r="G4">
        <f>Analista_Remuneracao_Dados_base[[#This Row],[2014]]-Analista_Remuneracao_Dados_base[[#This Row],[Aumento Salarial (%)]]</f>
        <v>11700.505000000005</v>
      </c>
      <c r="H4" s="13">
        <f>Analista_Remuneracao_Dados_base[[#This Row],[2015]]-Analista_Remuneracao_Dados_base[[#This Row],[Aumento Salarial (%)]]</f>
        <v>11700.654500000004</v>
      </c>
      <c r="I4" s="13">
        <f>Analista_Remuneracao_Dados_base[[#This Row],[2016]]-Analista_Remuneracao_Dados_base[[#This Row],[Aumento Salarial (%)]]</f>
        <v>11700.804000000004</v>
      </c>
      <c r="J4" s="13">
        <f>Analista_Remuneracao_Dados_base[[#This Row],[2017]]-Analista_Remuneracao_Dados_base[[#This Row],[Aumento Salarial (%)]]</f>
        <v>11700.953500000003</v>
      </c>
      <c r="K4" s="13">
        <f>Analista_Remuneracao_Dados_base[[#This Row],[2018]]-Analista_Remuneracao_Dados_base[[#This Row],[Aumento Salarial (%)]]</f>
        <v>11701.103000000003</v>
      </c>
      <c r="L4" s="13">
        <f>Analista_Remuneracao_Dados_base[[#This Row],[2019]]-Analista_Remuneracao_Dados_base[[#This Row],[Aumento Salarial (%)]]</f>
        <v>11701.252500000002</v>
      </c>
      <c r="M4" s="13">
        <f>Analista_Remuneracao_Dados_base[[#This Row],[2020]]-Analista_Remuneracao_Dados_base[[#This Row],[Aumento Salarial (%)]]</f>
        <v>11701.402000000002</v>
      </c>
      <c r="N4" s="13">
        <f>Analista_Remuneracao_Dados_base[[#This Row],[2021]]-Analista_Remuneracao_Dados_base[[#This Row],[Aumento Salarial (%)]]</f>
        <v>11701.551500000001</v>
      </c>
      <c r="O4" s="13">
        <f>Analista_Remuneracao_Dados_base[[#This Row],[2022]]-Analista_Remuneracao_Dados_base[[#This Row],[Aumento Salarial (%)]]</f>
        <v>11701.701000000001</v>
      </c>
      <c r="P4" s="13">
        <f>Analista_Remuneracao_Dados_base[[#This Row],[Salário Atual (R$)2]]-(1*Analista_Remuneracao_Dados_base[[#This Row],[Aumento Salarial (%)]])</f>
        <v>11701.8505</v>
      </c>
      <c r="Q4" s="13">
        <v>11702</v>
      </c>
    </row>
    <row r="5" spans="1:17" x14ac:dyDescent="0.25">
      <c r="A5">
        <v>179</v>
      </c>
      <c r="B5" t="s">
        <v>9</v>
      </c>
      <c r="C5" t="s">
        <v>4</v>
      </c>
      <c r="D5">
        <v>27</v>
      </c>
      <c r="E5" s="38">
        <v>10812</v>
      </c>
      <c r="F5" s="37">
        <v>0.1489</v>
      </c>
      <c r="G5">
        <f>Analista_Remuneracao_Dados_base[[#This Row],[2014]]-Analista_Remuneracao_Dados_base[[#This Row],[Aumento Salarial (%)]]</f>
        <v>8628.5109999999986</v>
      </c>
      <c r="H5" s="13">
        <f>Analista_Remuneracao_Dados_base[[#This Row],[2015]]-Analista_Remuneracao_Dados_base[[#This Row],[Aumento Salarial (%)]]</f>
        <v>8628.6598999999987</v>
      </c>
      <c r="I5" s="13">
        <f>Analista_Remuneracao_Dados_base[[#This Row],[2016]]-Analista_Remuneracao_Dados_base[[#This Row],[Aumento Salarial (%)]]</f>
        <v>8628.8087999999989</v>
      </c>
      <c r="J5" s="13">
        <f>Analista_Remuneracao_Dados_base[[#This Row],[2017]]-Analista_Remuneracao_Dados_base[[#This Row],[Aumento Salarial (%)]]</f>
        <v>8628.957699999999</v>
      </c>
      <c r="K5" s="13">
        <f>Analista_Remuneracao_Dados_base[[#This Row],[2018]]-Analista_Remuneracao_Dados_base[[#This Row],[Aumento Salarial (%)]]</f>
        <v>8629.1065999999992</v>
      </c>
      <c r="L5" s="13">
        <f>Analista_Remuneracao_Dados_base[[#This Row],[2019]]-Analista_Remuneracao_Dados_base[[#This Row],[Aumento Salarial (%)]]</f>
        <v>8629.2554999999993</v>
      </c>
      <c r="M5" s="13">
        <f>Analista_Remuneracao_Dados_base[[#This Row],[2020]]-Analista_Remuneracao_Dados_base[[#This Row],[Aumento Salarial (%)]]</f>
        <v>8629.4043999999994</v>
      </c>
      <c r="N5" s="13">
        <f>Analista_Remuneracao_Dados_base[[#This Row],[2021]]-Analista_Remuneracao_Dados_base[[#This Row],[Aumento Salarial (%)]]</f>
        <v>8629.5532999999996</v>
      </c>
      <c r="O5" s="13">
        <f>Analista_Remuneracao_Dados_base[[#This Row],[2022]]-Analista_Remuneracao_Dados_base[[#This Row],[Aumento Salarial (%)]]</f>
        <v>8629.7021999999997</v>
      </c>
      <c r="P5" s="13">
        <f>Analista_Remuneracao_Dados_base[[#This Row],[Salário Atual (R$)2]]-(1*Analista_Remuneracao_Dados_base[[#This Row],[Aumento Salarial (%)]])</f>
        <v>8629.8510999999999</v>
      </c>
      <c r="Q5" s="13">
        <v>8630</v>
      </c>
    </row>
    <row r="6" spans="1:17" x14ac:dyDescent="0.25">
      <c r="A6">
        <v>496</v>
      </c>
      <c r="B6" t="s">
        <v>12</v>
      </c>
      <c r="C6" t="s">
        <v>5</v>
      </c>
      <c r="D6">
        <v>3</v>
      </c>
      <c r="E6" s="38">
        <v>11142</v>
      </c>
      <c r="F6" s="37">
        <v>0.1484</v>
      </c>
      <c r="G6">
        <f>Analista_Remuneracao_Dados_base[[#This Row],[2014]]-Analista_Remuneracao_Dados_base[[#This Row],[Aumento Salarial (%)]]</f>
        <v>10649.516</v>
      </c>
      <c r="H6" s="13">
        <f>Analista_Remuneracao_Dados_base[[#This Row],[2015]]-Analista_Remuneracao_Dados_base[[#This Row],[Aumento Salarial (%)]]</f>
        <v>10649.6644</v>
      </c>
      <c r="I6" s="13">
        <f>Analista_Remuneracao_Dados_base[[#This Row],[2016]]-Analista_Remuneracao_Dados_base[[#This Row],[Aumento Salarial (%)]]</f>
        <v>10649.8128</v>
      </c>
      <c r="J6" s="13">
        <f>Analista_Remuneracao_Dados_base[[#This Row],[2017]]-Analista_Remuneracao_Dados_base[[#This Row],[Aumento Salarial (%)]]</f>
        <v>10649.9612</v>
      </c>
      <c r="K6" s="13">
        <f>Analista_Remuneracao_Dados_base[[#This Row],[2018]]-Analista_Remuneracao_Dados_base[[#This Row],[Aumento Salarial (%)]]</f>
        <v>10650.1096</v>
      </c>
      <c r="L6" s="13">
        <f>Analista_Remuneracao_Dados_base[[#This Row],[2019]]-Analista_Remuneracao_Dados_base[[#This Row],[Aumento Salarial (%)]]</f>
        <v>10650.258</v>
      </c>
      <c r="M6" s="13">
        <f>Analista_Remuneracao_Dados_base[[#This Row],[2020]]-Analista_Remuneracao_Dados_base[[#This Row],[Aumento Salarial (%)]]</f>
        <v>10650.4064</v>
      </c>
      <c r="N6" s="13">
        <f>Analista_Remuneracao_Dados_base[[#This Row],[2021]]-Analista_Remuneracao_Dados_base[[#This Row],[Aumento Salarial (%)]]</f>
        <v>10650.5548</v>
      </c>
      <c r="O6" s="13">
        <f>Analista_Remuneracao_Dados_base[[#This Row],[2022]]-Analista_Remuneracao_Dados_base[[#This Row],[Aumento Salarial (%)]]</f>
        <v>10650.7032</v>
      </c>
      <c r="P6" s="13">
        <f>Analista_Remuneracao_Dados_base[[#This Row],[Salário Atual (R$)2]]-(1*Analista_Remuneracao_Dados_base[[#This Row],[Aumento Salarial (%)]])</f>
        <v>10650.8516</v>
      </c>
      <c r="Q6" s="13">
        <v>10651</v>
      </c>
    </row>
    <row r="7" spans="1:17" x14ac:dyDescent="0.25">
      <c r="A7">
        <v>92</v>
      </c>
      <c r="B7" t="s">
        <v>9</v>
      </c>
      <c r="C7" t="s">
        <v>5</v>
      </c>
      <c r="D7">
        <v>9</v>
      </c>
      <c r="E7" s="38">
        <v>16849</v>
      </c>
      <c r="F7" s="37">
        <v>0.1482</v>
      </c>
      <c r="G7">
        <f>Analista_Remuneracao_Dados_base[[#This Row],[2014]]-Analista_Remuneracao_Dados_base[[#This Row],[Aumento Salarial (%)]]</f>
        <v>9488.5180000000037</v>
      </c>
      <c r="H7" s="13">
        <f>Analista_Remuneracao_Dados_base[[#This Row],[2015]]-Analista_Remuneracao_Dados_base[[#This Row],[Aumento Salarial (%)]]</f>
        <v>9488.6662000000033</v>
      </c>
      <c r="I7" s="13">
        <f>Analista_Remuneracao_Dados_base[[#This Row],[2016]]-Analista_Remuneracao_Dados_base[[#This Row],[Aumento Salarial (%)]]</f>
        <v>9488.8144000000029</v>
      </c>
      <c r="J7" s="13">
        <f>Analista_Remuneracao_Dados_base[[#This Row],[2017]]-Analista_Remuneracao_Dados_base[[#This Row],[Aumento Salarial (%)]]</f>
        <v>9488.9626000000026</v>
      </c>
      <c r="K7" s="13">
        <f>Analista_Remuneracao_Dados_base[[#This Row],[2018]]-Analista_Remuneracao_Dados_base[[#This Row],[Aumento Salarial (%)]]</f>
        <v>9489.1108000000022</v>
      </c>
      <c r="L7" s="13">
        <f>Analista_Remuneracao_Dados_base[[#This Row],[2019]]-Analista_Remuneracao_Dados_base[[#This Row],[Aumento Salarial (%)]]</f>
        <v>9489.2590000000018</v>
      </c>
      <c r="M7" s="13">
        <f>Analista_Remuneracao_Dados_base[[#This Row],[2020]]-Analista_Remuneracao_Dados_base[[#This Row],[Aumento Salarial (%)]]</f>
        <v>9489.4072000000015</v>
      </c>
      <c r="N7" s="13">
        <f>Analista_Remuneracao_Dados_base[[#This Row],[2021]]-Analista_Remuneracao_Dados_base[[#This Row],[Aumento Salarial (%)]]</f>
        <v>9489.5554000000011</v>
      </c>
      <c r="O7" s="13">
        <f>Analista_Remuneracao_Dados_base[[#This Row],[2022]]-Analista_Remuneracao_Dados_base[[#This Row],[Aumento Salarial (%)]]</f>
        <v>9489.7036000000007</v>
      </c>
      <c r="P7" s="13">
        <f>Analista_Remuneracao_Dados_base[[#This Row],[Salário Atual (R$)2]]-(1*Analista_Remuneracao_Dados_base[[#This Row],[Aumento Salarial (%)]])</f>
        <v>9489.8518000000004</v>
      </c>
      <c r="Q7" s="13">
        <v>9490</v>
      </c>
    </row>
    <row r="8" spans="1:17" x14ac:dyDescent="0.25">
      <c r="A8">
        <v>25</v>
      </c>
      <c r="B8" t="s">
        <v>10</v>
      </c>
      <c r="C8" t="s">
        <v>8</v>
      </c>
      <c r="D8">
        <v>30</v>
      </c>
      <c r="E8" s="38">
        <v>7850</v>
      </c>
      <c r="F8" s="37">
        <v>0.14779999999999999</v>
      </c>
      <c r="G8">
        <f>Analista_Remuneracao_Dados_base[[#This Row],[2014]]-Analista_Remuneracao_Dados_base[[#This Row],[Aumento Salarial (%)]]</f>
        <v>14551.521999999994</v>
      </c>
      <c r="H8" s="13">
        <f>Analista_Remuneracao_Dados_base[[#This Row],[2015]]-Analista_Remuneracao_Dados_base[[#This Row],[Aumento Salarial (%)]]</f>
        <v>14551.669799999994</v>
      </c>
      <c r="I8" s="13">
        <f>Analista_Remuneracao_Dados_base[[#This Row],[2016]]-Analista_Remuneracao_Dados_base[[#This Row],[Aumento Salarial (%)]]</f>
        <v>14551.817599999995</v>
      </c>
      <c r="J8" s="13">
        <f>Analista_Remuneracao_Dados_base[[#This Row],[2017]]-Analista_Remuneracao_Dados_base[[#This Row],[Aumento Salarial (%)]]</f>
        <v>14551.965399999995</v>
      </c>
      <c r="K8" s="13">
        <f>Analista_Remuneracao_Dados_base[[#This Row],[2018]]-Analista_Remuneracao_Dados_base[[#This Row],[Aumento Salarial (%)]]</f>
        <v>14552.113199999996</v>
      </c>
      <c r="L8" s="13">
        <f>Analista_Remuneracao_Dados_base[[#This Row],[2019]]-Analista_Remuneracao_Dados_base[[#This Row],[Aumento Salarial (%)]]</f>
        <v>14552.260999999997</v>
      </c>
      <c r="M8" s="13">
        <f>Analista_Remuneracao_Dados_base[[#This Row],[2020]]-Analista_Remuneracao_Dados_base[[#This Row],[Aumento Salarial (%)]]</f>
        <v>14552.408799999997</v>
      </c>
      <c r="N8" s="13">
        <f>Analista_Remuneracao_Dados_base[[#This Row],[2021]]-Analista_Remuneracao_Dados_base[[#This Row],[Aumento Salarial (%)]]</f>
        <v>14552.556599999998</v>
      </c>
      <c r="O8" s="13">
        <f>Analista_Remuneracao_Dados_base[[#This Row],[2022]]-Analista_Remuneracao_Dados_base[[#This Row],[Aumento Salarial (%)]]</f>
        <v>14552.704399999999</v>
      </c>
      <c r="P8" s="13">
        <f>Analista_Remuneracao_Dados_base[[#This Row],[Salário Atual (R$)2]]-(1*Analista_Remuneracao_Dados_base[[#This Row],[Aumento Salarial (%)]])</f>
        <v>14552.852199999999</v>
      </c>
      <c r="Q8" s="13">
        <v>14553</v>
      </c>
    </row>
    <row r="9" spans="1:17" x14ac:dyDescent="0.25">
      <c r="A9">
        <v>165</v>
      </c>
      <c r="B9" t="s">
        <v>10</v>
      </c>
      <c r="C9" t="s">
        <v>8</v>
      </c>
      <c r="D9">
        <v>14</v>
      </c>
      <c r="E9" s="38">
        <v>18265</v>
      </c>
      <c r="F9" s="37">
        <v>0.1477</v>
      </c>
      <c r="G9">
        <f>Analista_Remuneracao_Dados_base[[#This Row],[2014]]-Analista_Remuneracao_Dados_base[[#This Row],[Aumento Salarial (%)]]</f>
        <v>18492.522999999986</v>
      </c>
      <c r="H9" s="13">
        <f>Analista_Remuneracao_Dados_base[[#This Row],[2015]]-Analista_Remuneracao_Dados_base[[#This Row],[Aumento Salarial (%)]]</f>
        <v>18492.670699999988</v>
      </c>
      <c r="I9" s="13">
        <f>Analista_Remuneracao_Dados_base[[#This Row],[2016]]-Analista_Remuneracao_Dados_base[[#This Row],[Aumento Salarial (%)]]</f>
        <v>18492.818399999989</v>
      </c>
      <c r="J9" s="13">
        <f>Analista_Remuneracao_Dados_base[[#This Row],[2017]]-Analista_Remuneracao_Dados_base[[#This Row],[Aumento Salarial (%)]]</f>
        <v>18492.966099999991</v>
      </c>
      <c r="K9" s="13">
        <f>Analista_Remuneracao_Dados_base[[#This Row],[2018]]-Analista_Remuneracao_Dados_base[[#This Row],[Aumento Salarial (%)]]</f>
        <v>18493.113799999992</v>
      </c>
      <c r="L9" s="13">
        <f>Analista_Remuneracao_Dados_base[[#This Row],[2019]]-Analista_Remuneracao_Dados_base[[#This Row],[Aumento Salarial (%)]]</f>
        <v>18493.261499999993</v>
      </c>
      <c r="M9" s="13">
        <f>Analista_Remuneracao_Dados_base[[#This Row],[2020]]-Analista_Remuneracao_Dados_base[[#This Row],[Aumento Salarial (%)]]</f>
        <v>18493.409199999995</v>
      </c>
      <c r="N9" s="13">
        <f>Analista_Remuneracao_Dados_base[[#This Row],[2021]]-Analista_Remuneracao_Dados_base[[#This Row],[Aumento Salarial (%)]]</f>
        <v>18493.556899999996</v>
      </c>
      <c r="O9" s="13">
        <f>Analista_Remuneracao_Dados_base[[#This Row],[2022]]-Analista_Remuneracao_Dados_base[[#This Row],[Aumento Salarial (%)]]</f>
        <v>18493.704599999997</v>
      </c>
      <c r="P9" s="13">
        <f>Analista_Remuneracao_Dados_base[[#This Row],[Salário Atual (R$)2]]-(1*Analista_Remuneracao_Dados_base[[#This Row],[Aumento Salarial (%)]])</f>
        <v>18493.852299999999</v>
      </c>
      <c r="Q9" s="13">
        <v>18494</v>
      </c>
    </row>
    <row r="10" spans="1:17" x14ac:dyDescent="0.25">
      <c r="A10">
        <v>449</v>
      </c>
      <c r="B10" t="s">
        <v>12</v>
      </c>
      <c r="C10" t="s">
        <v>4</v>
      </c>
      <c r="D10">
        <v>25</v>
      </c>
      <c r="E10" s="38">
        <v>17940</v>
      </c>
      <c r="F10" s="37">
        <v>0.14760000000000001</v>
      </c>
      <c r="G10">
        <f>Analista_Remuneracao_Dados_base[[#This Row],[2014]]-Analista_Remuneracao_Dados_base[[#This Row],[Aumento Salarial (%)]]</f>
        <v>5084.5239999999976</v>
      </c>
      <c r="H10" s="13">
        <f>Analista_Remuneracao_Dados_base[[#This Row],[2015]]-Analista_Remuneracao_Dados_base[[#This Row],[Aumento Salarial (%)]]</f>
        <v>5084.6715999999979</v>
      </c>
      <c r="I10" s="13">
        <f>Analista_Remuneracao_Dados_base[[#This Row],[2016]]-Analista_Remuneracao_Dados_base[[#This Row],[Aumento Salarial (%)]]</f>
        <v>5084.8191999999981</v>
      </c>
      <c r="J10" s="13">
        <f>Analista_Remuneracao_Dados_base[[#This Row],[2017]]-Analista_Remuneracao_Dados_base[[#This Row],[Aumento Salarial (%)]]</f>
        <v>5084.9667999999983</v>
      </c>
      <c r="K10" s="13">
        <f>Analista_Remuneracao_Dados_base[[#This Row],[2018]]-Analista_Remuneracao_Dados_base[[#This Row],[Aumento Salarial (%)]]</f>
        <v>5085.1143999999986</v>
      </c>
      <c r="L10" s="13">
        <f>Analista_Remuneracao_Dados_base[[#This Row],[2019]]-Analista_Remuneracao_Dados_base[[#This Row],[Aumento Salarial (%)]]</f>
        <v>5085.2619999999988</v>
      </c>
      <c r="M10" s="13">
        <f>Analista_Remuneracao_Dados_base[[#This Row],[2020]]-Analista_Remuneracao_Dados_base[[#This Row],[Aumento Salarial (%)]]</f>
        <v>5085.409599999999</v>
      </c>
      <c r="N10" s="13">
        <f>Analista_Remuneracao_Dados_base[[#This Row],[2021]]-Analista_Remuneracao_Dados_base[[#This Row],[Aumento Salarial (%)]]</f>
        <v>5085.5571999999993</v>
      </c>
      <c r="O10" s="13">
        <f>Analista_Remuneracao_Dados_base[[#This Row],[2022]]-Analista_Remuneracao_Dados_base[[#This Row],[Aumento Salarial (%)]]</f>
        <v>5085.7047999999995</v>
      </c>
      <c r="P10" s="13">
        <f>Analista_Remuneracao_Dados_base[[#This Row],[Salário Atual (R$)2]]-(1*Analista_Remuneracao_Dados_base[[#This Row],[Aumento Salarial (%)]])</f>
        <v>5085.8523999999998</v>
      </c>
      <c r="Q10" s="13">
        <v>5086</v>
      </c>
    </row>
    <row r="11" spans="1:17" x14ac:dyDescent="0.25">
      <c r="A11">
        <v>381</v>
      </c>
      <c r="B11" t="s">
        <v>9</v>
      </c>
      <c r="C11" t="s">
        <v>8</v>
      </c>
      <c r="D11">
        <v>24</v>
      </c>
      <c r="E11" s="38">
        <v>16595</v>
      </c>
      <c r="F11" s="37">
        <v>0.14710000000000001</v>
      </c>
      <c r="G11">
        <f>Analista_Remuneracao_Dados_base[[#This Row],[2014]]-Analista_Remuneracao_Dados_base[[#This Row],[Aumento Salarial (%)]]</f>
        <v>15259.528999999999</v>
      </c>
      <c r="H11" s="13">
        <f>Analista_Remuneracao_Dados_base[[#This Row],[2015]]-Analista_Remuneracao_Dados_base[[#This Row],[Aumento Salarial (%)]]</f>
        <v>15259.676099999999</v>
      </c>
      <c r="I11" s="13">
        <f>Analista_Remuneracao_Dados_base[[#This Row],[2016]]-Analista_Remuneracao_Dados_base[[#This Row],[Aumento Salarial (%)]]</f>
        <v>15259.823199999999</v>
      </c>
      <c r="J11" s="13">
        <f>Analista_Remuneracao_Dados_base[[#This Row],[2017]]-Analista_Remuneracao_Dados_base[[#This Row],[Aumento Salarial (%)]]</f>
        <v>15259.970299999999</v>
      </c>
      <c r="K11" s="13">
        <f>Analista_Remuneracao_Dados_base[[#This Row],[2018]]-Analista_Remuneracao_Dados_base[[#This Row],[Aumento Salarial (%)]]</f>
        <v>15260.117399999999</v>
      </c>
      <c r="L11" s="13">
        <f>Analista_Remuneracao_Dados_base[[#This Row],[2019]]-Analista_Remuneracao_Dados_base[[#This Row],[Aumento Salarial (%)]]</f>
        <v>15260.264499999999</v>
      </c>
      <c r="M11" s="13">
        <f>Analista_Remuneracao_Dados_base[[#This Row],[2020]]-Analista_Remuneracao_Dados_base[[#This Row],[Aumento Salarial (%)]]</f>
        <v>15260.411599999999</v>
      </c>
      <c r="N11" s="13">
        <f>Analista_Remuneracao_Dados_base[[#This Row],[2021]]-Analista_Remuneracao_Dados_base[[#This Row],[Aumento Salarial (%)]]</f>
        <v>15260.5587</v>
      </c>
      <c r="O11" s="13">
        <f>Analista_Remuneracao_Dados_base[[#This Row],[2022]]-Analista_Remuneracao_Dados_base[[#This Row],[Aumento Salarial (%)]]</f>
        <v>15260.7058</v>
      </c>
      <c r="P11" s="13">
        <f>Analista_Remuneracao_Dados_base[[#This Row],[Salário Atual (R$)2]]-(1*Analista_Remuneracao_Dados_base[[#This Row],[Aumento Salarial (%)]])</f>
        <v>15260.8529</v>
      </c>
      <c r="Q11" s="13">
        <v>15261</v>
      </c>
    </row>
    <row r="12" spans="1:17" x14ac:dyDescent="0.25">
      <c r="A12">
        <v>204</v>
      </c>
      <c r="B12" t="s">
        <v>9</v>
      </c>
      <c r="C12" t="s">
        <v>6</v>
      </c>
      <c r="D12">
        <v>17</v>
      </c>
      <c r="E12" s="38">
        <v>6115</v>
      </c>
      <c r="F12" s="37">
        <v>0.1467</v>
      </c>
      <c r="G12">
        <f>Analista_Remuneracao_Dados_base[[#This Row],[2014]]-Analista_Remuneracao_Dados_base[[#This Row],[Aumento Salarial (%)]]</f>
        <v>15256.533000000007</v>
      </c>
      <c r="H12" s="13">
        <f>Analista_Remuneracao_Dados_base[[#This Row],[2015]]-Analista_Remuneracao_Dados_base[[#This Row],[Aumento Salarial (%)]]</f>
        <v>15256.679700000006</v>
      </c>
      <c r="I12" s="13">
        <f>Analista_Remuneracao_Dados_base[[#This Row],[2016]]-Analista_Remuneracao_Dados_base[[#This Row],[Aumento Salarial (%)]]</f>
        <v>15256.826400000005</v>
      </c>
      <c r="J12" s="13">
        <f>Analista_Remuneracao_Dados_base[[#This Row],[2017]]-Analista_Remuneracao_Dados_base[[#This Row],[Aumento Salarial (%)]]</f>
        <v>15256.973100000005</v>
      </c>
      <c r="K12" s="13">
        <f>Analista_Remuneracao_Dados_base[[#This Row],[2018]]-Analista_Remuneracao_Dados_base[[#This Row],[Aumento Salarial (%)]]</f>
        <v>15257.119800000004</v>
      </c>
      <c r="L12" s="13">
        <f>Analista_Remuneracao_Dados_base[[#This Row],[2019]]-Analista_Remuneracao_Dados_base[[#This Row],[Aumento Salarial (%)]]</f>
        <v>15257.266500000003</v>
      </c>
      <c r="M12" s="13">
        <f>Analista_Remuneracao_Dados_base[[#This Row],[2020]]-Analista_Remuneracao_Dados_base[[#This Row],[Aumento Salarial (%)]]</f>
        <v>15257.413200000003</v>
      </c>
      <c r="N12" s="13">
        <f>Analista_Remuneracao_Dados_base[[#This Row],[2021]]-Analista_Remuneracao_Dados_base[[#This Row],[Aumento Salarial (%)]]</f>
        <v>15257.559900000002</v>
      </c>
      <c r="O12" s="13">
        <f>Analista_Remuneracao_Dados_base[[#This Row],[2022]]-Analista_Remuneracao_Dados_base[[#This Row],[Aumento Salarial (%)]]</f>
        <v>15257.706600000001</v>
      </c>
      <c r="P12" s="13">
        <f>Analista_Remuneracao_Dados_base[[#This Row],[Salário Atual (R$)2]]-(1*Analista_Remuneracao_Dados_base[[#This Row],[Aumento Salarial (%)]])</f>
        <v>15257.853300000001</v>
      </c>
      <c r="Q12" s="13">
        <v>15258</v>
      </c>
    </row>
    <row r="13" spans="1:17" x14ac:dyDescent="0.25">
      <c r="A13">
        <v>170</v>
      </c>
      <c r="B13" t="s">
        <v>10</v>
      </c>
      <c r="C13" t="s">
        <v>8</v>
      </c>
      <c r="D13">
        <v>9</v>
      </c>
      <c r="E13" s="38">
        <v>7560</v>
      </c>
      <c r="F13" s="37">
        <v>0.14649999999999999</v>
      </c>
      <c r="G13">
        <f>Analista_Remuneracao_Dados_base[[#This Row],[2014]]-Analista_Remuneracao_Dados_base[[#This Row],[Aumento Salarial (%)]]</f>
        <v>17100.535000000011</v>
      </c>
      <c r="H13" s="13">
        <f>Analista_Remuneracao_Dados_base[[#This Row],[2015]]-Analista_Remuneracao_Dados_base[[#This Row],[Aumento Salarial (%)]]</f>
        <v>17100.68150000001</v>
      </c>
      <c r="I13" s="13">
        <f>Analista_Remuneracao_Dados_base[[#This Row],[2016]]-Analista_Remuneracao_Dados_base[[#This Row],[Aumento Salarial (%)]]</f>
        <v>17100.828000000009</v>
      </c>
      <c r="J13" s="13">
        <f>Analista_Remuneracao_Dados_base[[#This Row],[2017]]-Analista_Remuneracao_Dados_base[[#This Row],[Aumento Salarial (%)]]</f>
        <v>17100.974500000008</v>
      </c>
      <c r="K13" s="13">
        <f>Analista_Remuneracao_Dados_base[[#This Row],[2018]]-Analista_Remuneracao_Dados_base[[#This Row],[Aumento Salarial (%)]]</f>
        <v>17101.121000000006</v>
      </c>
      <c r="L13" s="13">
        <f>Analista_Remuneracao_Dados_base[[#This Row],[2019]]-Analista_Remuneracao_Dados_base[[#This Row],[Aumento Salarial (%)]]</f>
        <v>17101.267500000005</v>
      </c>
      <c r="M13" s="13">
        <f>Analista_Remuneracao_Dados_base[[#This Row],[2020]]-Analista_Remuneracao_Dados_base[[#This Row],[Aumento Salarial (%)]]</f>
        <v>17101.414000000004</v>
      </c>
      <c r="N13" s="13">
        <f>Analista_Remuneracao_Dados_base[[#This Row],[2021]]-Analista_Remuneracao_Dados_base[[#This Row],[Aumento Salarial (%)]]</f>
        <v>17101.560500000003</v>
      </c>
      <c r="O13" s="13">
        <f>Analista_Remuneracao_Dados_base[[#This Row],[2022]]-Analista_Remuneracao_Dados_base[[#This Row],[Aumento Salarial (%)]]</f>
        <v>17101.707000000002</v>
      </c>
      <c r="P13" s="13">
        <f>Analista_Remuneracao_Dados_base[[#This Row],[Salário Atual (R$)2]]-(1*Analista_Remuneracao_Dados_base[[#This Row],[Aumento Salarial (%)]])</f>
        <v>17101.853500000001</v>
      </c>
      <c r="Q13" s="13">
        <v>17102</v>
      </c>
    </row>
    <row r="14" spans="1:17" x14ac:dyDescent="0.25">
      <c r="A14">
        <v>313</v>
      </c>
      <c r="B14" t="s">
        <v>10</v>
      </c>
      <c r="C14" t="s">
        <v>5</v>
      </c>
      <c r="D14">
        <v>23</v>
      </c>
      <c r="E14" s="38">
        <v>11266</v>
      </c>
      <c r="F14" s="37">
        <v>0.1462</v>
      </c>
      <c r="G14">
        <f>Analista_Remuneracao_Dados_base[[#This Row],[2014]]-Analista_Remuneracao_Dados_base[[#This Row],[Aumento Salarial (%)]]</f>
        <v>10810.538000000008</v>
      </c>
      <c r="H14" s="13">
        <f>Analista_Remuneracao_Dados_base[[#This Row],[2015]]-Analista_Remuneracao_Dados_base[[#This Row],[Aumento Salarial (%)]]</f>
        <v>10810.684200000007</v>
      </c>
      <c r="I14" s="13">
        <f>Analista_Remuneracao_Dados_base[[#This Row],[2016]]-Analista_Remuneracao_Dados_base[[#This Row],[Aumento Salarial (%)]]</f>
        <v>10810.830400000006</v>
      </c>
      <c r="J14" s="13">
        <f>Analista_Remuneracao_Dados_base[[#This Row],[2017]]-Analista_Remuneracao_Dados_base[[#This Row],[Aumento Salarial (%)]]</f>
        <v>10810.976600000005</v>
      </c>
      <c r="K14" s="13">
        <f>Analista_Remuneracao_Dados_base[[#This Row],[2018]]-Analista_Remuneracao_Dados_base[[#This Row],[Aumento Salarial (%)]]</f>
        <v>10811.122800000005</v>
      </c>
      <c r="L14" s="13">
        <f>Analista_Remuneracao_Dados_base[[#This Row],[2019]]-Analista_Remuneracao_Dados_base[[#This Row],[Aumento Salarial (%)]]</f>
        <v>10811.269000000004</v>
      </c>
      <c r="M14" s="13">
        <f>Analista_Remuneracao_Dados_base[[#This Row],[2020]]-Analista_Remuneracao_Dados_base[[#This Row],[Aumento Salarial (%)]]</f>
        <v>10811.415200000003</v>
      </c>
      <c r="N14" s="13">
        <f>Analista_Remuneracao_Dados_base[[#This Row],[2021]]-Analista_Remuneracao_Dados_base[[#This Row],[Aumento Salarial (%)]]</f>
        <v>10811.561400000002</v>
      </c>
      <c r="O14" s="13">
        <f>Analista_Remuneracao_Dados_base[[#This Row],[2022]]-Analista_Remuneracao_Dados_base[[#This Row],[Aumento Salarial (%)]]</f>
        <v>10811.707600000002</v>
      </c>
      <c r="P14" s="13">
        <f>Analista_Remuneracao_Dados_base[[#This Row],[Salário Atual (R$)2]]-(1*Analista_Remuneracao_Dados_base[[#This Row],[Aumento Salarial (%)]])</f>
        <v>10811.853800000001</v>
      </c>
      <c r="Q14" s="13">
        <v>10812</v>
      </c>
    </row>
    <row r="15" spans="1:17" x14ac:dyDescent="0.25">
      <c r="A15">
        <v>485</v>
      </c>
      <c r="B15" t="s">
        <v>12</v>
      </c>
      <c r="C15" t="s">
        <v>6</v>
      </c>
      <c r="D15">
        <v>14</v>
      </c>
      <c r="E15" s="38">
        <v>13465</v>
      </c>
      <c r="F15" s="37">
        <v>0.14549999999999999</v>
      </c>
      <c r="G15">
        <f>Analista_Remuneracao_Dados_base[[#This Row],[2014]]-Analista_Remuneracao_Dados_base[[#This Row],[Aumento Salarial (%)]]</f>
        <v>9443.5449999999946</v>
      </c>
      <c r="H15" s="13">
        <f>Analista_Remuneracao_Dados_base[[#This Row],[2015]]-Analista_Remuneracao_Dados_base[[#This Row],[Aumento Salarial (%)]]</f>
        <v>9443.6904999999952</v>
      </c>
      <c r="I15" s="13">
        <f>Analista_Remuneracao_Dados_base[[#This Row],[2016]]-Analista_Remuneracao_Dados_base[[#This Row],[Aumento Salarial (%)]]</f>
        <v>9443.8359999999957</v>
      </c>
      <c r="J15" s="13">
        <f>Analista_Remuneracao_Dados_base[[#This Row],[2017]]-Analista_Remuneracao_Dados_base[[#This Row],[Aumento Salarial (%)]]</f>
        <v>9443.9814999999962</v>
      </c>
      <c r="K15" s="13">
        <f>Analista_Remuneracao_Dados_base[[#This Row],[2018]]-Analista_Remuneracao_Dados_base[[#This Row],[Aumento Salarial (%)]]</f>
        <v>9444.1269999999968</v>
      </c>
      <c r="L15" s="13">
        <f>Analista_Remuneracao_Dados_base[[#This Row],[2019]]-Analista_Remuneracao_Dados_base[[#This Row],[Aumento Salarial (%)]]</f>
        <v>9444.2724999999973</v>
      </c>
      <c r="M15" s="13">
        <f>Analista_Remuneracao_Dados_base[[#This Row],[2020]]-Analista_Remuneracao_Dados_base[[#This Row],[Aumento Salarial (%)]]</f>
        <v>9444.4179999999978</v>
      </c>
      <c r="N15" s="13">
        <f>Analista_Remuneracao_Dados_base[[#This Row],[2021]]-Analista_Remuneracao_Dados_base[[#This Row],[Aumento Salarial (%)]]</f>
        <v>9444.5634999999984</v>
      </c>
      <c r="O15" s="13">
        <f>Analista_Remuneracao_Dados_base[[#This Row],[2022]]-Analista_Remuneracao_Dados_base[[#This Row],[Aumento Salarial (%)]]</f>
        <v>9444.7089999999989</v>
      </c>
      <c r="P15" s="13">
        <f>Analista_Remuneracao_Dados_base[[#This Row],[Salário Atual (R$)2]]-(1*Analista_Remuneracao_Dados_base[[#This Row],[Aumento Salarial (%)]])</f>
        <v>9444.8544999999995</v>
      </c>
      <c r="Q15" s="13">
        <v>9445</v>
      </c>
    </row>
    <row r="16" spans="1:17" x14ac:dyDescent="0.25">
      <c r="A16">
        <v>399</v>
      </c>
      <c r="B16" t="s">
        <v>11</v>
      </c>
      <c r="C16" t="s">
        <v>8</v>
      </c>
      <c r="D16">
        <v>18</v>
      </c>
      <c r="E16" s="38">
        <v>10011</v>
      </c>
      <c r="F16" s="37">
        <v>0.1454</v>
      </c>
      <c r="G16">
        <f>Analista_Remuneracao_Dados_base[[#This Row],[2014]]-Analista_Remuneracao_Dados_base[[#This Row],[Aumento Salarial (%)]]</f>
        <v>15441.546000000006</v>
      </c>
      <c r="H16" s="13">
        <f>Analista_Remuneracao_Dados_base[[#This Row],[2015]]-Analista_Remuneracao_Dados_base[[#This Row],[Aumento Salarial (%)]]</f>
        <v>15441.691400000005</v>
      </c>
      <c r="I16" s="13">
        <f>Analista_Remuneracao_Dados_base[[#This Row],[2016]]-Analista_Remuneracao_Dados_base[[#This Row],[Aumento Salarial (%)]]</f>
        <v>15441.836800000005</v>
      </c>
      <c r="J16" s="13">
        <f>Analista_Remuneracao_Dados_base[[#This Row],[2017]]-Analista_Remuneracao_Dados_base[[#This Row],[Aumento Salarial (%)]]</f>
        <v>15441.982200000004</v>
      </c>
      <c r="K16" s="13">
        <f>Analista_Remuneracao_Dados_base[[#This Row],[2018]]-Analista_Remuneracao_Dados_base[[#This Row],[Aumento Salarial (%)]]</f>
        <v>15442.127600000003</v>
      </c>
      <c r="L16" s="13">
        <f>Analista_Remuneracao_Dados_base[[#This Row],[2019]]-Analista_Remuneracao_Dados_base[[#This Row],[Aumento Salarial (%)]]</f>
        <v>15442.273000000003</v>
      </c>
      <c r="M16" s="13">
        <f>Analista_Remuneracao_Dados_base[[#This Row],[2020]]-Analista_Remuneracao_Dados_base[[#This Row],[Aumento Salarial (%)]]</f>
        <v>15442.418400000002</v>
      </c>
      <c r="N16" s="13">
        <f>Analista_Remuneracao_Dados_base[[#This Row],[2021]]-Analista_Remuneracao_Dados_base[[#This Row],[Aumento Salarial (%)]]</f>
        <v>15442.563800000002</v>
      </c>
      <c r="O16" s="13">
        <f>Analista_Remuneracao_Dados_base[[#This Row],[2022]]-Analista_Remuneracao_Dados_base[[#This Row],[Aumento Salarial (%)]]</f>
        <v>15442.709200000001</v>
      </c>
      <c r="P16" s="13">
        <f>Analista_Remuneracao_Dados_base[[#This Row],[Salário Atual (R$)2]]-(1*Analista_Remuneracao_Dados_base[[#This Row],[Aumento Salarial (%)]])</f>
        <v>15442.854600000001</v>
      </c>
      <c r="Q16" s="13">
        <v>15443</v>
      </c>
    </row>
    <row r="17" spans="1:17" x14ac:dyDescent="0.25">
      <c r="A17">
        <v>462</v>
      </c>
      <c r="B17" t="s">
        <v>10</v>
      </c>
      <c r="C17" t="s">
        <v>4</v>
      </c>
      <c r="D17">
        <v>24</v>
      </c>
      <c r="E17" s="38">
        <v>14636</v>
      </c>
      <c r="F17" s="37">
        <v>0.14480000000000001</v>
      </c>
      <c r="G17">
        <f>Analista_Remuneracao_Dados_base[[#This Row],[2014]]-Analista_Remuneracao_Dados_base[[#This Row],[Aumento Salarial (%)]]</f>
        <v>17221.552000000018</v>
      </c>
      <c r="H17" s="13">
        <f>Analista_Remuneracao_Dados_base[[#This Row],[2015]]-Analista_Remuneracao_Dados_base[[#This Row],[Aumento Salarial (%)]]</f>
        <v>17221.696800000016</v>
      </c>
      <c r="I17" s="13">
        <f>Analista_Remuneracao_Dados_base[[#This Row],[2016]]-Analista_Remuneracao_Dados_base[[#This Row],[Aumento Salarial (%)]]</f>
        <v>17221.841600000014</v>
      </c>
      <c r="J17" s="13">
        <f>Analista_Remuneracao_Dados_base[[#This Row],[2017]]-Analista_Remuneracao_Dados_base[[#This Row],[Aumento Salarial (%)]]</f>
        <v>17221.986400000013</v>
      </c>
      <c r="K17" s="13">
        <f>Analista_Remuneracao_Dados_base[[#This Row],[2018]]-Analista_Remuneracao_Dados_base[[#This Row],[Aumento Salarial (%)]]</f>
        <v>17222.131200000011</v>
      </c>
      <c r="L17" s="13">
        <f>Analista_Remuneracao_Dados_base[[#This Row],[2019]]-Analista_Remuneracao_Dados_base[[#This Row],[Aumento Salarial (%)]]</f>
        <v>17222.276000000009</v>
      </c>
      <c r="M17" s="13">
        <f>Analista_Remuneracao_Dados_base[[#This Row],[2020]]-Analista_Remuneracao_Dados_base[[#This Row],[Aumento Salarial (%)]]</f>
        <v>17222.420800000007</v>
      </c>
      <c r="N17" s="13">
        <f>Analista_Remuneracao_Dados_base[[#This Row],[2021]]-Analista_Remuneracao_Dados_base[[#This Row],[Aumento Salarial (%)]]</f>
        <v>17222.565600000005</v>
      </c>
      <c r="O17" s="13">
        <f>Analista_Remuneracao_Dados_base[[#This Row],[2022]]-Analista_Remuneracao_Dados_base[[#This Row],[Aumento Salarial (%)]]</f>
        <v>17222.710400000004</v>
      </c>
      <c r="P17" s="13">
        <f>Analista_Remuneracao_Dados_base[[#This Row],[Salário Atual (R$)2]]-(1*Analista_Remuneracao_Dados_base[[#This Row],[Aumento Salarial (%)]])</f>
        <v>17222.855200000002</v>
      </c>
      <c r="Q17" s="13">
        <v>17223</v>
      </c>
    </row>
    <row r="18" spans="1:17" x14ac:dyDescent="0.25">
      <c r="A18">
        <v>411</v>
      </c>
      <c r="B18" t="s">
        <v>12</v>
      </c>
      <c r="C18" t="s">
        <v>6</v>
      </c>
      <c r="D18">
        <v>7</v>
      </c>
      <c r="E18" s="38">
        <v>3769</v>
      </c>
      <c r="F18" s="37">
        <v>0.1447</v>
      </c>
      <c r="G18">
        <f>Analista_Remuneracao_Dados_base[[#This Row],[2014]]-Analista_Remuneracao_Dados_base[[#This Row],[Aumento Salarial (%)]]</f>
        <v>9590.5529999999926</v>
      </c>
      <c r="H18" s="13">
        <f>Analista_Remuneracao_Dados_base[[#This Row],[2015]]-Analista_Remuneracao_Dados_base[[#This Row],[Aumento Salarial (%)]]</f>
        <v>9590.6976999999933</v>
      </c>
      <c r="I18" s="13">
        <f>Analista_Remuneracao_Dados_base[[#This Row],[2016]]-Analista_Remuneracao_Dados_base[[#This Row],[Aumento Salarial (%)]]</f>
        <v>9590.8423999999941</v>
      </c>
      <c r="J18" s="13">
        <f>Analista_Remuneracao_Dados_base[[#This Row],[2017]]-Analista_Remuneracao_Dados_base[[#This Row],[Aumento Salarial (%)]]</f>
        <v>9590.9870999999948</v>
      </c>
      <c r="K18" s="13">
        <f>Analista_Remuneracao_Dados_base[[#This Row],[2018]]-Analista_Remuneracao_Dados_base[[#This Row],[Aumento Salarial (%)]]</f>
        <v>9591.1317999999956</v>
      </c>
      <c r="L18" s="13">
        <f>Analista_Remuneracao_Dados_base[[#This Row],[2019]]-Analista_Remuneracao_Dados_base[[#This Row],[Aumento Salarial (%)]]</f>
        <v>9591.2764999999963</v>
      </c>
      <c r="M18" s="13">
        <f>Analista_Remuneracao_Dados_base[[#This Row],[2020]]-Analista_Remuneracao_Dados_base[[#This Row],[Aumento Salarial (%)]]</f>
        <v>9591.421199999997</v>
      </c>
      <c r="N18" s="13">
        <f>Analista_Remuneracao_Dados_base[[#This Row],[2021]]-Analista_Remuneracao_Dados_base[[#This Row],[Aumento Salarial (%)]]</f>
        <v>9591.5658999999978</v>
      </c>
      <c r="O18" s="13">
        <f>Analista_Remuneracao_Dados_base[[#This Row],[2022]]-Analista_Remuneracao_Dados_base[[#This Row],[Aumento Salarial (%)]]</f>
        <v>9591.7105999999985</v>
      </c>
      <c r="P18" s="13">
        <f>Analista_Remuneracao_Dados_base[[#This Row],[Salário Atual (R$)2]]-(1*Analista_Remuneracao_Dados_base[[#This Row],[Aumento Salarial (%)]])</f>
        <v>9591.8552999999993</v>
      </c>
      <c r="Q18" s="13">
        <v>9592</v>
      </c>
    </row>
    <row r="19" spans="1:17" x14ac:dyDescent="0.25">
      <c r="A19">
        <v>344</v>
      </c>
      <c r="B19" t="s">
        <v>3</v>
      </c>
      <c r="C19" t="s">
        <v>7</v>
      </c>
      <c r="D19">
        <v>2</v>
      </c>
      <c r="E19" s="38">
        <v>17223</v>
      </c>
      <c r="F19" s="37">
        <v>0.14460000000000001</v>
      </c>
      <c r="G19">
        <f>Analista_Remuneracao_Dados_base[[#This Row],[2014]]-Analista_Remuneracao_Dados_base[[#This Row],[Aumento Salarial (%)]]</f>
        <v>17270.554000000004</v>
      </c>
      <c r="H19" s="13">
        <f>Analista_Remuneracao_Dados_base[[#This Row],[2015]]-Analista_Remuneracao_Dados_base[[#This Row],[Aumento Salarial (%)]]</f>
        <v>17270.698600000003</v>
      </c>
      <c r="I19" s="13">
        <f>Analista_Remuneracao_Dados_base[[#This Row],[2016]]-Analista_Remuneracao_Dados_base[[#This Row],[Aumento Salarial (%)]]</f>
        <v>17270.843200000003</v>
      </c>
      <c r="J19" s="13">
        <f>Analista_Remuneracao_Dados_base[[#This Row],[2017]]-Analista_Remuneracao_Dados_base[[#This Row],[Aumento Salarial (%)]]</f>
        <v>17270.987800000003</v>
      </c>
      <c r="K19" s="13">
        <f>Analista_Remuneracao_Dados_base[[#This Row],[2018]]-Analista_Remuneracao_Dados_base[[#This Row],[Aumento Salarial (%)]]</f>
        <v>17271.132400000002</v>
      </c>
      <c r="L19" s="13">
        <f>Analista_Remuneracao_Dados_base[[#This Row],[2019]]-Analista_Remuneracao_Dados_base[[#This Row],[Aumento Salarial (%)]]</f>
        <v>17271.277000000002</v>
      </c>
      <c r="M19" s="13">
        <f>Analista_Remuneracao_Dados_base[[#This Row],[2020]]-Analista_Remuneracao_Dados_base[[#This Row],[Aumento Salarial (%)]]</f>
        <v>17271.421600000001</v>
      </c>
      <c r="N19" s="13">
        <f>Analista_Remuneracao_Dados_base[[#This Row],[2021]]-Analista_Remuneracao_Dados_base[[#This Row],[Aumento Salarial (%)]]</f>
        <v>17271.566200000001</v>
      </c>
      <c r="O19" s="13">
        <f>Analista_Remuneracao_Dados_base[[#This Row],[2022]]-Analista_Remuneracao_Dados_base[[#This Row],[Aumento Salarial (%)]]</f>
        <v>17271.710800000001</v>
      </c>
      <c r="P19" s="13">
        <f>Analista_Remuneracao_Dados_base[[#This Row],[Salário Atual (R$)2]]-(1*Analista_Remuneracao_Dados_base[[#This Row],[Aumento Salarial (%)]])</f>
        <v>17271.8554</v>
      </c>
      <c r="Q19" s="13">
        <v>17272</v>
      </c>
    </row>
    <row r="20" spans="1:17" x14ac:dyDescent="0.25">
      <c r="A20">
        <v>393</v>
      </c>
      <c r="B20" t="s">
        <v>10</v>
      </c>
      <c r="C20" t="s">
        <v>6</v>
      </c>
      <c r="D20">
        <v>19</v>
      </c>
      <c r="E20" s="38">
        <v>17314</v>
      </c>
      <c r="F20" s="37">
        <v>0.14430000000000001</v>
      </c>
      <c r="G20">
        <f>Analista_Remuneracao_Dados_base[[#This Row],[2014]]-Analista_Remuneracao_Dados_base[[#This Row],[Aumento Salarial (%)]]</f>
        <v>16409.557000000001</v>
      </c>
      <c r="H20" s="13">
        <f>Analista_Remuneracao_Dados_base[[#This Row],[2015]]-Analista_Remuneracao_Dados_base[[#This Row],[Aumento Salarial (%)]]</f>
        <v>16409.701300000001</v>
      </c>
      <c r="I20" s="13">
        <f>Analista_Remuneracao_Dados_base[[#This Row],[2016]]-Analista_Remuneracao_Dados_base[[#This Row],[Aumento Salarial (%)]]</f>
        <v>16409.845600000001</v>
      </c>
      <c r="J20" s="13">
        <f>Analista_Remuneracao_Dados_base[[#This Row],[2017]]-Analista_Remuneracao_Dados_base[[#This Row],[Aumento Salarial (%)]]</f>
        <v>16409.9899</v>
      </c>
      <c r="K20" s="13">
        <f>Analista_Remuneracao_Dados_base[[#This Row],[2018]]-Analista_Remuneracao_Dados_base[[#This Row],[Aumento Salarial (%)]]</f>
        <v>16410.1342</v>
      </c>
      <c r="L20" s="13">
        <f>Analista_Remuneracao_Dados_base[[#This Row],[2019]]-Analista_Remuneracao_Dados_base[[#This Row],[Aumento Salarial (%)]]</f>
        <v>16410.2785</v>
      </c>
      <c r="M20" s="13">
        <f>Analista_Remuneracao_Dados_base[[#This Row],[2020]]-Analista_Remuneracao_Dados_base[[#This Row],[Aumento Salarial (%)]]</f>
        <v>16410.4228</v>
      </c>
      <c r="N20" s="13">
        <f>Analista_Remuneracao_Dados_base[[#This Row],[2021]]-Analista_Remuneracao_Dados_base[[#This Row],[Aumento Salarial (%)]]</f>
        <v>16410.5671</v>
      </c>
      <c r="O20" s="13">
        <f>Analista_Remuneracao_Dados_base[[#This Row],[2022]]-Analista_Remuneracao_Dados_base[[#This Row],[Aumento Salarial (%)]]</f>
        <v>16410.7114</v>
      </c>
      <c r="P20" s="13">
        <f>Analista_Remuneracao_Dados_base[[#This Row],[Salário Atual (R$)2]]-(1*Analista_Remuneracao_Dados_base[[#This Row],[Aumento Salarial (%)]])</f>
        <v>16410.8557</v>
      </c>
      <c r="Q20" s="13">
        <v>16411</v>
      </c>
    </row>
    <row r="21" spans="1:17" x14ac:dyDescent="0.25">
      <c r="A21">
        <v>366</v>
      </c>
      <c r="B21" t="s">
        <v>10</v>
      </c>
      <c r="C21" t="s">
        <v>7</v>
      </c>
      <c r="D21">
        <v>13</v>
      </c>
      <c r="E21" s="38">
        <v>17234</v>
      </c>
      <c r="F21" s="37">
        <v>0.14369999999999999</v>
      </c>
      <c r="G21">
        <f>Analista_Remuneracao_Dados_base[[#This Row],[2014]]-Analista_Remuneracao_Dados_base[[#This Row],[Aumento Salarial (%)]]</f>
        <v>6964.5630000000037</v>
      </c>
      <c r="H21" s="13">
        <f>Analista_Remuneracao_Dados_base[[#This Row],[2015]]-Analista_Remuneracao_Dados_base[[#This Row],[Aumento Salarial (%)]]</f>
        <v>6964.7067000000034</v>
      </c>
      <c r="I21" s="13">
        <f>Analista_Remuneracao_Dados_base[[#This Row],[2016]]-Analista_Remuneracao_Dados_base[[#This Row],[Aumento Salarial (%)]]</f>
        <v>6964.850400000003</v>
      </c>
      <c r="J21" s="13">
        <f>Analista_Remuneracao_Dados_base[[#This Row],[2017]]-Analista_Remuneracao_Dados_base[[#This Row],[Aumento Salarial (%)]]</f>
        <v>6964.9941000000026</v>
      </c>
      <c r="K21" s="13">
        <f>Analista_Remuneracao_Dados_base[[#This Row],[2018]]-Analista_Remuneracao_Dados_base[[#This Row],[Aumento Salarial (%)]]</f>
        <v>6965.1378000000022</v>
      </c>
      <c r="L21" s="13">
        <f>Analista_Remuneracao_Dados_base[[#This Row],[2019]]-Analista_Remuneracao_Dados_base[[#This Row],[Aumento Salarial (%)]]</f>
        <v>6965.2815000000019</v>
      </c>
      <c r="M21" s="13">
        <f>Analista_Remuneracao_Dados_base[[#This Row],[2020]]-Analista_Remuneracao_Dados_base[[#This Row],[Aumento Salarial (%)]]</f>
        <v>6965.4252000000015</v>
      </c>
      <c r="N21" s="13">
        <f>Analista_Remuneracao_Dados_base[[#This Row],[2021]]-Analista_Remuneracao_Dados_base[[#This Row],[Aumento Salarial (%)]]</f>
        <v>6965.5689000000011</v>
      </c>
      <c r="O21" s="13">
        <f>Analista_Remuneracao_Dados_base[[#This Row],[2022]]-Analista_Remuneracao_Dados_base[[#This Row],[Aumento Salarial (%)]]</f>
        <v>6965.7126000000007</v>
      </c>
      <c r="P21" s="13">
        <f>Analista_Remuneracao_Dados_base[[#This Row],[Salário Atual (R$)2]]-(1*Analista_Remuneracao_Dados_base[[#This Row],[Aumento Salarial (%)]])</f>
        <v>6965.8563000000004</v>
      </c>
      <c r="Q21" s="13">
        <v>6966</v>
      </c>
    </row>
    <row r="22" spans="1:17" x14ac:dyDescent="0.25">
      <c r="A22">
        <v>105</v>
      </c>
      <c r="B22" t="s">
        <v>11</v>
      </c>
      <c r="C22" t="s">
        <v>6</v>
      </c>
      <c r="D22">
        <v>8</v>
      </c>
      <c r="E22" s="38">
        <v>12425</v>
      </c>
      <c r="F22" s="37">
        <v>0.14330000000000001</v>
      </c>
      <c r="G22">
        <f>Analista_Remuneracao_Dados_base[[#This Row],[2014]]-Analista_Remuneracao_Dados_base[[#This Row],[Aumento Salarial (%)]]</f>
        <v>14406.567000000003</v>
      </c>
      <c r="H22" s="13">
        <f>Analista_Remuneracao_Dados_base[[#This Row],[2015]]-Analista_Remuneracao_Dados_base[[#This Row],[Aumento Salarial (%)]]</f>
        <v>14406.710300000002</v>
      </c>
      <c r="I22" s="13">
        <f>Analista_Remuneracao_Dados_base[[#This Row],[2016]]-Analista_Remuneracao_Dados_base[[#This Row],[Aumento Salarial (%)]]</f>
        <v>14406.853600000002</v>
      </c>
      <c r="J22" s="13">
        <f>Analista_Remuneracao_Dados_base[[#This Row],[2017]]-Analista_Remuneracao_Dados_base[[#This Row],[Aumento Salarial (%)]]</f>
        <v>14406.996900000002</v>
      </c>
      <c r="K22" s="13">
        <f>Analista_Remuneracao_Dados_base[[#This Row],[2018]]-Analista_Remuneracao_Dados_base[[#This Row],[Aumento Salarial (%)]]</f>
        <v>14407.140200000002</v>
      </c>
      <c r="L22" s="13">
        <f>Analista_Remuneracao_Dados_base[[#This Row],[2019]]-Analista_Remuneracao_Dados_base[[#This Row],[Aumento Salarial (%)]]</f>
        <v>14407.283500000001</v>
      </c>
      <c r="M22" s="13">
        <f>Analista_Remuneracao_Dados_base[[#This Row],[2020]]-Analista_Remuneracao_Dados_base[[#This Row],[Aumento Salarial (%)]]</f>
        <v>14407.426800000001</v>
      </c>
      <c r="N22" s="13">
        <f>Analista_Remuneracao_Dados_base[[#This Row],[2021]]-Analista_Remuneracao_Dados_base[[#This Row],[Aumento Salarial (%)]]</f>
        <v>14407.570100000001</v>
      </c>
      <c r="O22" s="13">
        <f>Analista_Remuneracao_Dados_base[[#This Row],[2022]]-Analista_Remuneracao_Dados_base[[#This Row],[Aumento Salarial (%)]]</f>
        <v>14407.713400000001</v>
      </c>
      <c r="P22" s="13">
        <f>Analista_Remuneracao_Dados_base[[#This Row],[Salário Atual (R$)2]]-(1*Analista_Remuneracao_Dados_base[[#This Row],[Aumento Salarial (%)]])</f>
        <v>14407.8567</v>
      </c>
      <c r="Q22" s="13">
        <v>14408</v>
      </c>
    </row>
    <row r="23" spans="1:17" x14ac:dyDescent="0.25">
      <c r="A23">
        <v>261</v>
      </c>
      <c r="B23" t="s">
        <v>9</v>
      </c>
      <c r="C23" t="s">
        <v>5</v>
      </c>
      <c r="D23">
        <v>19</v>
      </c>
      <c r="E23" s="38">
        <v>5593</v>
      </c>
      <c r="F23" s="37">
        <v>0.1426</v>
      </c>
      <c r="G23">
        <f>Analista_Remuneracao_Dados_base[[#This Row],[2014]]-Analista_Remuneracao_Dados_base[[#This Row],[Aumento Salarial (%)]]</f>
        <v>19595.574000000008</v>
      </c>
      <c r="H23" s="13">
        <f>Analista_Remuneracao_Dados_base[[#This Row],[2015]]-Analista_Remuneracao_Dados_base[[#This Row],[Aumento Salarial (%)]]</f>
        <v>19595.716600000007</v>
      </c>
      <c r="I23" s="13">
        <f>Analista_Remuneracao_Dados_base[[#This Row],[2016]]-Analista_Remuneracao_Dados_base[[#This Row],[Aumento Salarial (%)]]</f>
        <v>19595.859200000006</v>
      </c>
      <c r="J23" s="13">
        <f>Analista_Remuneracao_Dados_base[[#This Row],[2017]]-Analista_Remuneracao_Dados_base[[#This Row],[Aumento Salarial (%)]]</f>
        <v>19596.001800000005</v>
      </c>
      <c r="K23" s="13">
        <f>Analista_Remuneracao_Dados_base[[#This Row],[2018]]-Analista_Remuneracao_Dados_base[[#This Row],[Aumento Salarial (%)]]</f>
        <v>19596.144400000005</v>
      </c>
      <c r="L23" s="13">
        <f>Analista_Remuneracao_Dados_base[[#This Row],[2019]]-Analista_Remuneracao_Dados_base[[#This Row],[Aumento Salarial (%)]]</f>
        <v>19596.287000000004</v>
      </c>
      <c r="M23" s="13">
        <f>Analista_Remuneracao_Dados_base[[#This Row],[2020]]-Analista_Remuneracao_Dados_base[[#This Row],[Aumento Salarial (%)]]</f>
        <v>19596.429600000003</v>
      </c>
      <c r="N23" s="13">
        <f>Analista_Remuneracao_Dados_base[[#This Row],[2021]]-Analista_Remuneracao_Dados_base[[#This Row],[Aumento Salarial (%)]]</f>
        <v>19596.572200000002</v>
      </c>
      <c r="O23" s="13">
        <f>Analista_Remuneracao_Dados_base[[#This Row],[2022]]-Analista_Remuneracao_Dados_base[[#This Row],[Aumento Salarial (%)]]</f>
        <v>19596.714800000002</v>
      </c>
      <c r="P23" s="13">
        <f>Analista_Remuneracao_Dados_base[[#This Row],[Salário Atual (R$)2]]-(1*Analista_Remuneracao_Dados_base[[#This Row],[Aumento Salarial (%)]])</f>
        <v>19596.857400000001</v>
      </c>
      <c r="Q23" s="13">
        <v>19597</v>
      </c>
    </row>
    <row r="24" spans="1:17" x14ac:dyDescent="0.25">
      <c r="A24">
        <v>320</v>
      </c>
      <c r="B24" t="s">
        <v>3</v>
      </c>
      <c r="C24" t="s">
        <v>5</v>
      </c>
      <c r="D24">
        <v>13</v>
      </c>
      <c r="E24" s="38">
        <v>9034</v>
      </c>
      <c r="F24" s="37">
        <v>0.14230000000000001</v>
      </c>
      <c r="G24">
        <f>Analista_Remuneracao_Dados_base[[#This Row],[2014]]-Analista_Remuneracao_Dados_base[[#This Row],[Aumento Salarial (%)]]</f>
        <v>10085.577000000005</v>
      </c>
      <c r="H24" s="13">
        <f>Analista_Remuneracao_Dados_base[[#This Row],[2015]]-Analista_Remuneracao_Dados_base[[#This Row],[Aumento Salarial (%)]]</f>
        <v>10085.719300000004</v>
      </c>
      <c r="I24" s="13">
        <f>Analista_Remuneracao_Dados_base[[#This Row],[2016]]-Analista_Remuneracao_Dados_base[[#This Row],[Aumento Salarial (%)]]</f>
        <v>10085.861600000004</v>
      </c>
      <c r="J24" s="13">
        <f>Analista_Remuneracao_Dados_base[[#This Row],[2017]]-Analista_Remuneracao_Dados_base[[#This Row],[Aumento Salarial (%)]]</f>
        <v>10086.003900000003</v>
      </c>
      <c r="K24" s="13">
        <f>Analista_Remuneracao_Dados_base[[#This Row],[2018]]-Analista_Remuneracao_Dados_base[[#This Row],[Aumento Salarial (%)]]</f>
        <v>10086.146200000003</v>
      </c>
      <c r="L24" s="13">
        <f>Analista_Remuneracao_Dados_base[[#This Row],[2019]]-Analista_Remuneracao_Dados_base[[#This Row],[Aumento Salarial (%)]]</f>
        <v>10086.288500000002</v>
      </c>
      <c r="M24" s="13">
        <f>Analista_Remuneracao_Dados_base[[#This Row],[2020]]-Analista_Remuneracao_Dados_base[[#This Row],[Aumento Salarial (%)]]</f>
        <v>10086.430800000002</v>
      </c>
      <c r="N24" s="13">
        <f>Analista_Remuneracao_Dados_base[[#This Row],[2021]]-Analista_Remuneracao_Dados_base[[#This Row],[Aumento Salarial (%)]]</f>
        <v>10086.573100000001</v>
      </c>
      <c r="O24" s="13">
        <f>Analista_Remuneracao_Dados_base[[#This Row],[2022]]-Analista_Remuneracao_Dados_base[[#This Row],[Aumento Salarial (%)]]</f>
        <v>10086.715400000001</v>
      </c>
      <c r="P24" s="13">
        <f>Analista_Remuneracao_Dados_base[[#This Row],[Salário Atual (R$)2]]-(1*Analista_Remuneracao_Dados_base[[#This Row],[Aumento Salarial (%)]])</f>
        <v>10086.8577</v>
      </c>
      <c r="Q24" s="13">
        <v>10087</v>
      </c>
    </row>
    <row r="25" spans="1:17" x14ac:dyDescent="0.25">
      <c r="A25">
        <v>367</v>
      </c>
      <c r="B25" t="s">
        <v>10</v>
      </c>
      <c r="C25" t="s">
        <v>8</v>
      </c>
      <c r="D25">
        <v>19</v>
      </c>
      <c r="E25" s="38">
        <v>9445</v>
      </c>
      <c r="F25" s="37">
        <v>0.14180000000000001</v>
      </c>
      <c r="G25">
        <f>Analista_Remuneracao_Dados_base[[#This Row],[2014]]-Analista_Remuneracao_Dados_base[[#This Row],[Aumento Salarial (%)]]</f>
        <v>8594.5820000000058</v>
      </c>
      <c r="H25" s="13">
        <f>Analista_Remuneracao_Dados_base[[#This Row],[2015]]-Analista_Remuneracao_Dados_base[[#This Row],[Aumento Salarial (%)]]</f>
        <v>8594.7238000000052</v>
      </c>
      <c r="I25" s="13">
        <f>Analista_Remuneracao_Dados_base[[#This Row],[2016]]-Analista_Remuneracao_Dados_base[[#This Row],[Aumento Salarial (%)]]</f>
        <v>8594.8656000000046</v>
      </c>
      <c r="J25" s="13">
        <f>Analista_Remuneracao_Dados_base[[#This Row],[2017]]-Analista_Remuneracao_Dados_base[[#This Row],[Aumento Salarial (%)]]</f>
        <v>8595.0074000000041</v>
      </c>
      <c r="K25" s="13">
        <f>Analista_Remuneracao_Dados_base[[#This Row],[2018]]-Analista_Remuneracao_Dados_base[[#This Row],[Aumento Salarial (%)]]</f>
        <v>8595.1492000000035</v>
      </c>
      <c r="L25" s="13">
        <f>Analista_Remuneracao_Dados_base[[#This Row],[2019]]-Analista_Remuneracao_Dados_base[[#This Row],[Aumento Salarial (%)]]</f>
        <v>8595.2910000000029</v>
      </c>
      <c r="M25" s="13">
        <f>Analista_Remuneracao_Dados_base[[#This Row],[2020]]-Analista_Remuneracao_Dados_base[[#This Row],[Aumento Salarial (%)]]</f>
        <v>8595.4328000000023</v>
      </c>
      <c r="N25" s="13">
        <f>Analista_Remuneracao_Dados_base[[#This Row],[2021]]-Analista_Remuneracao_Dados_base[[#This Row],[Aumento Salarial (%)]]</f>
        <v>8595.5746000000017</v>
      </c>
      <c r="O25" s="13">
        <f>Analista_Remuneracao_Dados_base[[#This Row],[2022]]-Analista_Remuneracao_Dados_base[[#This Row],[Aumento Salarial (%)]]</f>
        <v>8595.7164000000012</v>
      </c>
      <c r="P25" s="13">
        <f>Analista_Remuneracao_Dados_base[[#This Row],[Salário Atual (R$)2]]-(1*Analista_Remuneracao_Dados_base[[#This Row],[Aumento Salarial (%)]])</f>
        <v>8595.8582000000006</v>
      </c>
      <c r="Q25" s="13">
        <v>8596</v>
      </c>
    </row>
    <row r="26" spans="1:17" x14ac:dyDescent="0.25">
      <c r="A26">
        <v>186</v>
      </c>
      <c r="B26" t="s">
        <v>12</v>
      </c>
      <c r="C26" t="s">
        <v>8</v>
      </c>
      <c r="D26">
        <v>13</v>
      </c>
      <c r="E26" s="38">
        <v>12822</v>
      </c>
      <c r="F26" s="37">
        <v>0.14149999999999999</v>
      </c>
      <c r="G26">
        <f>Analista_Remuneracao_Dados_base[[#This Row],[2014]]-Analista_Remuneracao_Dados_base[[#This Row],[Aumento Salarial (%)]]</f>
        <v>14937.585000000003</v>
      </c>
      <c r="H26" s="13">
        <f>Analista_Remuneracao_Dados_base[[#This Row],[2015]]-Analista_Remuneracao_Dados_base[[#This Row],[Aumento Salarial (%)]]</f>
        <v>14937.726500000002</v>
      </c>
      <c r="I26" s="13">
        <f>Analista_Remuneracao_Dados_base[[#This Row],[2016]]-Analista_Remuneracao_Dados_base[[#This Row],[Aumento Salarial (%)]]</f>
        <v>14937.868000000002</v>
      </c>
      <c r="J26" s="13">
        <f>Analista_Remuneracao_Dados_base[[#This Row],[2017]]-Analista_Remuneracao_Dados_base[[#This Row],[Aumento Salarial (%)]]</f>
        <v>14938.009500000002</v>
      </c>
      <c r="K26" s="13">
        <f>Analista_Remuneracao_Dados_base[[#This Row],[2018]]-Analista_Remuneracao_Dados_base[[#This Row],[Aumento Salarial (%)]]</f>
        <v>14938.151000000002</v>
      </c>
      <c r="L26" s="13">
        <f>Analista_Remuneracao_Dados_base[[#This Row],[2019]]-Analista_Remuneracao_Dados_base[[#This Row],[Aumento Salarial (%)]]</f>
        <v>14938.292500000001</v>
      </c>
      <c r="M26" s="13">
        <f>Analista_Remuneracao_Dados_base[[#This Row],[2020]]-Analista_Remuneracao_Dados_base[[#This Row],[Aumento Salarial (%)]]</f>
        <v>14938.434000000001</v>
      </c>
      <c r="N26" s="13">
        <f>Analista_Remuneracao_Dados_base[[#This Row],[2021]]-Analista_Remuneracao_Dados_base[[#This Row],[Aumento Salarial (%)]]</f>
        <v>14938.575500000001</v>
      </c>
      <c r="O26" s="13">
        <f>Analista_Remuneracao_Dados_base[[#This Row],[2022]]-Analista_Remuneracao_Dados_base[[#This Row],[Aumento Salarial (%)]]</f>
        <v>14938.717000000001</v>
      </c>
      <c r="P26" s="13">
        <f>Analista_Remuneracao_Dados_base[[#This Row],[Salário Atual (R$)2]]-(1*Analista_Remuneracao_Dados_base[[#This Row],[Aumento Salarial (%)]])</f>
        <v>14938.8585</v>
      </c>
      <c r="Q26" s="13">
        <v>14939</v>
      </c>
    </row>
    <row r="27" spans="1:17" x14ac:dyDescent="0.25">
      <c r="A27">
        <v>95</v>
      </c>
      <c r="B27" t="s">
        <v>3</v>
      </c>
      <c r="C27" t="s">
        <v>4</v>
      </c>
      <c r="D27">
        <v>20</v>
      </c>
      <c r="E27" s="38">
        <v>15448</v>
      </c>
      <c r="F27" s="37">
        <v>0.14149999999999999</v>
      </c>
      <c r="G27">
        <f>Analista_Remuneracao_Dados_base[[#This Row],[2014]]-Analista_Remuneracao_Dados_base[[#This Row],[Aumento Salarial (%)]]</f>
        <v>5850.5850000000028</v>
      </c>
      <c r="H27" s="13">
        <f>Analista_Remuneracao_Dados_base[[#This Row],[2015]]-Analista_Remuneracao_Dados_base[[#This Row],[Aumento Salarial (%)]]</f>
        <v>5850.7265000000025</v>
      </c>
      <c r="I27" s="13">
        <f>Analista_Remuneracao_Dados_base[[#This Row],[2016]]-Analista_Remuneracao_Dados_base[[#This Row],[Aumento Salarial (%)]]</f>
        <v>5850.8680000000022</v>
      </c>
      <c r="J27" s="13">
        <f>Analista_Remuneracao_Dados_base[[#This Row],[2017]]-Analista_Remuneracao_Dados_base[[#This Row],[Aumento Salarial (%)]]</f>
        <v>5851.0095000000019</v>
      </c>
      <c r="K27" s="13">
        <f>Analista_Remuneracao_Dados_base[[#This Row],[2018]]-Analista_Remuneracao_Dados_base[[#This Row],[Aumento Salarial (%)]]</f>
        <v>5851.1510000000017</v>
      </c>
      <c r="L27" s="13">
        <f>Analista_Remuneracao_Dados_base[[#This Row],[2019]]-Analista_Remuneracao_Dados_base[[#This Row],[Aumento Salarial (%)]]</f>
        <v>5851.2925000000014</v>
      </c>
      <c r="M27" s="13">
        <f>Analista_Remuneracao_Dados_base[[#This Row],[2020]]-Analista_Remuneracao_Dados_base[[#This Row],[Aumento Salarial (%)]]</f>
        <v>5851.4340000000011</v>
      </c>
      <c r="N27" s="13">
        <f>Analista_Remuneracao_Dados_base[[#This Row],[2021]]-Analista_Remuneracao_Dados_base[[#This Row],[Aumento Salarial (%)]]</f>
        <v>5851.5755000000008</v>
      </c>
      <c r="O27" s="13">
        <f>Analista_Remuneracao_Dados_base[[#This Row],[2022]]-Analista_Remuneracao_Dados_base[[#This Row],[Aumento Salarial (%)]]</f>
        <v>5851.7170000000006</v>
      </c>
      <c r="P27" s="13">
        <f>Analista_Remuneracao_Dados_base[[#This Row],[Salário Atual (R$)2]]-(1*Analista_Remuneracao_Dados_base[[#This Row],[Aumento Salarial (%)]])</f>
        <v>5851.8585000000003</v>
      </c>
      <c r="Q27" s="13">
        <v>5852</v>
      </c>
    </row>
    <row r="28" spans="1:17" x14ac:dyDescent="0.25">
      <c r="A28">
        <v>46</v>
      </c>
      <c r="B28" t="s">
        <v>3</v>
      </c>
      <c r="C28" t="s">
        <v>5</v>
      </c>
      <c r="D28">
        <v>28</v>
      </c>
      <c r="E28" s="38">
        <v>10326</v>
      </c>
      <c r="F28" s="37">
        <v>0.14050000000000001</v>
      </c>
      <c r="G28">
        <f>Analista_Remuneracao_Dados_base[[#This Row],[2014]]-Analista_Remuneracao_Dados_base[[#This Row],[Aumento Salarial (%)]]</f>
        <v>5066.5949999999957</v>
      </c>
      <c r="H28" s="13">
        <f>Analista_Remuneracao_Dados_base[[#This Row],[2015]]-Analista_Remuneracao_Dados_base[[#This Row],[Aumento Salarial (%)]]</f>
        <v>5066.7354999999961</v>
      </c>
      <c r="I28" s="13">
        <f>Analista_Remuneracao_Dados_base[[#This Row],[2016]]-Analista_Remuneracao_Dados_base[[#This Row],[Aumento Salarial (%)]]</f>
        <v>5066.8759999999966</v>
      </c>
      <c r="J28" s="13">
        <f>Analista_Remuneracao_Dados_base[[#This Row],[2017]]-Analista_Remuneracao_Dados_base[[#This Row],[Aumento Salarial (%)]]</f>
        <v>5067.016499999997</v>
      </c>
      <c r="K28" s="13">
        <f>Analista_Remuneracao_Dados_base[[#This Row],[2018]]-Analista_Remuneracao_Dados_base[[#This Row],[Aumento Salarial (%)]]</f>
        <v>5067.1569999999974</v>
      </c>
      <c r="L28" s="13">
        <f>Analista_Remuneracao_Dados_base[[#This Row],[2019]]-Analista_Remuneracao_Dados_base[[#This Row],[Aumento Salarial (%)]]</f>
        <v>5067.2974999999979</v>
      </c>
      <c r="M28" s="13">
        <f>Analista_Remuneracao_Dados_base[[#This Row],[2020]]-Analista_Remuneracao_Dados_base[[#This Row],[Aumento Salarial (%)]]</f>
        <v>5067.4379999999983</v>
      </c>
      <c r="N28" s="13">
        <f>Analista_Remuneracao_Dados_base[[#This Row],[2021]]-Analista_Remuneracao_Dados_base[[#This Row],[Aumento Salarial (%)]]</f>
        <v>5067.5784999999987</v>
      </c>
      <c r="O28" s="13">
        <f>Analista_Remuneracao_Dados_base[[#This Row],[2022]]-Analista_Remuneracao_Dados_base[[#This Row],[Aumento Salarial (%)]]</f>
        <v>5067.7189999999991</v>
      </c>
      <c r="P28" s="13">
        <f>Analista_Remuneracao_Dados_base[[#This Row],[Salário Atual (R$)2]]-(1*Analista_Remuneracao_Dados_base[[#This Row],[Aumento Salarial (%)]])</f>
        <v>5067.8594999999996</v>
      </c>
      <c r="Q28" s="13">
        <v>5068</v>
      </c>
    </row>
    <row r="29" spans="1:17" x14ac:dyDescent="0.25">
      <c r="A29">
        <v>439</v>
      </c>
      <c r="B29" t="s">
        <v>10</v>
      </c>
      <c r="C29" t="s">
        <v>8</v>
      </c>
      <c r="D29">
        <v>3</v>
      </c>
      <c r="E29" s="38">
        <v>19240</v>
      </c>
      <c r="F29" s="37">
        <v>0.13980000000000001</v>
      </c>
      <c r="G29">
        <f>Analista_Remuneracao_Dados_base[[#This Row],[2014]]-Analista_Remuneracao_Dados_base[[#This Row],[Aumento Salarial (%)]]</f>
        <v>14035.601999999992</v>
      </c>
      <c r="H29" s="13">
        <f>Analista_Remuneracao_Dados_base[[#This Row],[2015]]-Analista_Remuneracao_Dados_base[[#This Row],[Aumento Salarial (%)]]</f>
        <v>14035.741799999993</v>
      </c>
      <c r="I29" s="13">
        <f>Analista_Remuneracao_Dados_base[[#This Row],[2016]]-Analista_Remuneracao_Dados_base[[#This Row],[Aumento Salarial (%)]]</f>
        <v>14035.881599999993</v>
      </c>
      <c r="J29" s="13">
        <f>Analista_Remuneracao_Dados_base[[#This Row],[2017]]-Analista_Remuneracao_Dados_base[[#This Row],[Aumento Salarial (%)]]</f>
        <v>14036.021399999994</v>
      </c>
      <c r="K29" s="13">
        <f>Analista_Remuneracao_Dados_base[[#This Row],[2018]]-Analista_Remuneracao_Dados_base[[#This Row],[Aumento Salarial (%)]]</f>
        <v>14036.161199999995</v>
      </c>
      <c r="L29" s="13">
        <f>Analista_Remuneracao_Dados_base[[#This Row],[2019]]-Analista_Remuneracao_Dados_base[[#This Row],[Aumento Salarial (%)]]</f>
        <v>14036.300999999996</v>
      </c>
      <c r="M29" s="13">
        <f>Analista_Remuneracao_Dados_base[[#This Row],[2020]]-Analista_Remuneracao_Dados_base[[#This Row],[Aumento Salarial (%)]]</f>
        <v>14036.440799999997</v>
      </c>
      <c r="N29" s="13">
        <f>Analista_Remuneracao_Dados_base[[#This Row],[2021]]-Analista_Remuneracao_Dados_base[[#This Row],[Aumento Salarial (%)]]</f>
        <v>14036.580599999998</v>
      </c>
      <c r="O29" s="13">
        <f>Analista_Remuneracao_Dados_base[[#This Row],[2022]]-Analista_Remuneracao_Dados_base[[#This Row],[Aumento Salarial (%)]]</f>
        <v>14036.720399999998</v>
      </c>
      <c r="P29" s="13">
        <f>Analista_Remuneracao_Dados_base[[#This Row],[Salário Atual (R$)2]]-(1*Analista_Remuneracao_Dados_base[[#This Row],[Aumento Salarial (%)]])</f>
        <v>14036.860199999999</v>
      </c>
      <c r="Q29" s="13">
        <v>14037</v>
      </c>
    </row>
    <row r="30" spans="1:17" x14ac:dyDescent="0.25">
      <c r="A30">
        <v>11</v>
      </c>
      <c r="B30" t="s">
        <v>3</v>
      </c>
      <c r="C30" t="s">
        <v>6</v>
      </c>
      <c r="D30">
        <v>8</v>
      </c>
      <c r="E30" s="38">
        <v>7791</v>
      </c>
      <c r="F30" s="37">
        <v>0.13980000000000001</v>
      </c>
      <c r="G30">
        <f>Analista_Remuneracao_Dados_base[[#This Row],[2014]]-Analista_Remuneracao_Dados_base[[#This Row],[Aumento Salarial (%)]]</f>
        <v>4432.6020000000008</v>
      </c>
      <c r="H30" s="13">
        <f>Analista_Remuneracao_Dados_base[[#This Row],[2015]]-Analista_Remuneracao_Dados_base[[#This Row],[Aumento Salarial (%)]]</f>
        <v>4432.7418000000007</v>
      </c>
      <c r="I30" s="13">
        <f>Analista_Remuneracao_Dados_base[[#This Row],[2016]]-Analista_Remuneracao_Dados_base[[#This Row],[Aumento Salarial (%)]]</f>
        <v>4432.8816000000006</v>
      </c>
      <c r="J30" s="13">
        <f>Analista_Remuneracao_Dados_base[[#This Row],[2017]]-Analista_Remuneracao_Dados_base[[#This Row],[Aumento Salarial (%)]]</f>
        <v>4433.0214000000005</v>
      </c>
      <c r="K30" s="13">
        <f>Analista_Remuneracao_Dados_base[[#This Row],[2018]]-Analista_Remuneracao_Dados_base[[#This Row],[Aumento Salarial (%)]]</f>
        <v>4433.1612000000005</v>
      </c>
      <c r="L30" s="13">
        <f>Analista_Remuneracao_Dados_base[[#This Row],[2019]]-Analista_Remuneracao_Dados_base[[#This Row],[Aumento Salarial (%)]]</f>
        <v>4433.3010000000004</v>
      </c>
      <c r="M30" s="13">
        <f>Analista_Remuneracao_Dados_base[[#This Row],[2020]]-Analista_Remuneracao_Dados_base[[#This Row],[Aumento Salarial (%)]]</f>
        <v>4433.4408000000003</v>
      </c>
      <c r="N30" s="13">
        <f>Analista_Remuneracao_Dados_base[[#This Row],[2021]]-Analista_Remuneracao_Dados_base[[#This Row],[Aumento Salarial (%)]]</f>
        <v>4433.5806000000002</v>
      </c>
      <c r="O30" s="13">
        <f>Analista_Remuneracao_Dados_base[[#This Row],[2022]]-Analista_Remuneracao_Dados_base[[#This Row],[Aumento Salarial (%)]]</f>
        <v>4433.7204000000002</v>
      </c>
      <c r="P30" s="13">
        <f>Analista_Remuneracao_Dados_base[[#This Row],[Salário Atual (R$)2]]-(1*Analista_Remuneracao_Dados_base[[#This Row],[Aumento Salarial (%)]])</f>
        <v>4433.8602000000001</v>
      </c>
      <c r="Q30" s="13">
        <v>4434</v>
      </c>
    </row>
    <row r="31" spans="1:17" x14ac:dyDescent="0.25">
      <c r="A31">
        <v>453</v>
      </c>
      <c r="B31" t="s">
        <v>11</v>
      </c>
      <c r="C31" t="s">
        <v>5</v>
      </c>
      <c r="D31">
        <v>12</v>
      </c>
      <c r="E31" s="38">
        <v>15900</v>
      </c>
      <c r="F31" s="37">
        <v>0.13969999999999999</v>
      </c>
      <c r="G31">
        <f>Analista_Remuneracao_Dados_base[[#This Row],[2014]]-Analista_Remuneracao_Dados_base[[#This Row],[Aumento Salarial (%)]]</f>
        <v>15057.603000000003</v>
      </c>
      <c r="H31" s="13">
        <f>Analista_Remuneracao_Dados_base[[#This Row],[2015]]-Analista_Remuneracao_Dados_base[[#This Row],[Aumento Salarial (%)]]</f>
        <v>15057.742700000003</v>
      </c>
      <c r="I31" s="13">
        <f>Analista_Remuneracao_Dados_base[[#This Row],[2016]]-Analista_Remuneracao_Dados_base[[#This Row],[Aumento Salarial (%)]]</f>
        <v>15057.882400000002</v>
      </c>
      <c r="J31" s="13">
        <f>Analista_Remuneracao_Dados_base[[#This Row],[2017]]-Analista_Remuneracao_Dados_base[[#This Row],[Aumento Salarial (%)]]</f>
        <v>15058.022100000002</v>
      </c>
      <c r="K31" s="13">
        <f>Analista_Remuneracao_Dados_base[[#This Row],[2018]]-Analista_Remuneracao_Dados_base[[#This Row],[Aumento Salarial (%)]]</f>
        <v>15058.161800000002</v>
      </c>
      <c r="L31" s="13">
        <f>Analista_Remuneracao_Dados_base[[#This Row],[2019]]-Analista_Remuneracao_Dados_base[[#This Row],[Aumento Salarial (%)]]</f>
        <v>15058.301500000001</v>
      </c>
      <c r="M31" s="13">
        <f>Analista_Remuneracao_Dados_base[[#This Row],[2020]]-Analista_Remuneracao_Dados_base[[#This Row],[Aumento Salarial (%)]]</f>
        <v>15058.441200000001</v>
      </c>
      <c r="N31" s="13">
        <f>Analista_Remuneracao_Dados_base[[#This Row],[2021]]-Analista_Remuneracao_Dados_base[[#This Row],[Aumento Salarial (%)]]</f>
        <v>15058.580900000001</v>
      </c>
      <c r="O31" s="13">
        <f>Analista_Remuneracao_Dados_base[[#This Row],[2022]]-Analista_Remuneracao_Dados_base[[#This Row],[Aumento Salarial (%)]]</f>
        <v>15058.720600000001</v>
      </c>
      <c r="P31" s="13">
        <f>Analista_Remuneracao_Dados_base[[#This Row],[Salário Atual (R$)2]]-(1*Analista_Remuneracao_Dados_base[[#This Row],[Aumento Salarial (%)]])</f>
        <v>15058.8603</v>
      </c>
      <c r="Q31" s="13">
        <v>15059</v>
      </c>
    </row>
    <row r="32" spans="1:17" x14ac:dyDescent="0.25">
      <c r="A32">
        <v>51</v>
      </c>
      <c r="B32" t="s">
        <v>10</v>
      </c>
      <c r="C32" t="s">
        <v>4</v>
      </c>
      <c r="D32">
        <v>16</v>
      </c>
      <c r="E32" s="38">
        <v>4932</v>
      </c>
      <c r="F32" s="37">
        <v>0.1396</v>
      </c>
      <c r="G32">
        <f>Analista_Remuneracao_Dados_base[[#This Row],[2014]]-Analista_Remuneracao_Dados_base[[#This Row],[Aumento Salarial (%)]]</f>
        <v>10872.603999999996</v>
      </c>
      <c r="H32" s="13">
        <f>Analista_Remuneracao_Dados_base[[#This Row],[2015]]-Analista_Remuneracao_Dados_base[[#This Row],[Aumento Salarial (%)]]</f>
        <v>10872.743599999996</v>
      </c>
      <c r="I32" s="13">
        <f>Analista_Remuneracao_Dados_base[[#This Row],[2016]]-Analista_Remuneracao_Dados_base[[#This Row],[Aumento Salarial (%)]]</f>
        <v>10872.883199999997</v>
      </c>
      <c r="J32" s="13">
        <f>Analista_Remuneracao_Dados_base[[#This Row],[2017]]-Analista_Remuneracao_Dados_base[[#This Row],[Aumento Salarial (%)]]</f>
        <v>10873.022799999997</v>
      </c>
      <c r="K32" s="13">
        <f>Analista_Remuneracao_Dados_base[[#This Row],[2018]]-Analista_Remuneracao_Dados_base[[#This Row],[Aumento Salarial (%)]]</f>
        <v>10873.162399999997</v>
      </c>
      <c r="L32" s="13">
        <f>Analista_Remuneracao_Dados_base[[#This Row],[2019]]-Analista_Remuneracao_Dados_base[[#This Row],[Aumento Salarial (%)]]</f>
        <v>10873.301999999998</v>
      </c>
      <c r="M32" s="13">
        <f>Analista_Remuneracao_Dados_base[[#This Row],[2020]]-Analista_Remuneracao_Dados_base[[#This Row],[Aumento Salarial (%)]]</f>
        <v>10873.441599999998</v>
      </c>
      <c r="N32" s="13">
        <f>Analista_Remuneracao_Dados_base[[#This Row],[2021]]-Analista_Remuneracao_Dados_base[[#This Row],[Aumento Salarial (%)]]</f>
        <v>10873.581199999999</v>
      </c>
      <c r="O32" s="13">
        <f>Analista_Remuneracao_Dados_base[[#This Row],[2022]]-Analista_Remuneracao_Dados_base[[#This Row],[Aumento Salarial (%)]]</f>
        <v>10873.720799999999</v>
      </c>
      <c r="P32" s="13">
        <f>Analista_Remuneracao_Dados_base[[#This Row],[Salário Atual (R$)2]]-(1*Analista_Remuneracao_Dados_base[[#This Row],[Aumento Salarial (%)]])</f>
        <v>10873.8604</v>
      </c>
      <c r="Q32" s="13">
        <v>10874</v>
      </c>
    </row>
    <row r="33" spans="1:17" x14ac:dyDescent="0.25">
      <c r="A33">
        <v>490</v>
      </c>
      <c r="B33" t="s">
        <v>10</v>
      </c>
      <c r="C33" t="s">
        <v>7</v>
      </c>
      <c r="D33">
        <v>12</v>
      </c>
      <c r="E33" s="38">
        <v>10209</v>
      </c>
      <c r="F33" s="37">
        <v>0.1396</v>
      </c>
      <c r="G33">
        <f>Analista_Remuneracao_Dados_base[[#This Row],[2014]]-Analista_Remuneracao_Dados_base[[#This Row],[Aumento Salarial (%)]]</f>
        <v>16280.603999999996</v>
      </c>
      <c r="H33" s="13">
        <f>Analista_Remuneracao_Dados_base[[#This Row],[2015]]-Analista_Remuneracao_Dados_base[[#This Row],[Aumento Salarial (%)]]</f>
        <v>16280.743599999996</v>
      </c>
      <c r="I33" s="13">
        <f>Analista_Remuneracao_Dados_base[[#This Row],[2016]]-Analista_Remuneracao_Dados_base[[#This Row],[Aumento Salarial (%)]]</f>
        <v>16280.883199999997</v>
      </c>
      <c r="J33" s="13">
        <f>Analista_Remuneracao_Dados_base[[#This Row],[2017]]-Analista_Remuneracao_Dados_base[[#This Row],[Aumento Salarial (%)]]</f>
        <v>16281.022799999997</v>
      </c>
      <c r="K33" s="13">
        <f>Analista_Remuneracao_Dados_base[[#This Row],[2018]]-Analista_Remuneracao_Dados_base[[#This Row],[Aumento Salarial (%)]]</f>
        <v>16281.162399999997</v>
      </c>
      <c r="L33" s="13">
        <f>Analista_Remuneracao_Dados_base[[#This Row],[2019]]-Analista_Remuneracao_Dados_base[[#This Row],[Aumento Salarial (%)]]</f>
        <v>16281.301999999998</v>
      </c>
      <c r="M33" s="13">
        <f>Analista_Remuneracao_Dados_base[[#This Row],[2020]]-Analista_Remuneracao_Dados_base[[#This Row],[Aumento Salarial (%)]]</f>
        <v>16281.441599999998</v>
      </c>
      <c r="N33" s="13">
        <f>Analista_Remuneracao_Dados_base[[#This Row],[2021]]-Analista_Remuneracao_Dados_base[[#This Row],[Aumento Salarial (%)]]</f>
        <v>16281.581199999999</v>
      </c>
      <c r="O33" s="13">
        <f>Analista_Remuneracao_Dados_base[[#This Row],[2022]]-Analista_Remuneracao_Dados_base[[#This Row],[Aumento Salarial (%)]]</f>
        <v>16281.720799999999</v>
      </c>
      <c r="P33" s="13">
        <f>Analista_Remuneracao_Dados_base[[#This Row],[Salário Atual (R$)2]]-(1*Analista_Remuneracao_Dados_base[[#This Row],[Aumento Salarial (%)]])</f>
        <v>16281.8604</v>
      </c>
      <c r="Q33" s="13">
        <v>16282</v>
      </c>
    </row>
    <row r="34" spans="1:17" x14ac:dyDescent="0.25">
      <c r="A34">
        <v>264</v>
      </c>
      <c r="B34" t="s">
        <v>9</v>
      </c>
      <c r="C34" t="s">
        <v>6</v>
      </c>
      <c r="D34">
        <v>6</v>
      </c>
      <c r="E34" s="38">
        <v>18425</v>
      </c>
      <c r="F34" s="37">
        <v>0.13950000000000001</v>
      </c>
      <c r="G34">
        <f>Analista_Remuneracao_Dados_base[[#This Row],[2014]]-Analista_Remuneracao_Dados_base[[#This Row],[Aumento Salarial (%)]]</f>
        <v>4612.6049999999977</v>
      </c>
      <c r="H34" s="13">
        <f>Analista_Remuneracao_Dados_base[[#This Row],[2015]]-Analista_Remuneracao_Dados_base[[#This Row],[Aumento Salarial (%)]]</f>
        <v>4612.744499999998</v>
      </c>
      <c r="I34" s="13">
        <f>Analista_Remuneracao_Dados_base[[#This Row],[2016]]-Analista_Remuneracao_Dados_base[[#This Row],[Aumento Salarial (%)]]</f>
        <v>4612.8839999999982</v>
      </c>
      <c r="J34" s="13">
        <f>Analista_Remuneracao_Dados_base[[#This Row],[2017]]-Analista_Remuneracao_Dados_base[[#This Row],[Aumento Salarial (%)]]</f>
        <v>4613.0234999999984</v>
      </c>
      <c r="K34" s="13">
        <f>Analista_Remuneracao_Dados_base[[#This Row],[2018]]-Analista_Remuneracao_Dados_base[[#This Row],[Aumento Salarial (%)]]</f>
        <v>4613.1629999999986</v>
      </c>
      <c r="L34" s="13">
        <f>Analista_Remuneracao_Dados_base[[#This Row],[2019]]-Analista_Remuneracao_Dados_base[[#This Row],[Aumento Salarial (%)]]</f>
        <v>4613.3024999999989</v>
      </c>
      <c r="M34" s="13">
        <f>Analista_Remuneracao_Dados_base[[#This Row],[2020]]-Analista_Remuneracao_Dados_base[[#This Row],[Aumento Salarial (%)]]</f>
        <v>4613.4419999999991</v>
      </c>
      <c r="N34" s="13">
        <f>Analista_Remuneracao_Dados_base[[#This Row],[2021]]-Analista_Remuneracao_Dados_base[[#This Row],[Aumento Salarial (%)]]</f>
        <v>4613.5814999999993</v>
      </c>
      <c r="O34" s="13">
        <f>Analista_Remuneracao_Dados_base[[#This Row],[2022]]-Analista_Remuneracao_Dados_base[[#This Row],[Aumento Salarial (%)]]</f>
        <v>4613.7209999999995</v>
      </c>
      <c r="P34" s="13">
        <f>Analista_Remuneracao_Dados_base[[#This Row],[Salário Atual (R$)2]]-(1*Analista_Remuneracao_Dados_base[[#This Row],[Aumento Salarial (%)]])</f>
        <v>4613.8604999999998</v>
      </c>
      <c r="Q34" s="13">
        <v>4614</v>
      </c>
    </row>
    <row r="35" spans="1:17" x14ac:dyDescent="0.25">
      <c r="A35">
        <v>156</v>
      </c>
      <c r="B35" t="s">
        <v>9</v>
      </c>
      <c r="C35" t="s">
        <v>7</v>
      </c>
      <c r="D35">
        <v>25</v>
      </c>
      <c r="E35" s="38">
        <v>10764</v>
      </c>
      <c r="F35" s="37">
        <v>0.1394</v>
      </c>
      <c r="G35">
        <f>Analista_Remuneracao_Dados_base[[#This Row],[2014]]-Analista_Remuneracao_Dados_base[[#This Row],[Aumento Salarial (%)]]</f>
        <v>14939.606</v>
      </c>
      <c r="H35" s="13">
        <f>Analista_Remuneracao_Dados_base[[#This Row],[2015]]-Analista_Remuneracao_Dados_base[[#This Row],[Aumento Salarial (%)]]</f>
        <v>14939.7454</v>
      </c>
      <c r="I35" s="13">
        <f>Analista_Remuneracao_Dados_base[[#This Row],[2016]]-Analista_Remuneracao_Dados_base[[#This Row],[Aumento Salarial (%)]]</f>
        <v>14939.8848</v>
      </c>
      <c r="J35" s="13">
        <f>Analista_Remuneracao_Dados_base[[#This Row],[2017]]-Analista_Remuneracao_Dados_base[[#This Row],[Aumento Salarial (%)]]</f>
        <v>14940.0242</v>
      </c>
      <c r="K35" s="13">
        <f>Analista_Remuneracao_Dados_base[[#This Row],[2018]]-Analista_Remuneracao_Dados_base[[#This Row],[Aumento Salarial (%)]]</f>
        <v>14940.1636</v>
      </c>
      <c r="L35" s="13">
        <f>Analista_Remuneracao_Dados_base[[#This Row],[2019]]-Analista_Remuneracao_Dados_base[[#This Row],[Aumento Salarial (%)]]</f>
        <v>14940.303</v>
      </c>
      <c r="M35" s="13">
        <f>Analista_Remuneracao_Dados_base[[#This Row],[2020]]-Analista_Remuneracao_Dados_base[[#This Row],[Aumento Salarial (%)]]</f>
        <v>14940.4424</v>
      </c>
      <c r="N35" s="13">
        <f>Analista_Remuneracao_Dados_base[[#This Row],[2021]]-Analista_Remuneracao_Dados_base[[#This Row],[Aumento Salarial (%)]]</f>
        <v>14940.5818</v>
      </c>
      <c r="O35" s="13">
        <f>Analista_Remuneracao_Dados_base[[#This Row],[2022]]-Analista_Remuneracao_Dados_base[[#This Row],[Aumento Salarial (%)]]</f>
        <v>14940.7212</v>
      </c>
      <c r="P35" s="13">
        <f>Analista_Remuneracao_Dados_base[[#This Row],[Salário Atual (R$)2]]-(1*Analista_Remuneracao_Dados_base[[#This Row],[Aumento Salarial (%)]])</f>
        <v>14940.8606</v>
      </c>
      <c r="Q35" s="13">
        <v>14941</v>
      </c>
    </row>
    <row r="36" spans="1:17" x14ac:dyDescent="0.25">
      <c r="A36">
        <v>60</v>
      </c>
      <c r="B36" t="s">
        <v>9</v>
      </c>
      <c r="C36" t="s">
        <v>8</v>
      </c>
      <c r="D36">
        <v>5</v>
      </c>
      <c r="E36" s="38">
        <v>12392</v>
      </c>
      <c r="F36" s="37">
        <v>0.13919999999999999</v>
      </c>
      <c r="G36">
        <f>Analista_Remuneracao_Dados_base[[#This Row],[2014]]-Analista_Remuneracao_Dados_base[[#This Row],[Aumento Salarial (%)]]</f>
        <v>15617.608000000004</v>
      </c>
      <c r="H36" s="13">
        <f>Analista_Remuneracao_Dados_base[[#This Row],[2015]]-Analista_Remuneracao_Dados_base[[#This Row],[Aumento Salarial (%)]]</f>
        <v>15617.747200000003</v>
      </c>
      <c r="I36" s="13">
        <f>Analista_Remuneracao_Dados_base[[#This Row],[2016]]-Analista_Remuneracao_Dados_base[[#This Row],[Aumento Salarial (%)]]</f>
        <v>15617.886400000003</v>
      </c>
      <c r="J36" s="13">
        <f>Analista_Remuneracao_Dados_base[[#This Row],[2017]]-Analista_Remuneracao_Dados_base[[#This Row],[Aumento Salarial (%)]]</f>
        <v>15618.025600000003</v>
      </c>
      <c r="K36" s="13">
        <f>Analista_Remuneracao_Dados_base[[#This Row],[2018]]-Analista_Remuneracao_Dados_base[[#This Row],[Aumento Salarial (%)]]</f>
        <v>15618.164800000002</v>
      </c>
      <c r="L36" s="13">
        <f>Analista_Remuneracao_Dados_base[[#This Row],[2019]]-Analista_Remuneracao_Dados_base[[#This Row],[Aumento Salarial (%)]]</f>
        <v>15618.304000000002</v>
      </c>
      <c r="M36" s="13">
        <f>Analista_Remuneracao_Dados_base[[#This Row],[2020]]-Analista_Remuneracao_Dados_base[[#This Row],[Aumento Salarial (%)]]</f>
        <v>15618.443200000002</v>
      </c>
      <c r="N36" s="13">
        <f>Analista_Remuneracao_Dados_base[[#This Row],[2021]]-Analista_Remuneracao_Dados_base[[#This Row],[Aumento Salarial (%)]]</f>
        <v>15618.582400000001</v>
      </c>
      <c r="O36" s="13">
        <f>Analista_Remuneracao_Dados_base[[#This Row],[2022]]-Analista_Remuneracao_Dados_base[[#This Row],[Aumento Salarial (%)]]</f>
        <v>15618.721600000001</v>
      </c>
      <c r="P36" s="13">
        <f>Analista_Remuneracao_Dados_base[[#This Row],[Salário Atual (R$)2]]-(1*Analista_Remuneracao_Dados_base[[#This Row],[Aumento Salarial (%)]])</f>
        <v>15618.8608</v>
      </c>
      <c r="Q36" s="13">
        <v>15619</v>
      </c>
    </row>
    <row r="37" spans="1:17" x14ac:dyDescent="0.25">
      <c r="A37">
        <v>422</v>
      </c>
      <c r="B37" t="s">
        <v>9</v>
      </c>
      <c r="C37" t="s">
        <v>8</v>
      </c>
      <c r="D37">
        <v>4</v>
      </c>
      <c r="E37" s="38">
        <v>19138</v>
      </c>
      <c r="F37" s="37">
        <v>0.1391</v>
      </c>
      <c r="G37">
        <f>Analista_Remuneracao_Dados_base[[#This Row],[2014]]-Analista_Remuneracao_Dados_base[[#This Row],[Aumento Salarial (%)]]</f>
        <v>5991.6089999999967</v>
      </c>
      <c r="H37" s="13">
        <f>Analista_Remuneracao_Dados_base[[#This Row],[2015]]-Analista_Remuneracao_Dados_base[[#This Row],[Aumento Salarial (%)]]</f>
        <v>5991.7480999999971</v>
      </c>
      <c r="I37" s="13">
        <f>Analista_Remuneracao_Dados_base[[#This Row],[2016]]-Analista_Remuneracao_Dados_base[[#This Row],[Aumento Salarial (%)]]</f>
        <v>5991.8871999999974</v>
      </c>
      <c r="J37" s="13">
        <f>Analista_Remuneracao_Dados_base[[#This Row],[2017]]-Analista_Remuneracao_Dados_base[[#This Row],[Aumento Salarial (%)]]</f>
        <v>5992.0262999999977</v>
      </c>
      <c r="K37" s="13">
        <f>Analista_Remuneracao_Dados_base[[#This Row],[2018]]-Analista_Remuneracao_Dados_base[[#This Row],[Aumento Salarial (%)]]</f>
        <v>5992.165399999998</v>
      </c>
      <c r="L37" s="13">
        <f>Analista_Remuneracao_Dados_base[[#This Row],[2019]]-Analista_Remuneracao_Dados_base[[#This Row],[Aumento Salarial (%)]]</f>
        <v>5992.3044999999984</v>
      </c>
      <c r="M37" s="13">
        <f>Analista_Remuneracao_Dados_base[[#This Row],[2020]]-Analista_Remuneracao_Dados_base[[#This Row],[Aumento Salarial (%)]]</f>
        <v>5992.4435999999987</v>
      </c>
      <c r="N37" s="13">
        <f>Analista_Remuneracao_Dados_base[[#This Row],[2021]]-Analista_Remuneracao_Dados_base[[#This Row],[Aumento Salarial (%)]]</f>
        <v>5992.582699999999</v>
      </c>
      <c r="O37" s="13">
        <f>Analista_Remuneracao_Dados_base[[#This Row],[2022]]-Analista_Remuneracao_Dados_base[[#This Row],[Aumento Salarial (%)]]</f>
        <v>5992.7217999999993</v>
      </c>
      <c r="P37" s="13">
        <f>Analista_Remuneracao_Dados_base[[#This Row],[Salário Atual (R$)2]]-(1*Analista_Remuneracao_Dados_base[[#This Row],[Aumento Salarial (%)]])</f>
        <v>5992.8608999999997</v>
      </c>
      <c r="Q37" s="13">
        <v>5993</v>
      </c>
    </row>
    <row r="38" spans="1:17" x14ac:dyDescent="0.25">
      <c r="A38">
        <v>5</v>
      </c>
      <c r="B38" t="s">
        <v>3</v>
      </c>
      <c r="C38" t="s">
        <v>4</v>
      </c>
      <c r="D38">
        <v>24</v>
      </c>
      <c r="E38" s="38">
        <v>15792</v>
      </c>
      <c r="F38" s="37">
        <v>0.13869999999999999</v>
      </c>
      <c r="G38">
        <f>Analista_Remuneracao_Dados_base[[#This Row],[2014]]-Analista_Remuneracao_Dados_base[[#This Row],[Aumento Salarial (%)]]</f>
        <v>9005.6130000000048</v>
      </c>
      <c r="H38" s="13">
        <f>Analista_Remuneracao_Dados_base[[#This Row],[2015]]-Analista_Remuneracao_Dados_base[[#This Row],[Aumento Salarial (%)]]</f>
        <v>9005.7517000000043</v>
      </c>
      <c r="I38" s="13">
        <f>Analista_Remuneracao_Dados_base[[#This Row],[2016]]-Analista_Remuneracao_Dados_base[[#This Row],[Aumento Salarial (%)]]</f>
        <v>9005.8904000000039</v>
      </c>
      <c r="J38" s="13">
        <f>Analista_Remuneracao_Dados_base[[#This Row],[2017]]-Analista_Remuneracao_Dados_base[[#This Row],[Aumento Salarial (%)]]</f>
        <v>9006.0291000000034</v>
      </c>
      <c r="K38" s="13">
        <f>Analista_Remuneracao_Dados_base[[#This Row],[2018]]-Analista_Remuneracao_Dados_base[[#This Row],[Aumento Salarial (%)]]</f>
        <v>9006.1678000000029</v>
      </c>
      <c r="L38" s="13">
        <f>Analista_Remuneracao_Dados_base[[#This Row],[2019]]-Analista_Remuneracao_Dados_base[[#This Row],[Aumento Salarial (%)]]</f>
        <v>9006.3065000000024</v>
      </c>
      <c r="M38" s="13">
        <f>Analista_Remuneracao_Dados_base[[#This Row],[2020]]-Analista_Remuneracao_Dados_base[[#This Row],[Aumento Salarial (%)]]</f>
        <v>9006.4452000000019</v>
      </c>
      <c r="N38" s="13">
        <f>Analista_Remuneracao_Dados_base[[#This Row],[2021]]-Analista_Remuneracao_Dados_base[[#This Row],[Aumento Salarial (%)]]</f>
        <v>9006.5839000000014</v>
      </c>
      <c r="O38" s="13">
        <f>Analista_Remuneracao_Dados_base[[#This Row],[2022]]-Analista_Remuneracao_Dados_base[[#This Row],[Aumento Salarial (%)]]</f>
        <v>9006.722600000001</v>
      </c>
      <c r="P38" s="13">
        <f>Analista_Remuneracao_Dados_base[[#This Row],[Salário Atual (R$)2]]-(1*Analista_Remuneracao_Dados_base[[#This Row],[Aumento Salarial (%)]])</f>
        <v>9006.8613000000005</v>
      </c>
      <c r="Q38" s="13">
        <v>9007</v>
      </c>
    </row>
    <row r="39" spans="1:17" x14ac:dyDescent="0.25">
      <c r="A39">
        <v>395</v>
      </c>
      <c r="B39" t="s">
        <v>3</v>
      </c>
      <c r="C39" t="s">
        <v>5</v>
      </c>
      <c r="D39">
        <v>8</v>
      </c>
      <c r="E39" s="38">
        <v>13917</v>
      </c>
      <c r="F39" s="37">
        <v>0.1386</v>
      </c>
      <c r="G39">
        <f>Analista_Remuneracao_Dados_base[[#This Row],[2014]]-Analista_Remuneracao_Dados_base[[#This Row],[Aumento Salarial (%)]]</f>
        <v>19305.614000000016</v>
      </c>
      <c r="H39" s="13">
        <f>Analista_Remuneracao_Dados_base[[#This Row],[2015]]-Analista_Remuneracao_Dados_base[[#This Row],[Aumento Salarial (%)]]</f>
        <v>19305.752600000014</v>
      </c>
      <c r="I39" s="13">
        <f>Analista_Remuneracao_Dados_base[[#This Row],[2016]]-Analista_Remuneracao_Dados_base[[#This Row],[Aumento Salarial (%)]]</f>
        <v>19305.891200000013</v>
      </c>
      <c r="J39" s="13">
        <f>Analista_Remuneracao_Dados_base[[#This Row],[2017]]-Analista_Remuneracao_Dados_base[[#This Row],[Aumento Salarial (%)]]</f>
        <v>19306.029800000011</v>
      </c>
      <c r="K39" s="13">
        <f>Analista_Remuneracao_Dados_base[[#This Row],[2018]]-Analista_Remuneracao_Dados_base[[#This Row],[Aumento Salarial (%)]]</f>
        <v>19306.16840000001</v>
      </c>
      <c r="L39" s="13">
        <f>Analista_Remuneracao_Dados_base[[#This Row],[2019]]-Analista_Remuneracao_Dados_base[[#This Row],[Aumento Salarial (%)]]</f>
        <v>19306.307000000008</v>
      </c>
      <c r="M39" s="13">
        <f>Analista_Remuneracao_Dados_base[[#This Row],[2020]]-Analista_Remuneracao_Dados_base[[#This Row],[Aumento Salarial (%)]]</f>
        <v>19306.445600000006</v>
      </c>
      <c r="N39" s="13">
        <f>Analista_Remuneracao_Dados_base[[#This Row],[2021]]-Analista_Remuneracao_Dados_base[[#This Row],[Aumento Salarial (%)]]</f>
        <v>19306.584200000005</v>
      </c>
      <c r="O39" s="13">
        <f>Analista_Remuneracao_Dados_base[[#This Row],[2022]]-Analista_Remuneracao_Dados_base[[#This Row],[Aumento Salarial (%)]]</f>
        <v>19306.722800000003</v>
      </c>
      <c r="P39" s="13">
        <f>Analista_Remuneracao_Dados_base[[#This Row],[Salário Atual (R$)2]]-(1*Analista_Remuneracao_Dados_base[[#This Row],[Aumento Salarial (%)]])</f>
        <v>19306.861400000002</v>
      </c>
      <c r="Q39" s="13">
        <v>19307</v>
      </c>
    </row>
    <row r="40" spans="1:17" x14ac:dyDescent="0.25">
      <c r="A40">
        <v>358</v>
      </c>
      <c r="B40" t="s">
        <v>3</v>
      </c>
      <c r="C40" t="s">
        <v>5</v>
      </c>
      <c r="D40">
        <v>22</v>
      </c>
      <c r="E40" s="38">
        <v>19620</v>
      </c>
      <c r="F40" s="37">
        <v>0.13830000000000001</v>
      </c>
      <c r="G40">
        <f>Analista_Remuneracao_Dados_base[[#This Row],[2014]]-Analista_Remuneracao_Dados_base[[#This Row],[Aumento Salarial (%)]]</f>
        <v>5420.6170000000038</v>
      </c>
      <c r="H40" s="13">
        <f>Analista_Remuneracao_Dados_base[[#This Row],[2015]]-Analista_Remuneracao_Dados_base[[#This Row],[Aumento Salarial (%)]]</f>
        <v>5420.7553000000034</v>
      </c>
      <c r="I40" s="13">
        <f>Analista_Remuneracao_Dados_base[[#This Row],[2016]]-Analista_Remuneracao_Dados_base[[#This Row],[Aumento Salarial (%)]]</f>
        <v>5420.8936000000031</v>
      </c>
      <c r="J40" s="13">
        <f>Analista_Remuneracao_Dados_base[[#This Row],[2017]]-Analista_Remuneracao_Dados_base[[#This Row],[Aumento Salarial (%)]]</f>
        <v>5421.0319000000027</v>
      </c>
      <c r="K40" s="13">
        <f>Analista_Remuneracao_Dados_base[[#This Row],[2018]]-Analista_Remuneracao_Dados_base[[#This Row],[Aumento Salarial (%)]]</f>
        <v>5421.1702000000023</v>
      </c>
      <c r="L40" s="13">
        <f>Analista_Remuneracao_Dados_base[[#This Row],[2019]]-Analista_Remuneracao_Dados_base[[#This Row],[Aumento Salarial (%)]]</f>
        <v>5421.3085000000019</v>
      </c>
      <c r="M40" s="13">
        <f>Analista_Remuneracao_Dados_base[[#This Row],[2020]]-Analista_Remuneracao_Dados_base[[#This Row],[Aumento Salarial (%)]]</f>
        <v>5421.4468000000015</v>
      </c>
      <c r="N40" s="13">
        <f>Analista_Remuneracao_Dados_base[[#This Row],[2021]]-Analista_Remuneracao_Dados_base[[#This Row],[Aumento Salarial (%)]]</f>
        <v>5421.5851000000011</v>
      </c>
      <c r="O40" s="13">
        <f>Analista_Remuneracao_Dados_base[[#This Row],[2022]]-Analista_Remuneracao_Dados_base[[#This Row],[Aumento Salarial (%)]]</f>
        <v>5421.7234000000008</v>
      </c>
      <c r="P40" s="13">
        <f>Analista_Remuneracao_Dados_base[[#This Row],[Salário Atual (R$)2]]-(1*Analista_Remuneracao_Dados_base[[#This Row],[Aumento Salarial (%)]])</f>
        <v>5421.8617000000004</v>
      </c>
      <c r="Q40" s="13">
        <v>5422</v>
      </c>
    </row>
    <row r="41" spans="1:17" x14ac:dyDescent="0.25">
      <c r="A41">
        <v>402</v>
      </c>
      <c r="B41" t="s">
        <v>12</v>
      </c>
      <c r="C41" t="s">
        <v>4</v>
      </c>
      <c r="D41">
        <v>28</v>
      </c>
      <c r="E41" s="38">
        <v>17544</v>
      </c>
      <c r="F41" s="37">
        <v>0.13819999999999999</v>
      </c>
      <c r="G41">
        <f>Analista_Remuneracao_Dados_base[[#This Row],[2014]]-Analista_Remuneracao_Dados_base[[#This Row],[Aumento Salarial (%)]]</f>
        <v>4433.6179999999968</v>
      </c>
      <c r="H41" s="13">
        <f>Analista_Remuneracao_Dados_base[[#This Row],[2015]]-Analista_Remuneracao_Dados_base[[#This Row],[Aumento Salarial (%)]]</f>
        <v>4433.7561999999971</v>
      </c>
      <c r="I41" s="13">
        <f>Analista_Remuneracao_Dados_base[[#This Row],[2016]]-Analista_Remuneracao_Dados_base[[#This Row],[Aumento Salarial (%)]]</f>
        <v>4433.8943999999974</v>
      </c>
      <c r="J41" s="13">
        <f>Analista_Remuneracao_Dados_base[[#This Row],[2017]]-Analista_Remuneracao_Dados_base[[#This Row],[Aumento Salarial (%)]]</f>
        <v>4434.0325999999977</v>
      </c>
      <c r="K41" s="13">
        <f>Analista_Remuneracao_Dados_base[[#This Row],[2018]]-Analista_Remuneracao_Dados_base[[#This Row],[Aumento Salarial (%)]]</f>
        <v>4434.1707999999981</v>
      </c>
      <c r="L41" s="13">
        <f>Analista_Remuneracao_Dados_base[[#This Row],[2019]]-Analista_Remuneracao_Dados_base[[#This Row],[Aumento Salarial (%)]]</f>
        <v>4434.3089999999984</v>
      </c>
      <c r="M41" s="13">
        <f>Analista_Remuneracao_Dados_base[[#This Row],[2020]]-Analista_Remuneracao_Dados_base[[#This Row],[Aumento Salarial (%)]]</f>
        <v>4434.4471999999987</v>
      </c>
      <c r="N41" s="13">
        <f>Analista_Remuneracao_Dados_base[[#This Row],[2021]]-Analista_Remuneracao_Dados_base[[#This Row],[Aumento Salarial (%)]]</f>
        <v>4434.585399999999</v>
      </c>
      <c r="O41" s="13">
        <f>Analista_Remuneracao_Dados_base[[#This Row],[2022]]-Analista_Remuneracao_Dados_base[[#This Row],[Aumento Salarial (%)]]</f>
        <v>4434.7235999999994</v>
      </c>
      <c r="P41" s="13">
        <f>Analista_Remuneracao_Dados_base[[#This Row],[Salário Atual (R$)2]]-(1*Analista_Remuneracao_Dados_base[[#This Row],[Aumento Salarial (%)]])</f>
        <v>4434.8617999999997</v>
      </c>
      <c r="Q41" s="13">
        <v>4435</v>
      </c>
    </row>
    <row r="42" spans="1:17" x14ac:dyDescent="0.25">
      <c r="A42">
        <v>472</v>
      </c>
      <c r="B42" t="s">
        <v>3</v>
      </c>
      <c r="C42" t="s">
        <v>8</v>
      </c>
      <c r="D42">
        <v>10</v>
      </c>
      <c r="E42" s="38">
        <v>5800</v>
      </c>
      <c r="F42" s="37">
        <v>0.13819999999999999</v>
      </c>
      <c r="G42">
        <f>Analista_Remuneracao_Dados_base[[#This Row],[2014]]-Analista_Remuneracao_Dados_base[[#This Row],[Aumento Salarial (%)]]</f>
        <v>6434.6179999999968</v>
      </c>
      <c r="H42" s="13">
        <f>Analista_Remuneracao_Dados_base[[#This Row],[2015]]-Analista_Remuneracao_Dados_base[[#This Row],[Aumento Salarial (%)]]</f>
        <v>6434.7561999999971</v>
      </c>
      <c r="I42" s="13">
        <f>Analista_Remuneracao_Dados_base[[#This Row],[2016]]-Analista_Remuneracao_Dados_base[[#This Row],[Aumento Salarial (%)]]</f>
        <v>6434.8943999999974</v>
      </c>
      <c r="J42" s="13">
        <f>Analista_Remuneracao_Dados_base[[#This Row],[2017]]-Analista_Remuneracao_Dados_base[[#This Row],[Aumento Salarial (%)]]</f>
        <v>6435.0325999999977</v>
      </c>
      <c r="K42" s="13">
        <f>Analista_Remuneracao_Dados_base[[#This Row],[2018]]-Analista_Remuneracao_Dados_base[[#This Row],[Aumento Salarial (%)]]</f>
        <v>6435.1707999999981</v>
      </c>
      <c r="L42" s="13">
        <f>Analista_Remuneracao_Dados_base[[#This Row],[2019]]-Analista_Remuneracao_Dados_base[[#This Row],[Aumento Salarial (%)]]</f>
        <v>6435.3089999999984</v>
      </c>
      <c r="M42" s="13">
        <f>Analista_Remuneracao_Dados_base[[#This Row],[2020]]-Analista_Remuneracao_Dados_base[[#This Row],[Aumento Salarial (%)]]</f>
        <v>6435.4471999999987</v>
      </c>
      <c r="N42" s="13">
        <f>Analista_Remuneracao_Dados_base[[#This Row],[2021]]-Analista_Remuneracao_Dados_base[[#This Row],[Aumento Salarial (%)]]</f>
        <v>6435.585399999999</v>
      </c>
      <c r="O42" s="13">
        <f>Analista_Remuneracao_Dados_base[[#This Row],[2022]]-Analista_Remuneracao_Dados_base[[#This Row],[Aumento Salarial (%)]]</f>
        <v>6435.7235999999994</v>
      </c>
      <c r="P42" s="13">
        <f>Analista_Remuneracao_Dados_base[[#This Row],[Salário Atual (R$)2]]-(1*Analista_Remuneracao_Dados_base[[#This Row],[Aumento Salarial (%)]])</f>
        <v>6435.8617999999997</v>
      </c>
      <c r="Q42" s="13">
        <v>6436</v>
      </c>
    </row>
    <row r="43" spans="1:17" x14ac:dyDescent="0.25">
      <c r="A43">
        <v>243</v>
      </c>
      <c r="B43" t="s">
        <v>11</v>
      </c>
      <c r="C43" t="s">
        <v>7</v>
      </c>
      <c r="D43">
        <v>26</v>
      </c>
      <c r="E43" s="38">
        <v>18042</v>
      </c>
      <c r="F43" s="37">
        <v>0.1376</v>
      </c>
      <c r="G43">
        <f>Analista_Remuneracao_Dados_base[[#This Row],[2014]]-Analista_Remuneracao_Dados_base[[#This Row],[Aumento Salarial (%)]]</f>
        <v>4413.6239999999998</v>
      </c>
      <c r="H43" s="13">
        <f>Analista_Remuneracao_Dados_base[[#This Row],[2015]]-Analista_Remuneracao_Dados_base[[#This Row],[Aumento Salarial (%)]]</f>
        <v>4413.7615999999998</v>
      </c>
      <c r="I43" s="13">
        <f>Analista_Remuneracao_Dados_base[[#This Row],[2016]]-Analista_Remuneracao_Dados_base[[#This Row],[Aumento Salarial (%)]]</f>
        <v>4413.8991999999998</v>
      </c>
      <c r="J43" s="13">
        <f>Analista_Remuneracao_Dados_base[[#This Row],[2017]]-Analista_Remuneracao_Dados_base[[#This Row],[Aumento Salarial (%)]]</f>
        <v>4414.0367999999999</v>
      </c>
      <c r="K43" s="13">
        <f>Analista_Remuneracao_Dados_base[[#This Row],[2018]]-Analista_Remuneracao_Dados_base[[#This Row],[Aumento Salarial (%)]]</f>
        <v>4414.1743999999999</v>
      </c>
      <c r="L43" s="13">
        <f>Analista_Remuneracao_Dados_base[[#This Row],[2019]]-Analista_Remuneracao_Dados_base[[#This Row],[Aumento Salarial (%)]]</f>
        <v>4414.3119999999999</v>
      </c>
      <c r="M43" s="13">
        <f>Analista_Remuneracao_Dados_base[[#This Row],[2020]]-Analista_Remuneracao_Dados_base[[#This Row],[Aumento Salarial (%)]]</f>
        <v>4414.4495999999999</v>
      </c>
      <c r="N43" s="13">
        <f>Analista_Remuneracao_Dados_base[[#This Row],[2021]]-Analista_Remuneracao_Dados_base[[#This Row],[Aumento Salarial (%)]]</f>
        <v>4414.5871999999999</v>
      </c>
      <c r="O43" s="13">
        <f>Analista_Remuneracao_Dados_base[[#This Row],[2022]]-Analista_Remuneracao_Dados_base[[#This Row],[Aumento Salarial (%)]]</f>
        <v>4414.7248</v>
      </c>
      <c r="P43" s="13">
        <f>Analista_Remuneracao_Dados_base[[#This Row],[Salário Atual (R$)2]]-(1*Analista_Remuneracao_Dados_base[[#This Row],[Aumento Salarial (%)]])</f>
        <v>4414.8624</v>
      </c>
      <c r="Q43" s="13">
        <v>4415</v>
      </c>
    </row>
    <row r="44" spans="1:17" x14ac:dyDescent="0.25">
      <c r="A44">
        <v>266</v>
      </c>
      <c r="B44" t="s">
        <v>3</v>
      </c>
      <c r="C44" t="s">
        <v>4</v>
      </c>
      <c r="D44">
        <v>9</v>
      </c>
      <c r="E44" s="38">
        <v>3592</v>
      </c>
      <c r="F44" s="37">
        <v>0.13669999999999999</v>
      </c>
      <c r="G44">
        <f>Analista_Remuneracao_Dados_base[[#This Row],[2014]]-Analista_Remuneracao_Dados_base[[#This Row],[Aumento Salarial (%)]]</f>
        <v>7938.6329999999998</v>
      </c>
      <c r="H44" s="13">
        <f>Analista_Remuneracao_Dados_base[[#This Row],[2015]]-Analista_Remuneracao_Dados_base[[#This Row],[Aumento Salarial (%)]]</f>
        <v>7938.7696999999998</v>
      </c>
      <c r="I44" s="13">
        <f>Analista_Remuneracao_Dados_base[[#This Row],[2016]]-Analista_Remuneracao_Dados_base[[#This Row],[Aumento Salarial (%)]]</f>
        <v>7938.9063999999998</v>
      </c>
      <c r="J44" s="13">
        <f>Analista_Remuneracao_Dados_base[[#This Row],[2017]]-Analista_Remuneracao_Dados_base[[#This Row],[Aumento Salarial (%)]]</f>
        <v>7939.0430999999999</v>
      </c>
      <c r="K44" s="13">
        <f>Analista_Remuneracao_Dados_base[[#This Row],[2018]]-Analista_Remuneracao_Dados_base[[#This Row],[Aumento Salarial (%)]]</f>
        <v>7939.1797999999999</v>
      </c>
      <c r="L44" s="13">
        <f>Analista_Remuneracao_Dados_base[[#This Row],[2019]]-Analista_Remuneracao_Dados_base[[#This Row],[Aumento Salarial (%)]]</f>
        <v>7939.3164999999999</v>
      </c>
      <c r="M44" s="13">
        <f>Analista_Remuneracao_Dados_base[[#This Row],[2020]]-Analista_Remuneracao_Dados_base[[#This Row],[Aumento Salarial (%)]]</f>
        <v>7939.4531999999999</v>
      </c>
      <c r="N44" s="13">
        <f>Analista_Remuneracao_Dados_base[[#This Row],[2021]]-Analista_Remuneracao_Dados_base[[#This Row],[Aumento Salarial (%)]]</f>
        <v>7939.5898999999999</v>
      </c>
      <c r="O44" s="13">
        <f>Analista_Remuneracao_Dados_base[[#This Row],[2022]]-Analista_Remuneracao_Dados_base[[#This Row],[Aumento Salarial (%)]]</f>
        <v>7939.7266</v>
      </c>
      <c r="P44" s="13">
        <f>Analista_Remuneracao_Dados_base[[#This Row],[Salário Atual (R$)2]]-(1*Analista_Remuneracao_Dados_base[[#This Row],[Aumento Salarial (%)]])</f>
        <v>7939.8633</v>
      </c>
      <c r="Q44" s="13">
        <v>7940</v>
      </c>
    </row>
    <row r="45" spans="1:17" x14ac:dyDescent="0.25">
      <c r="A45">
        <v>225</v>
      </c>
      <c r="B45" t="s">
        <v>10</v>
      </c>
      <c r="C45" t="s">
        <v>7</v>
      </c>
      <c r="D45">
        <v>17</v>
      </c>
      <c r="E45" s="38">
        <v>4616</v>
      </c>
      <c r="F45" s="37">
        <v>0.13650000000000001</v>
      </c>
      <c r="G45">
        <f>Analista_Remuneracao_Dados_base[[#This Row],[2014]]-Analista_Remuneracao_Dados_base[[#This Row],[Aumento Salarial (%)]]</f>
        <v>3759.6349999999993</v>
      </c>
      <c r="H45" s="13">
        <f>Analista_Remuneracao_Dados_base[[#This Row],[2015]]-Analista_Remuneracao_Dados_base[[#This Row],[Aumento Salarial (%)]]</f>
        <v>3759.7714999999994</v>
      </c>
      <c r="I45" s="13">
        <f>Analista_Remuneracao_Dados_base[[#This Row],[2016]]-Analista_Remuneracao_Dados_base[[#This Row],[Aumento Salarial (%)]]</f>
        <v>3759.9079999999994</v>
      </c>
      <c r="J45" s="13">
        <f>Analista_Remuneracao_Dados_base[[#This Row],[2017]]-Analista_Remuneracao_Dados_base[[#This Row],[Aumento Salarial (%)]]</f>
        <v>3760.0444999999995</v>
      </c>
      <c r="K45" s="13">
        <f>Analista_Remuneracao_Dados_base[[#This Row],[2018]]-Analista_Remuneracao_Dados_base[[#This Row],[Aumento Salarial (%)]]</f>
        <v>3760.1809999999996</v>
      </c>
      <c r="L45" s="13">
        <f>Analista_Remuneracao_Dados_base[[#This Row],[2019]]-Analista_Remuneracao_Dados_base[[#This Row],[Aumento Salarial (%)]]</f>
        <v>3760.3174999999997</v>
      </c>
      <c r="M45" s="13">
        <f>Analista_Remuneracao_Dados_base[[#This Row],[2020]]-Analista_Remuneracao_Dados_base[[#This Row],[Aumento Salarial (%)]]</f>
        <v>3760.4539999999997</v>
      </c>
      <c r="N45" s="13">
        <f>Analista_Remuneracao_Dados_base[[#This Row],[2021]]-Analista_Remuneracao_Dados_base[[#This Row],[Aumento Salarial (%)]]</f>
        <v>3760.5904999999998</v>
      </c>
      <c r="O45" s="13">
        <f>Analista_Remuneracao_Dados_base[[#This Row],[2022]]-Analista_Remuneracao_Dados_base[[#This Row],[Aumento Salarial (%)]]</f>
        <v>3760.7269999999999</v>
      </c>
      <c r="P45" s="13">
        <f>Analista_Remuneracao_Dados_base[[#This Row],[Salário Atual (R$)2]]-(1*Analista_Remuneracao_Dados_base[[#This Row],[Aumento Salarial (%)]])</f>
        <v>3760.8634999999999</v>
      </c>
      <c r="Q45" s="13">
        <v>3761</v>
      </c>
    </row>
    <row r="46" spans="1:17" x14ac:dyDescent="0.25">
      <c r="A46">
        <v>251</v>
      </c>
      <c r="B46" t="s">
        <v>11</v>
      </c>
      <c r="C46" t="s">
        <v>7</v>
      </c>
      <c r="D46">
        <v>15</v>
      </c>
      <c r="E46" s="38">
        <v>9091</v>
      </c>
      <c r="F46" s="37">
        <v>0.1363</v>
      </c>
      <c r="G46">
        <f>Analista_Remuneracao_Dados_base[[#This Row],[2014]]-Analista_Remuneracao_Dados_base[[#This Row],[Aumento Salarial (%)]]</f>
        <v>14955.636999999999</v>
      </c>
      <c r="H46" s="13">
        <f>Analista_Remuneracao_Dados_base[[#This Row],[2015]]-Analista_Remuneracao_Dados_base[[#This Row],[Aumento Salarial (%)]]</f>
        <v>14955.773299999999</v>
      </c>
      <c r="I46" s="13">
        <f>Analista_Remuneracao_Dados_base[[#This Row],[2016]]-Analista_Remuneracao_Dados_base[[#This Row],[Aumento Salarial (%)]]</f>
        <v>14955.909599999999</v>
      </c>
      <c r="J46" s="13">
        <f>Analista_Remuneracao_Dados_base[[#This Row],[2017]]-Analista_Remuneracao_Dados_base[[#This Row],[Aumento Salarial (%)]]</f>
        <v>14956.045899999999</v>
      </c>
      <c r="K46" s="13">
        <f>Analista_Remuneracao_Dados_base[[#This Row],[2018]]-Analista_Remuneracao_Dados_base[[#This Row],[Aumento Salarial (%)]]</f>
        <v>14956.182199999999</v>
      </c>
      <c r="L46" s="13">
        <f>Analista_Remuneracao_Dados_base[[#This Row],[2019]]-Analista_Remuneracao_Dados_base[[#This Row],[Aumento Salarial (%)]]</f>
        <v>14956.318499999999</v>
      </c>
      <c r="M46" s="13">
        <f>Analista_Remuneracao_Dados_base[[#This Row],[2020]]-Analista_Remuneracao_Dados_base[[#This Row],[Aumento Salarial (%)]]</f>
        <v>14956.4548</v>
      </c>
      <c r="N46" s="13">
        <f>Analista_Remuneracao_Dados_base[[#This Row],[2021]]-Analista_Remuneracao_Dados_base[[#This Row],[Aumento Salarial (%)]]</f>
        <v>14956.5911</v>
      </c>
      <c r="O46" s="13">
        <f>Analista_Remuneracao_Dados_base[[#This Row],[2022]]-Analista_Remuneracao_Dados_base[[#This Row],[Aumento Salarial (%)]]</f>
        <v>14956.7274</v>
      </c>
      <c r="P46" s="13">
        <f>Analista_Remuneracao_Dados_base[[#This Row],[Salário Atual (R$)2]]-(1*Analista_Remuneracao_Dados_base[[#This Row],[Aumento Salarial (%)]])</f>
        <v>14956.8637</v>
      </c>
      <c r="Q46" s="13">
        <v>14957</v>
      </c>
    </row>
    <row r="47" spans="1:17" x14ac:dyDescent="0.25">
      <c r="A47">
        <v>126</v>
      </c>
      <c r="B47" t="s">
        <v>3</v>
      </c>
      <c r="C47" t="s">
        <v>6</v>
      </c>
      <c r="D47">
        <v>4</v>
      </c>
      <c r="E47" s="38">
        <v>3432</v>
      </c>
      <c r="F47" s="37">
        <v>0.1363</v>
      </c>
      <c r="G47">
        <f>Analista_Remuneracao_Dados_base[[#This Row],[2014]]-Analista_Remuneracao_Dados_base[[#This Row],[Aumento Salarial (%)]]</f>
        <v>15261.636999999999</v>
      </c>
      <c r="H47" s="13">
        <f>Analista_Remuneracao_Dados_base[[#This Row],[2015]]-Analista_Remuneracao_Dados_base[[#This Row],[Aumento Salarial (%)]]</f>
        <v>15261.773299999999</v>
      </c>
      <c r="I47" s="13">
        <f>Analista_Remuneracao_Dados_base[[#This Row],[2016]]-Analista_Remuneracao_Dados_base[[#This Row],[Aumento Salarial (%)]]</f>
        <v>15261.909599999999</v>
      </c>
      <c r="J47" s="13">
        <f>Analista_Remuneracao_Dados_base[[#This Row],[2017]]-Analista_Remuneracao_Dados_base[[#This Row],[Aumento Salarial (%)]]</f>
        <v>15262.045899999999</v>
      </c>
      <c r="K47" s="13">
        <f>Analista_Remuneracao_Dados_base[[#This Row],[2018]]-Analista_Remuneracao_Dados_base[[#This Row],[Aumento Salarial (%)]]</f>
        <v>15262.182199999999</v>
      </c>
      <c r="L47" s="13">
        <f>Analista_Remuneracao_Dados_base[[#This Row],[2019]]-Analista_Remuneracao_Dados_base[[#This Row],[Aumento Salarial (%)]]</f>
        <v>15262.318499999999</v>
      </c>
      <c r="M47" s="13">
        <f>Analista_Remuneracao_Dados_base[[#This Row],[2020]]-Analista_Remuneracao_Dados_base[[#This Row],[Aumento Salarial (%)]]</f>
        <v>15262.4548</v>
      </c>
      <c r="N47" s="13">
        <f>Analista_Remuneracao_Dados_base[[#This Row],[2021]]-Analista_Remuneracao_Dados_base[[#This Row],[Aumento Salarial (%)]]</f>
        <v>15262.5911</v>
      </c>
      <c r="O47" s="13">
        <f>Analista_Remuneracao_Dados_base[[#This Row],[2022]]-Analista_Remuneracao_Dados_base[[#This Row],[Aumento Salarial (%)]]</f>
        <v>15262.7274</v>
      </c>
      <c r="P47" s="13">
        <f>Analista_Remuneracao_Dados_base[[#This Row],[Salário Atual (R$)2]]-(1*Analista_Remuneracao_Dados_base[[#This Row],[Aumento Salarial (%)]])</f>
        <v>15262.8637</v>
      </c>
      <c r="Q47" s="13">
        <v>15263</v>
      </c>
    </row>
    <row r="48" spans="1:17" x14ac:dyDescent="0.25">
      <c r="A48">
        <v>9</v>
      </c>
      <c r="B48" t="s">
        <v>12</v>
      </c>
      <c r="C48" t="s">
        <v>6</v>
      </c>
      <c r="D48">
        <v>21</v>
      </c>
      <c r="E48" s="38">
        <v>11199</v>
      </c>
      <c r="F48" s="37">
        <v>0.13569999999999999</v>
      </c>
      <c r="G48">
        <f>Analista_Remuneracao_Dados_base[[#This Row],[2014]]-Analista_Remuneracao_Dados_base[[#This Row],[Aumento Salarial (%)]]</f>
        <v>8616.6429999999928</v>
      </c>
      <c r="H48" s="13">
        <f>Analista_Remuneracao_Dados_base[[#This Row],[2015]]-Analista_Remuneracao_Dados_base[[#This Row],[Aumento Salarial (%)]]</f>
        <v>8616.7786999999935</v>
      </c>
      <c r="I48" s="13">
        <f>Analista_Remuneracao_Dados_base[[#This Row],[2016]]-Analista_Remuneracao_Dados_base[[#This Row],[Aumento Salarial (%)]]</f>
        <v>8616.9143999999942</v>
      </c>
      <c r="J48" s="13">
        <f>Analista_Remuneracao_Dados_base[[#This Row],[2017]]-Analista_Remuneracao_Dados_base[[#This Row],[Aumento Salarial (%)]]</f>
        <v>8617.0500999999949</v>
      </c>
      <c r="K48" s="13">
        <f>Analista_Remuneracao_Dados_base[[#This Row],[2018]]-Analista_Remuneracao_Dados_base[[#This Row],[Aumento Salarial (%)]]</f>
        <v>8617.1857999999957</v>
      </c>
      <c r="L48" s="13">
        <f>Analista_Remuneracao_Dados_base[[#This Row],[2019]]-Analista_Remuneracao_Dados_base[[#This Row],[Aumento Salarial (%)]]</f>
        <v>8617.3214999999964</v>
      </c>
      <c r="M48" s="13">
        <f>Analista_Remuneracao_Dados_base[[#This Row],[2020]]-Analista_Remuneracao_Dados_base[[#This Row],[Aumento Salarial (%)]]</f>
        <v>8617.4571999999971</v>
      </c>
      <c r="N48" s="13">
        <f>Analista_Remuneracao_Dados_base[[#This Row],[2021]]-Analista_Remuneracao_Dados_base[[#This Row],[Aumento Salarial (%)]]</f>
        <v>8617.5928999999978</v>
      </c>
      <c r="O48" s="13">
        <f>Analista_Remuneracao_Dados_base[[#This Row],[2022]]-Analista_Remuneracao_Dados_base[[#This Row],[Aumento Salarial (%)]]</f>
        <v>8617.7285999999986</v>
      </c>
      <c r="P48" s="13">
        <f>Analista_Remuneracao_Dados_base[[#This Row],[Salário Atual (R$)2]]-(1*Analista_Remuneracao_Dados_base[[#This Row],[Aumento Salarial (%)]])</f>
        <v>8617.8642999999993</v>
      </c>
      <c r="Q48" s="13">
        <v>8618</v>
      </c>
    </row>
    <row r="49" spans="1:17" x14ac:dyDescent="0.25">
      <c r="A49">
        <v>429</v>
      </c>
      <c r="B49" t="s">
        <v>10</v>
      </c>
      <c r="C49" t="s">
        <v>4</v>
      </c>
      <c r="D49">
        <v>21</v>
      </c>
      <c r="E49" s="38">
        <v>18612</v>
      </c>
      <c r="F49" s="37">
        <v>0.13569999999999999</v>
      </c>
      <c r="G49">
        <f>Analista_Remuneracao_Dados_base[[#This Row],[2014]]-Analista_Remuneracao_Dados_base[[#This Row],[Aumento Salarial (%)]]</f>
        <v>10450.642999999993</v>
      </c>
      <c r="H49" s="13">
        <f>Analista_Remuneracao_Dados_base[[#This Row],[2015]]-Analista_Remuneracao_Dados_base[[#This Row],[Aumento Salarial (%)]]</f>
        <v>10450.778699999993</v>
      </c>
      <c r="I49" s="13">
        <f>Analista_Remuneracao_Dados_base[[#This Row],[2016]]-Analista_Remuneracao_Dados_base[[#This Row],[Aumento Salarial (%)]]</f>
        <v>10450.914399999994</v>
      </c>
      <c r="J49" s="13">
        <f>Analista_Remuneracao_Dados_base[[#This Row],[2017]]-Analista_Remuneracao_Dados_base[[#This Row],[Aumento Salarial (%)]]</f>
        <v>10451.050099999995</v>
      </c>
      <c r="K49" s="13">
        <f>Analista_Remuneracao_Dados_base[[#This Row],[2018]]-Analista_Remuneracao_Dados_base[[#This Row],[Aumento Salarial (%)]]</f>
        <v>10451.185799999996</v>
      </c>
      <c r="L49" s="13">
        <f>Analista_Remuneracao_Dados_base[[#This Row],[2019]]-Analista_Remuneracao_Dados_base[[#This Row],[Aumento Salarial (%)]]</f>
        <v>10451.321499999996</v>
      </c>
      <c r="M49" s="13">
        <f>Analista_Remuneracao_Dados_base[[#This Row],[2020]]-Analista_Remuneracao_Dados_base[[#This Row],[Aumento Salarial (%)]]</f>
        <v>10451.457199999997</v>
      </c>
      <c r="N49" s="13">
        <f>Analista_Remuneracao_Dados_base[[#This Row],[2021]]-Analista_Remuneracao_Dados_base[[#This Row],[Aumento Salarial (%)]]</f>
        <v>10451.592899999998</v>
      </c>
      <c r="O49" s="13">
        <f>Analista_Remuneracao_Dados_base[[#This Row],[2022]]-Analista_Remuneracao_Dados_base[[#This Row],[Aumento Salarial (%)]]</f>
        <v>10451.728599999999</v>
      </c>
      <c r="P49" s="13">
        <f>Analista_Remuneracao_Dados_base[[#This Row],[Salário Atual (R$)2]]-(1*Analista_Remuneracao_Dados_base[[#This Row],[Aumento Salarial (%)]])</f>
        <v>10451.864299999999</v>
      </c>
      <c r="Q49" s="13">
        <v>10452</v>
      </c>
    </row>
    <row r="50" spans="1:17" x14ac:dyDescent="0.25">
      <c r="A50">
        <v>271</v>
      </c>
      <c r="B50" t="s">
        <v>9</v>
      </c>
      <c r="C50" t="s">
        <v>8</v>
      </c>
      <c r="D50">
        <v>8</v>
      </c>
      <c r="E50" s="38">
        <v>7186</v>
      </c>
      <c r="F50" s="37">
        <v>0.13539999999999999</v>
      </c>
      <c r="G50">
        <f>Analista_Remuneracao_Dados_base[[#This Row],[2014]]-Analista_Remuneracao_Dados_base[[#This Row],[Aumento Salarial (%)]]</f>
        <v>5591.6459999999988</v>
      </c>
      <c r="H50" s="13">
        <f>Analista_Remuneracao_Dados_base[[#This Row],[2015]]-Analista_Remuneracao_Dados_base[[#This Row],[Aumento Salarial (%)]]</f>
        <v>5591.7813999999989</v>
      </c>
      <c r="I50" s="13">
        <f>Analista_Remuneracao_Dados_base[[#This Row],[2016]]-Analista_Remuneracao_Dados_base[[#This Row],[Aumento Salarial (%)]]</f>
        <v>5591.9167999999991</v>
      </c>
      <c r="J50" s="13">
        <f>Analista_Remuneracao_Dados_base[[#This Row],[2017]]-Analista_Remuneracao_Dados_base[[#This Row],[Aumento Salarial (%)]]</f>
        <v>5592.0521999999992</v>
      </c>
      <c r="K50" s="13">
        <f>Analista_Remuneracao_Dados_base[[#This Row],[2018]]-Analista_Remuneracao_Dados_base[[#This Row],[Aumento Salarial (%)]]</f>
        <v>5592.1875999999993</v>
      </c>
      <c r="L50" s="13">
        <f>Analista_Remuneracao_Dados_base[[#This Row],[2019]]-Analista_Remuneracao_Dados_base[[#This Row],[Aumento Salarial (%)]]</f>
        <v>5592.3229999999994</v>
      </c>
      <c r="M50" s="13">
        <f>Analista_Remuneracao_Dados_base[[#This Row],[2020]]-Analista_Remuneracao_Dados_base[[#This Row],[Aumento Salarial (%)]]</f>
        <v>5592.4583999999995</v>
      </c>
      <c r="N50" s="13">
        <f>Analista_Remuneracao_Dados_base[[#This Row],[2021]]-Analista_Remuneracao_Dados_base[[#This Row],[Aumento Salarial (%)]]</f>
        <v>5592.5937999999996</v>
      </c>
      <c r="O50" s="13">
        <f>Analista_Remuneracao_Dados_base[[#This Row],[2022]]-Analista_Remuneracao_Dados_base[[#This Row],[Aumento Salarial (%)]]</f>
        <v>5592.7291999999998</v>
      </c>
      <c r="P50" s="13">
        <f>Analista_Remuneracao_Dados_base[[#This Row],[Salário Atual (R$)2]]-(1*Analista_Remuneracao_Dados_base[[#This Row],[Aumento Salarial (%)]])</f>
        <v>5592.8645999999999</v>
      </c>
      <c r="Q50" s="13">
        <v>5593</v>
      </c>
    </row>
    <row r="51" spans="1:17" x14ac:dyDescent="0.25">
      <c r="A51">
        <v>82</v>
      </c>
      <c r="B51" t="s">
        <v>3</v>
      </c>
      <c r="C51" t="s">
        <v>8</v>
      </c>
      <c r="D51">
        <v>14</v>
      </c>
      <c r="E51" s="38">
        <v>4344</v>
      </c>
      <c r="F51" s="37">
        <v>0.13539999999999999</v>
      </c>
      <c r="G51">
        <f>Analista_Remuneracao_Dados_base[[#This Row],[2014]]-Analista_Remuneracao_Dados_base[[#This Row],[Aumento Salarial (%)]]</f>
        <v>14747.646000000008</v>
      </c>
      <c r="H51" s="13">
        <f>Analista_Remuneracao_Dados_base[[#This Row],[2015]]-Analista_Remuneracao_Dados_base[[#This Row],[Aumento Salarial (%)]]</f>
        <v>14747.781400000007</v>
      </c>
      <c r="I51" s="13">
        <f>Analista_Remuneracao_Dados_base[[#This Row],[2016]]-Analista_Remuneracao_Dados_base[[#This Row],[Aumento Salarial (%)]]</f>
        <v>14747.916800000006</v>
      </c>
      <c r="J51" s="13">
        <f>Analista_Remuneracao_Dados_base[[#This Row],[2017]]-Analista_Remuneracao_Dados_base[[#This Row],[Aumento Salarial (%)]]</f>
        <v>14748.052200000006</v>
      </c>
      <c r="K51" s="13">
        <f>Analista_Remuneracao_Dados_base[[#This Row],[2018]]-Analista_Remuneracao_Dados_base[[#This Row],[Aumento Salarial (%)]]</f>
        <v>14748.187600000005</v>
      </c>
      <c r="L51" s="13">
        <f>Analista_Remuneracao_Dados_base[[#This Row],[2019]]-Analista_Remuneracao_Dados_base[[#This Row],[Aumento Salarial (%)]]</f>
        <v>14748.323000000004</v>
      </c>
      <c r="M51" s="13">
        <f>Analista_Remuneracao_Dados_base[[#This Row],[2020]]-Analista_Remuneracao_Dados_base[[#This Row],[Aumento Salarial (%)]]</f>
        <v>14748.458400000003</v>
      </c>
      <c r="N51" s="13">
        <f>Analista_Remuneracao_Dados_base[[#This Row],[2021]]-Analista_Remuneracao_Dados_base[[#This Row],[Aumento Salarial (%)]]</f>
        <v>14748.593800000002</v>
      </c>
      <c r="O51" s="13">
        <f>Analista_Remuneracao_Dados_base[[#This Row],[2022]]-Analista_Remuneracao_Dados_base[[#This Row],[Aumento Salarial (%)]]</f>
        <v>14748.729200000002</v>
      </c>
      <c r="P51" s="13">
        <f>Analista_Remuneracao_Dados_base[[#This Row],[Salário Atual (R$)2]]-(1*Analista_Remuneracao_Dados_base[[#This Row],[Aumento Salarial (%)]])</f>
        <v>14748.864600000001</v>
      </c>
      <c r="Q51" s="13">
        <v>14749</v>
      </c>
    </row>
    <row r="52" spans="1:17" x14ac:dyDescent="0.25">
      <c r="A52">
        <v>132</v>
      </c>
      <c r="B52" t="s">
        <v>10</v>
      </c>
      <c r="C52" t="s">
        <v>7</v>
      </c>
      <c r="D52">
        <v>15</v>
      </c>
      <c r="E52" s="38">
        <v>14989</v>
      </c>
      <c r="F52" s="37">
        <v>0.13519999999999999</v>
      </c>
      <c r="G52">
        <f>Analista_Remuneracao_Dados_base[[#This Row],[2014]]-Analista_Remuneracao_Dados_base[[#This Row],[Aumento Salarial (%)]]</f>
        <v>11627.647999999994</v>
      </c>
      <c r="H52" s="13">
        <f>Analista_Remuneracao_Dados_base[[#This Row],[2015]]-Analista_Remuneracao_Dados_base[[#This Row],[Aumento Salarial (%)]]</f>
        <v>11627.783199999994</v>
      </c>
      <c r="I52" s="13">
        <f>Analista_Remuneracao_Dados_base[[#This Row],[2016]]-Analista_Remuneracao_Dados_base[[#This Row],[Aumento Salarial (%)]]</f>
        <v>11627.918399999995</v>
      </c>
      <c r="J52" s="13">
        <f>Analista_Remuneracao_Dados_base[[#This Row],[2017]]-Analista_Remuneracao_Dados_base[[#This Row],[Aumento Salarial (%)]]</f>
        <v>11628.053599999996</v>
      </c>
      <c r="K52" s="13">
        <f>Analista_Remuneracao_Dados_base[[#This Row],[2018]]-Analista_Remuneracao_Dados_base[[#This Row],[Aumento Salarial (%)]]</f>
        <v>11628.188799999996</v>
      </c>
      <c r="L52" s="13">
        <f>Analista_Remuneracao_Dados_base[[#This Row],[2019]]-Analista_Remuneracao_Dados_base[[#This Row],[Aumento Salarial (%)]]</f>
        <v>11628.323999999997</v>
      </c>
      <c r="M52" s="13">
        <f>Analista_Remuneracao_Dados_base[[#This Row],[2020]]-Analista_Remuneracao_Dados_base[[#This Row],[Aumento Salarial (%)]]</f>
        <v>11628.459199999998</v>
      </c>
      <c r="N52" s="13">
        <f>Analista_Remuneracao_Dados_base[[#This Row],[2021]]-Analista_Remuneracao_Dados_base[[#This Row],[Aumento Salarial (%)]]</f>
        <v>11628.594399999998</v>
      </c>
      <c r="O52" s="13">
        <f>Analista_Remuneracao_Dados_base[[#This Row],[2022]]-Analista_Remuneracao_Dados_base[[#This Row],[Aumento Salarial (%)]]</f>
        <v>11628.729599999999</v>
      </c>
      <c r="P52" s="13">
        <f>Analista_Remuneracao_Dados_base[[#This Row],[Salário Atual (R$)2]]-(1*Analista_Remuneracao_Dados_base[[#This Row],[Aumento Salarial (%)]])</f>
        <v>11628.864799999999</v>
      </c>
      <c r="Q52" s="13">
        <v>11629</v>
      </c>
    </row>
    <row r="53" spans="1:17" x14ac:dyDescent="0.25">
      <c r="A53">
        <v>62</v>
      </c>
      <c r="B53" t="s">
        <v>11</v>
      </c>
      <c r="C53" t="s">
        <v>5</v>
      </c>
      <c r="D53">
        <v>9</v>
      </c>
      <c r="E53" s="38">
        <v>17008</v>
      </c>
      <c r="F53" s="37">
        <v>0.13519999999999999</v>
      </c>
      <c r="G53">
        <f>Analista_Remuneracao_Dados_base[[#This Row],[2014]]-Analista_Remuneracao_Dados_base[[#This Row],[Aumento Salarial (%)]]</f>
        <v>7763.6480000000029</v>
      </c>
      <c r="H53" s="13">
        <f>Analista_Remuneracao_Dados_base[[#This Row],[2015]]-Analista_Remuneracao_Dados_base[[#This Row],[Aumento Salarial (%)]]</f>
        <v>7763.7832000000026</v>
      </c>
      <c r="I53" s="13">
        <f>Analista_Remuneracao_Dados_base[[#This Row],[2016]]-Analista_Remuneracao_Dados_base[[#This Row],[Aumento Salarial (%)]]</f>
        <v>7763.9184000000023</v>
      </c>
      <c r="J53" s="13">
        <f>Analista_Remuneracao_Dados_base[[#This Row],[2017]]-Analista_Remuneracao_Dados_base[[#This Row],[Aumento Salarial (%)]]</f>
        <v>7764.053600000002</v>
      </c>
      <c r="K53" s="13">
        <f>Analista_Remuneracao_Dados_base[[#This Row],[2018]]-Analista_Remuneracao_Dados_base[[#This Row],[Aumento Salarial (%)]]</f>
        <v>7764.1888000000017</v>
      </c>
      <c r="L53" s="13">
        <f>Analista_Remuneracao_Dados_base[[#This Row],[2019]]-Analista_Remuneracao_Dados_base[[#This Row],[Aumento Salarial (%)]]</f>
        <v>7764.3240000000014</v>
      </c>
      <c r="M53" s="13">
        <f>Analista_Remuneracao_Dados_base[[#This Row],[2020]]-Analista_Remuneracao_Dados_base[[#This Row],[Aumento Salarial (%)]]</f>
        <v>7764.4592000000011</v>
      </c>
      <c r="N53" s="13">
        <f>Analista_Remuneracao_Dados_base[[#This Row],[2021]]-Analista_Remuneracao_Dados_base[[#This Row],[Aumento Salarial (%)]]</f>
        <v>7764.5944000000009</v>
      </c>
      <c r="O53" s="13">
        <f>Analista_Remuneracao_Dados_base[[#This Row],[2022]]-Analista_Remuneracao_Dados_base[[#This Row],[Aumento Salarial (%)]]</f>
        <v>7764.7296000000006</v>
      </c>
      <c r="P53" s="13">
        <f>Analista_Remuneracao_Dados_base[[#This Row],[Salário Atual (R$)2]]-(1*Analista_Remuneracao_Dados_base[[#This Row],[Aumento Salarial (%)]])</f>
        <v>7764.8648000000003</v>
      </c>
      <c r="Q53" s="13">
        <v>7765</v>
      </c>
    </row>
    <row r="54" spans="1:17" x14ac:dyDescent="0.25">
      <c r="A54">
        <v>263</v>
      </c>
      <c r="B54" t="s">
        <v>3</v>
      </c>
      <c r="C54" t="s">
        <v>6</v>
      </c>
      <c r="D54">
        <v>1</v>
      </c>
      <c r="E54" s="38">
        <v>10874</v>
      </c>
      <c r="F54" s="37">
        <v>0.13469999999999999</v>
      </c>
      <c r="G54">
        <f>Analista_Remuneracao_Dados_base[[#This Row],[2014]]-Analista_Remuneracao_Dados_base[[#This Row],[Aumento Salarial (%)]]</f>
        <v>14987.652999999995</v>
      </c>
      <c r="H54" s="13">
        <f>Analista_Remuneracao_Dados_base[[#This Row],[2015]]-Analista_Remuneracao_Dados_base[[#This Row],[Aumento Salarial (%)]]</f>
        <v>14987.787699999995</v>
      </c>
      <c r="I54" s="13">
        <f>Analista_Remuneracao_Dados_base[[#This Row],[2016]]-Analista_Remuneracao_Dados_base[[#This Row],[Aumento Salarial (%)]]</f>
        <v>14987.922399999996</v>
      </c>
      <c r="J54" s="13">
        <f>Analista_Remuneracao_Dados_base[[#This Row],[2017]]-Analista_Remuneracao_Dados_base[[#This Row],[Aumento Salarial (%)]]</f>
        <v>14988.057099999996</v>
      </c>
      <c r="K54" s="13">
        <f>Analista_Remuneracao_Dados_base[[#This Row],[2018]]-Analista_Remuneracao_Dados_base[[#This Row],[Aumento Salarial (%)]]</f>
        <v>14988.191799999997</v>
      </c>
      <c r="L54" s="13">
        <f>Analista_Remuneracao_Dados_base[[#This Row],[2019]]-Analista_Remuneracao_Dados_base[[#This Row],[Aumento Salarial (%)]]</f>
        <v>14988.326499999997</v>
      </c>
      <c r="M54" s="13">
        <f>Analista_Remuneracao_Dados_base[[#This Row],[2020]]-Analista_Remuneracao_Dados_base[[#This Row],[Aumento Salarial (%)]]</f>
        <v>14988.461199999998</v>
      </c>
      <c r="N54" s="13">
        <f>Analista_Remuneracao_Dados_base[[#This Row],[2021]]-Analista_Remuneracao_Dados_base[[#This Row],[Aumento Salarial (%)]]</f>
        <v>14988.595899999998</v>
      </c>
      <c r="O54" s="13">
        <f>Analista_Remuneracao_Dados_base[[#This Row],[2022]]-Analista_Remuneracao_Dados_base[[#This Row],[Aumento Salarial (%)]]</f>
        <v>14988.730599999999</v>
      </c>
      <c r="P54" s="13">
        <f>Analista_Remuneracao_Dados_base[[#This Row],[Salário Atual (R$)2]]-(1*Analista_Remuneracao_Dados_base[[#This Row],[Aumento Salarial (%)]])</f>
        <v>14988.865299999999</v>
      </c>
      <c r="Q54" s="13">
        <v>14989</v>
      </c>
    </row>
    <row r="55" spans="1:17" x14ac:dyDescent="0.25">
      <c r="A55">
        <v>388</v>
      </c>
      <c r="B55" t="s">
        <v>12</v>
      </c>
      <c r="C55" t="s">
        <v>4</v>
      </c>
      <c r="D55">
        <v>5</v>
      </c>
      <c r="E55" s="38">
        <v>15120</v>
      </c>
      <c r="F55" s="37">
        <v>0.13469999999999999</v>
      </c>
      <c r="G55">
        <f>Analista_Remuneracao_Dados_base[[#This Row],[2014]]-Analista_Remuneracao_Dados_base[[#This Row],[Aumento Salarial (%)]]</f>
        <v>19755.653000000013</v>
      </c>
      <c r="H55" s="13">
        <f>Analista_Remuneracao_Dados_base[[#This Row],[2015]]-Analista_Remuneracao_Dados_base[[#This Row],[Aumento Salarial (%)]]</f>
        <v>19755.787700000012</v>
      </c>
      <c r="I55" s="13">
        <f>Analista_Remuneracao_Dados_base[[#This Row],[2016]]-Analista_Remuneracao_Dados_base[[#This Row],[Aumento Salarial (%)]]</f>
        <v>19755.92240000001</v>
      </c>
      <c r="J55" s="13">
        <f>Analista_Remuneracao_Dados_base[[#This Row],[2017]]-Analista_Remuneracao_Dados_base[[#This Row],[Aumento Salarial (%)]]</f>
        <v>19756.057100000009</v>
      </c>
      <c r="K55" s="13">
        <f>Analista_Remuneracao_Dados_base[[#This Row],[2018]]-Analista_Remuneracao_Dados_base[[#This Row],[Aumento Salarial (%)]]</f>
        <v>19756.191800000008</v>
      </c>
      <c r="L55" s="13">
        <f>Analista_Remuneracao_Dados_base[[#This Row],[2019]]-Analista_Remuneracao_Dados_base[[#This Row],[Aumento Salarial (%)]]</f>
        <v>19756.326500000006</v>
      </c>
      <c r="M55" s="13">
        <f>Analista_Remuneracao_Dados_base[[#This Row],[2020]]-Analista_Remuneracao_Dados_base[[#This Row],[Aumento Salarial (%)]]</f>
        <v>19756.461200000005</v>
      </c>
      <c r="N55" s="13">
        <f>Analista_Remuneracao_Dados_base[[#This Row],[2021]]-Analista_Remuneracao_Dados_base[[#This Row],[Aumento Salarial (%)]]</f>
        <v>19756.595900000004</v>
      </c>
      <c r="O55" s="13">
        <f>Analista_Remuneracao_Dados_base[[#This Row],[2022]]-Analista_Remuneracao_Dados_base[[#This Row],[Aumento Salarial (%)]]</f>
        <v>19756.730600000003</v>
      </c>
      <c r="P55" s="13">
        <f>Analista_Remuneracao_Dados_base[[#This Row],[Salário Atual (R$)2]]-(1*Analista_Remuneracao_Dados_base[[#This Row],[Aumento Salarial (%)]])</f>
        <v>19756.865300000001</v>
      </c>
      <c r="Q55" s="13">
        <v>19757</v>
      </c>
    </row>
    <row r="56" spans="1:17" x14ac:dyDescent="0.25">
      <c r="A56">
        <v>138</v>
      </c>
      <c r="B56" t="s">
        <v>12</v>
      </c>
      <c r="C56" t="s">
        <v>7</v>
      </c>
      <c r="D56">
        <v>28</v>
      </c>
      <c r="E56" s="38">
        <v>14521</v>
      </c>
      <c r="F56" s="37">
        <v>0.13469999999999999</v>
      </c>
      <c r="G56">
        <f>Analista_Remuneracao_Dados_base[[#This Row],[2014]]-Analista_Remuneracao_Dados_base[[#This Row],[Aumento Salarial (%)]]</f>
        <v>7995.6530000000039</v>
      </c>
      <c r="H56" s="13">
        <f>Analista_Remuneracao_Dados_base[[#This Row],[2015]]-Analista_Remuneracao_Dados_base[[#This Row],[Aumento Salarial (%)]]</f>
        <v>7995.7877000000035</v>
      </c>
      <c r="I56" s="13">
        <f>Analista_Remuneracao_Dados_base[[#This Row],[2016]]-Analista_Remuneracao_Dados_base[[#This Row],[Aumento Salarial (%)]]</f>
        <v>7995.9224000000031</v>
      </c>
      <c r="J56" s="13">
        <f>Analista_Remuneracao_Dados_base[[#This Row],[2017]]-Analista_Remuneracao_Dados_base[[#This Row],[Aumento Salarial (%)]]</f>
        <v>7996.0571000000027</v>
      </c>
      <c r="K56" s="13">
        <f>Analista_Remuneracao_Dados_base[[#This Row],[2018]]-Analista_Remuneracao_Dados_base[[#This Row],[Aumento Salarial (%)]]</f>
        <v>7996.1918000000023</v>
      </c>
      <c r="L56" s="13">
        <f>Analista_Remuneracao_Dados_base[[#This Row],[2019]]-Analista_Remuneracao_Dados_base[[#This Row],[Aumento Salarial (%)]]</f>
        <v>7996.3265000000019</v>
      </c>
      <c r="M56" s="13">
        <f>Analista_Remuneracao_Dados_base[[#This Row],[2020]]-Analista_Remuneracao_Dados_base[[#This Row],[Aumento Salarial (%)]]</f>
        <v>7996.4612000000016</v>
      </c>
      <c r="N56" s="13">
        <f>Analista_Remuneracao_Dados_base[[#This Row],[2021]]-Analista_Remuneracao_Dados_base[[#This Row],[Aumento Salarial (%)]]</f>
        <v>7996.5959000000012</v>
      </c>
      <c r="O56" s="13">
        <f>Analista_Remuneracao_Dados_base[[#This Row],[2022]]-Analista_Remuneracao_Dados_base[[#This Row],[Aumento Salarial (%)]]</f>
        <v>7996.7306000000008</v>
      </c>
      <c r="P56" s="13">
        <f>Analista_Remuneracao_Dados_base[[#This Row],[Salário Atual (R$)2]]-(1*Analista_Remuneracao_Dados_base[[#This Row],[Aumento Salarial (%)]])</f>
        <v>7996.8653000000004</v>
      </c>
      <c r="Q56" s="13">
        <v>7997</v>
      </c>
    </row>
    <row r="57" spans="1:17" x14ac:dyDescent="0.25">
      <c r="A57">
        <v>188</v>
      </c>
      <c r="B57" t="s">
        <v>10</v>
      </c>
      <c r="C57" t="s">
        <v>7</v>
      </c>
      <c r="D57">
        <v>19</v>
      </c>
      <c r="E57" s="38">
        <v>12489</v>
      </c>
      <c r="F57" s="37">
        <v>0.1346</v>
      </c>
      <c r="G57">
        <f>Analista_Remuneracao_Dados_base[[#This Row],[2014]]-Analista_Remuneracao_Dados_base[[#This Row],[Aumento Salarial (%)]]</f>
        <v>8837.6540000000059</v>
      </c>
      <c r="H57" s="13">
        <f>Analista_Remuneracao_Dados_base[[#This Row],[2015]]-Analista_Remuneracao_Dados_base[[#This Row],[Aumento Salarial (%)]]</f>
        <v>8837.7886000000053</v>
      </c>
      <c r="I57" s="13">
        <f>Analista_Remuneracao_Dados_base[[#This Row],[2016]]-Analista_Remuneracao_Dados_base[[#This Row],[Aumento Salarial (%)]]</f>
        <v>8837.9232000000047</v>
      </c>
      <c r="J57" s="13">
        <f>Analista_Remuneracao_Dados_base[[#This Row],[2017]]-Analista_Remuneracao_Dados_base[[#This Row],[Aumento Salarial (%)]]</f>
        <v>8838.0578000000041</v>
      </c>
      <c r="K57" s="13">
        <f>Analista_Remuneracao_Dados_base[[#This Row],[2018]]-Analista_Remuneracao_Dados_base[[#This Row],[Aumento Salarial (%)]]</f>
        <v>8838.1924000000035</v>
      </c>
      <c r="L57" s="13">
        <f>Analista_Remuneracao_Dados_base[[#This Row],[2019]]-Analista_Remuneracao_Dados_base[[#This Row],[Aumento Salarial (%)]]</f>
        <v>8838.327000000003</v>
      </c>
      <c r="M57" s="13">
        <f>Analista_Remuneracao_Dados_base[[#This Row],[2020]]-Analista_Remuneracao_Dados_base[[#This Row],[Aumento Salarial (%)]]</f>
        <v>8838.4616000000024</v>
      </c>
      <c r="N57" s="13">
        <f>Analista_Remuneracao_Dados_base[[#This Row],[2021]]-Analista_Remuneracao_Dados_base[[#This Row],[Aumento Salarial (%)]]</f>
        <v>8838.5962000000018</v>
      </c>
      <c r="O57" s="13">
        <f>Analista_Remuneracao_Dados_base[[#This Row],[2022]]-Analista_Remuneracao_Dados_base[[#This Row],[Aumento Salarial (%)]]</f>
        <v>8838.7308000000012</v>
      </c>
      <c r="P57" s="13">
        <f>Analista_Remuneracao_Dados_base[[#This Row],[Salário Atual (R$)2]]-(1*Analista_Remuneracao_Dados_base[[#This Row],[Aumento Salarial (%)]])</f>
        <v>8838.8654000000006</v>
      </c>
      <c r="Q57" s="13">
        <v>8839</v>
      </c>
    </row>
    <row r="58" spans="1:17" x14ac:dyDescent="0.25">
      <c r="A58">
        <v>130</v>
      </c>
      <c r="B58" t="s">
        <v>10</v>
      </c>
      <c r="C58" t="s">
        <v>7</v>
      </c>
      <c r="D58">
        <v>14</v>
      </c>
      <c r="E58" s="38">
        <v>17859</v>
      </c>
      <c r="F58" s="37">
        <v>0.13439999999999999</v>
      </c>
      <c r="G58">
        <f>Analista_Remuneracao_Dados_base[[#This Row],[2014]]-Analista_Remuneracao_Dados_base[[#This Row],[Aumento Salarial (%)]]</f>
        <v>15910.655999999992</v>
      </c>
      <c r="H58" s="13">
        <f>Analista_Remuneracao_Dados_base[[#This Row],[2015]]-Analista_Remuneracao_Dados_base[[#This Row],[Aumento Salarial (%)]]</f>
        <v>15910.790399999993</v>
      </c>
      <c r="I58" s="13">
        <f>Analista_Remuneracao_Dados_base[[#This Row],[2016]]-Analista_Remuneracao_Dados_base[[#This Row],[Aumento Salarial (%)]]</f>
        <v>15910.924799999993</v>
      </c>
      <c r="J58" s="13">
        <f>Analista_Remuneracao_Dados_base[[#This Row],[2017]]-Analista_Remuneracao_Dados_base[[#This Row],[Aumento Salarial (%)]]</f>
        <v>15911.059199999994</v>
      </c>
      <c r="K58" s="13">
        <f>Analista_Remuneracao_Dados_base[[#This Row],[2018]]-Analista_Remuneracao_Dados_base[[#This Row],[Aumento Salarial (%)]]</f>
        <v>15911.193599999995</v>
      </c>
      <c r="L58" s="13">
        <f>Analista_Remuneracao_Dados_base[[#This Row],[2019]]-Analista_Remuneracao_Dados_base[[#This Row],[Aumento Salarial (%)]]</f>
        <v>15911.327999999996</v>
      </c>
      <c r="M58" s="13">
        <f>Analista_Remuneracao_Dados_base[[#This Row],[2020]]-Analista_Remuneracao_Dados_base[[#This Row],[Aumento Salarial (%)]]</f>
        <v>15911.462399999997</v>
      </c>
      <c r="N58" s="13">
        <f>Analista_Remuneracao_Dados_base[[#This Row],[2021]]-Analista_Remuneracao_Dados_base[[#This Row],[Aumento Salarial (%)]]</f>
        <v>15911.596799999998</v>
      </c>
      <c r="O58" s="13">
        <f>Analista_Remuneracao_Dados_base[[#This Row],[2022]]-Analista_Remuneracao_Dados_base[[#This Row],[Aumento Salarial (%)]]</f>
        <v>15911.731199999998</v>
      </c>
      <c r="P58" s="13">
        <f>Analista_Remuneracao_Dados_base[[#This Row],[Salário Atual (R$)2]]-(1*Analista_Remuneracao_Dados_base[[#This Row],[Aumento Salarial (%)]])</f>
        <v>15911.865599999999</v>
      </c>
      <c r="Q58" s="13">
        <v>15912</v>
      </c>
    </row>
    <row r="59" spans="1:17" x14ac:dyDescent="0.25">
      <c r="A59">
        <v>119</v>
      </c>
      <c r="B59" t="s">
        <v>11</v>
      </c>
      <c r="C59" t="s">
        <v>6</v>
      </c>
      <c r="D59">
        <v>4</v>
      </c>
      <c r="E59" s="38">
        <v>4111</v>
      </c>
      <c r="F59" s="37">
        <v>0.1343</v>
      </c>
      <c r="G59">
        <f>Analista_Remuneracao_Dados_base[[#This Row],[2014]]-Analista_Remuneracao_Dados_base[[#This Row],[Aumento Salarial (%)]]</f>
        <v>9651.6570000000029</v>
      </c>
      <c r="H59" s="13">
        <f>Analista_Remuneracao_Dados_base[[#This Row],[2015]]-Analista_Remuneracao_Dados_base[[#This Row],[Aumento Salarial (%)]]</f>
        <v>9651.7913000000026</v>
      </c>
      <c r="I59" s="13">
        <f>Analista_Remuneracao_Dados_base[[#This Row],[2016]]-Analista_Remuneracao_Dados_base[[#This Row],[Aumento Salarial (%)]]</f>
        <v>9651.9256000000023</v>
      </c>
      <c r="J59" s="13">
        <f>Analista_Remuneracao_Dados_base[[#This Row],[2017]]-Analista_Remuneracao_Dados_base[[#This Row],[Aumento Salarial (%)]]</f>
        <v>9652.059900000002</v>
      </c>
      <c r="K59" s="13">
        <f>Analista_Remuneracao_Dados_base[[#This Row],[2018]]-Analista_Remuneracao_Dados_base[[#This Row],[Aumento Salarial (%)]]</f>
        <v>9652.1942000000017</v>
      </c>
      <c r="L59" s="13">
        <f>Analista_Remuneracao_Dados_base[[#This Row],[2019]]-Analista_Remuneracao_Dados_base[[#This Row],[Aumento Salarial (%)]]</f>
        <v>9652.3285000000014</v>
      </c>
      <c r="M59" s="13">
        <f>Analista_Remuneracao_Dados_base[[#This Row],[2020]]-Analista_Remuneracao_Dados_base[[#This Row],[Aumento Salarial (%)]]</f>
        <v>9652.4628000000012</v>
      </c>
      <c r="N59" s="13">
        <f>Analista_Remuneracao_Dados_base[[#This Row],[2021]]-Analista_Remuneracao_Dados_base[[#This Row],[Aumento Salarial (%)]]</f>
        <v>9652.5971000000009</v>
      </c>
      <c r="O59" s="13">
        <f>Analista_Remuneracao_Dados_base[[#This Row],[2022]]-Analista_Remuneracao_Dados_base[[#This Row],[Aumento Salarial (%)]]</f>
        <v>9652.7314000000006</v>
      </c>
      <c r="P59" s="13">
        <f>Analista_Remuneracao_Dados_base[[#This Row],[Salário Atual (R$)2]]-(1*Analista_Remuneracao_Dados_base[[#This Row],[Aumento Salarial (%)]])</f>
        <v>9652.8657000000003</v>
      </c>
      <c r="Q59" s="13">
        <v>9653</v>
      </c>
    </row>
    <row r="60" spans="1:17" x14ac:dyDescent="0.25">
      <c r="A60">
        <v>228</v>
      </c>
      <c r="B60" t="s">
        <v>10</v>
      </c>
      <c r="C60" t="s">
        <v>7</v>
      </c>
      <c r="D60">
        <v>19</v>
      </c>
      <c r="E60" s="38">
        <v>9182</v>
      </c>
      <c r="F60" s="37">
        <v>0.1341</v>
      </c>
      <c r="G60">
        <f>Analista_Remuneracao_Dados_base[[#This Row],[2014]]-Analista_Remuneracao_Dados_base[[#This Row],[Aumento Salarial (%)]]</f>
        <v>3623.6589999999978</v>
      </c>
      <c r="H60" s="13">
        <f>Analista_Remuneracao_Dados_base[[#This Row],[2015]]-Analista_Remuneracao_Dados_base[[#This Row],[Aumento Salarial (%)]]</f>
        <v>3623.793099999998</v>
      </c>
      <c r="I60" s="13">
        <f>Analista_Remuneracao_Dados_base[[#This Row],[2016]]-Analista_Remuneracao_Dados_base[[#This Row],[Aumento Salarial (%)]]</f>
        <v>3623.9271999999983</v>
      </c>
      <c r="J60" s="13">
        <f>Analista_Remuneracao_Dados_base[[#This Row],[2017]]-Analista_Remuneracao_Dados_base[[#This Row],[Aumento Salarial (%)]]</f>
        <v>3624.0612999999985</v>
      </c>
      <c r="K60" s="13">
        <f>Analista_Remuneracao_Dados_base[[#This Row],[2018]]-Analista_Remuneracao_Dados_base[[#This Row],[Aumento Salarial (%)]]</f>
        <v>3624.1953999999987</v>
      </c>
      <c r="L60" s="13">
        <f>Analista_Remuneracao_Dados_base[[#This Row],[2019]]-Analista_Remuneracao_Dados_base[[#This Row],[Aumento Salarial (%)]]</f>
        <v>3624.3294999999989</v>
      </c>
      <c r="M60" s="13">
        <f>Analista_Remuneracao_Dados_base[[#This Row],[2020]]-Analista_Remuneracao_Dados_base[[#This Row],[Aumento Salarial (%)]]</f>
        <v>3624.4635999999991</v>
      </c>
      <c r="N60" s="13">
        <f>Analista_Remuneracao_Dados_base[[#This Row],[2021]]-Analista_Remuneracao_Dados_base[[#This Row],[Aumento Salarial (%)]]</f>
        <v>3624.5976999999993</v>
      </c>
      <c r="O60" s="13">
        <f>Analista_Remuneracao_Dados_base[[#This Row],[2022]]-Analista_Remuneracao_Dados_base[[#This Row],[Aumento Salarial (%)]]</f>
        <v>3624.7317999999996</v>
      </c>
      <c r="P60" s="13">
        <f>Analista_Remuneracao_Dados_base[[#This Row],[Salário Atual (R$)2]]-(1*Analista_Remuneracao_Dados_base[[#This Row],[Aumento Salarial (%)]])</f>
        <v>3624.8658999999998</v>
      </c>
      <c r="Q60" s="13">
        <v>3625</v>
      </c>
    </row>
    <row r="61" spans="1:17" x14ac:dyDescent="0.25">
      <c r="A61">
        <v>304</v>
      </c>
      <c r="B61" t="s">
        <v>9</v>
      </c>
      <c r="C61" t="s">
        <v>5</v>
      </c>
      <c r="D61">
        <v>17</v>
      </c>
      <c r="E61" s="38">
        <v>14585</v>
      </c>
      <c r="F61" s="37">
        <v>0.13370000000000001</v>
      </c>
      <c r="G61">
        <f>Analista_Remuneracao_Dados_base[[#This Row],[2014]]-Analista_Remuneracao_Dados_base[[#This Row],[Aumento Salarial (%)]]</f>
        <v>11140.662999999997</v>
      </c>
      <c r="H61" s="13">
        <f>Analista_Remuneracao_Dados_base[[#This Row],[2015]]-Analista_Remuneracao_Dados_base[[#This Row],[Aumento Salarial (%)]]</f>
        <v>11140.796699999997</v>
      </c>
      <c r="I61" s="13">
        <f>Analista_Remuneracao_Dados_base[[#This Row],[2016]]-Analista_Remuneracao_Dados_base[[#This Row],[Aumento Salarial (%)]]</f>
        <v>11140.930399999997</v>
      </c>
      <c r="J61" s="13">
        <f>Analista_Remuneracao_Dados_base[[#This Row],[2017]]-Analista_Remuneracao_Dados_base[[#This Row],[Aumento Salarial (%)]]</f>
        <v>11141.064099999998</v>
      </c>
      <c r="K61" s="13">
        <f>Analista_Remuneracao_Dados_base[[#This Row],[2018]]-Analista_Remuneracao_Dados_base[[#This Row],[Aumento Salarial (%)]]</f>
        <v>11141.197799999998</v>
      </c>
      <c r="L61" s="13">
        <f>Analista_Remuneracao_Dados_base[[#This Row],[2019]]-Analista_Remuneracao_Dados_base[[#This Row],[Aumento Salarial (%)]]</f>
        <v>11141.331499999998</v>
      </c>
      <c r="M61" s="13">
        <f>Analista_Remuneracao_Dados_base[[#This Row],[2020]]-Analista_Remuneracao_Dados_base[[#This Row],[Aumento Salarial (%)]]</f>
        <v>11141.465199999999</v>
      </c>
      <c r="N61" s="13">
        <f>Analista_Remuneracao_Dados_base[[#This Row],[2021]]-Analista_Remuneracao_Dados_base[[#This Row],[Aumento Salarial (%)]]</f>
        <v>11141.598899999999</v>
      </c>
      <c r="O61" s="13">
        <f>Analista_Remuneracao_Dados_base[[#This Row],[2022]]-Analista_Remuneracao_Dados_base[[#This Row],[Aumento Salarial (%)]]</f>
        <v>11141.732599999999</v>
      </c>
      <c r="P61" s="13">
        <f>Analista_Remuneracao_Dados_base[[#This Row],[Salário Atual (R$)2]]-(1*Analista_Remuneracao_Dados_base[[#This Row],[Aumento Salarial (%)]])</f>
        <v>11141.8663</v>
      </c>
      <c r="Q61" s="13">
        <v>11142</v>
      </c>
    </row>
    <row r="62" spans="1:17" x14ac:dyDescent="0.25">
      <c r="A62">
        <v>371</v>
      </c>
      <c r="B62" t="s">
        <v>9</v>
      </c>
      <c r="C62" t="s">
        <v>5</v>
      </c>
      <c r="D62">
        <v>29</v>
      </c>
      <c r="E62" s="38">
        <v>8217</v>
      </c>
      <c r="F62" s="37">
        <v>0.1331</v>
      </c>
      <c r="G62">
        <f>Analista_Remuneracao_Dados_base[[#This Row],[2014]]-Analista_Remuneracao_Dados_base[[#This Row],[Aumento Salarial (%)]]</f>
        <v>6291.6689999999999</v>
      </c>
      <c r="H62" s="13">
        <f>Analista_Remuneracao_Dados_base[[#This Row],[2015]]-Analista_Remuneracao_Dados_base[[#This Row],[Aumento Salarial (%)]]</f>
        <v>6291.8020999999999</v>
      </c>
      <c r="I62" s="13">
        <f>Analista_Remuneracao_Dados_base[[#This Row],[2016]]-Analista_Remuneracao_Dados_base[[#This Row],[Aumento Salarial (%)]]</f>
        <v>6291.9351999999999</v>
      </c>
      <c r="J62" s="13">
        <f>Analista_Remuneracao_Dados_base[[#This Row],[2017]]-Analista_Remuneracao_Dados_base[[#This Row],[Aumento Salarial (%)]]</f>
        <v>6292.0682999999999</v>
      </c>
      <c r="K62" s="13">
        <f>Analista_Remuneracao_Dados_base[[#This Row],[2018]]-Analista_Remuneracao_Dados_base[[#This Row],[Aumento Salarial (%)]]</f>
        <v>6292.2013999999999</v>
      </c>
      <c r="L62" s="13">
        <f>Analista_Remuneracao_Dados_base[[#This Row],[2019]]-Analista_Remuneracao_Dados_base[[#This Row],[Aumento Salarial (%)]]</f>
        <v>6292.3344999999999</v>
      </c>
      <c r="M62" s="13">
        <f>Analista_Remuneracao_Dados_base[[#This Row],[2020]]-Analista_Remuneracao_Dados_base[[#This Row],[Aumento Salarial (%)]]</f>
        <v>6292.4675999999999</v>
      </c>
      <c r="N62" s="13">
        <f>Analista_Remuneracao_Dados_base[[#This Row],[2021]]-Analista_Remuneracao_Dados_base[[#This Row],[Aumento Salarial (%)]]</f>
        <v>6292.6007</v>
      </c>
      <c r="O62" s="13">
        <f>Analista_Remuneracao_Dados_base[[#This Row],[2022]]-Analista_Remuneracao_Dados_base[[#This Row],[Aumento Salarial (%)]]</f>
        <v>6292.7338</v>
      </c>
      <c r="P62" s="13">
        <f>Analista_Remuneracao_Dados_base[[#This Row],[Salário Atual (R$)2]]-(1*Analista_Remuneracao_Dados_base[[#This Row],[Aumento Salarial (%)]])</f>
        <v>6292.8669</v>
      </c>
      <c r="Q62" s="13">
        <v>6293</v>
      </c>
    </row>
    <row r="63" spans="1:17" x14ac:dyDescent="0.25">
      <c r="A63">
        <v>342</v>
      </c>
      <c r="B63" t="s">
        <v>11</v>
      </c>
      <c r="C63" t="s">
        <v>7</v>
      </c>
      <c r="D63">
        <v>13</v>
      </c>
      <c r="E63" s="38">
        <v>7845</v>
      </c>
      <c r="F63" s="37">
        <v>0.13289999999999999</v>
      </c>
      <c r="G63">
        <f>Analista_Remuneracao_Dados_base[[#This Row],[2014]]-Analista_Remuneracao_Dados_base[[#This Row],[Aumento Salarial (%)]]</f>
        <v>13823.670999999995</v>
      </c>
      <c r="H63" s="13">
        <f>Analista_Remuneracao_Dados_base[[#This Row],[2015]]-Analista_Remuneracao_Dados_base[[#This Row],[Aumento Salarial (%)]]</f>
        <v>13823.803899999995</v>
      </c>
      <c r="I63" s="13">
        <f>Analista_Remuneracao_Dados_base[[#This Row],[2016]]-Analista_Remuneracao_Dados_base[[#This Row],[Aumento Salarial (%)]]</f>
        <v>13823.936799999996</v>
      </c>
      <c r="J63" s="13">
        <f>Analista_Remuneracao_Dados_base[[#This Row],[2017]]-Analista_Remuneracao_Dados_base[[#This Row],[Aumento Salarial (%)]]</f>
        <v>13824.069699999996</v>
      </c>
      <c r="K63" s="13">
        <f>Analista_Remuneracao_Dados_base[[#This Row],[2018]]-Analista_Remuneracao_Dados_base[[#This Row],[Aumento Salarial (%)]]</f>
        <v>13824.202599999997</v>
      </c>
      <c r="L63" s="13">
        <f>Analista_Remuneracao_Dados_base[[#This Row],[2019]]-Analista_Remuneracao_Dados_base[[#This Row],[Aumento Salarial (%)]]</f>
        <v>13824.335499999997</v>
      </c>
      <c r="M63" s="13">
        <f>Analista_Remuneracao_Dados_base[[#This Row],[2020]]-Analista_Remuneracao_Dados_base[[#This Row],[Aumento Salarial (%)]]</f>
        <v>13824.468399999998</v>
      </c>
      <c r="N63" s="13">
        <f>Analista_Remuneracao_Dados_base[[#This Row],[2021]]-Analista_Remuneracao_Dados_base[[#This Row],[Aumento Salarial (%)]]</f>
        <v>13824.601299999998</v>
      </c>
      <c r="O63" s="13">
        <f>Analista_Remuneracao_Dados_base[[#This Row],[2022]]-Analista_Remuneracao_Dados_base[[#This Row],[Aumento Salarial (%)]]</f>
        <v>13824.734199999999</v>
      </c>
      <c r="P63" s="13">
        <f>Analista_Remuneracao_Dados_base[[#This Row],[Salário Atual (R$)2]]-(1*Analista_Remuneracao_Dados_base[[#This Row],[Aumento Salarial (%)]])</f>
        <v>13824.867099999999</v>
      </c>
      <c r="Q63" s="13">
        <v>13825</v>
      </c>
    </row>
    <row r="64" spans="1:17" x14ac:dyDescent="0.25">
      <c r="A64">
        <v>193</v>
      </c>
      <c r="B64" t="s">
        <v>11</v>
      </c>
      <c r="C64" t="s">
        <v>5</v>
      </c>
      <c r="D64">
        <v>11</v>
      </c>
      <c r="E64" s="38">
        <v>13387</v>
      </c>
      <c r="F64" s="37">
        <v>0.13289999999999999</v>
      </c>
      <c r="G64">
        <f>Analista_Remuneracao_Dados_base[[#This Row],[2014]]-Analista_Remuneracao_Dados_base[[#This Row],[Aumento Salarial (%)]]</f>
        <v>4289.6710000000039</v>
      </c>
      <c r="H64" s="13">
        <f>Analista_Remuneracao_Dados_base[[#This Row],[2015]]-Analista_Remuneracao_Dados_base[[#This Row],[Aumento Salarial (%)]]</f>
        <v>4289.8039000000035</v>
      </c>
      <c r="I64" s="13">
        <f>Analista_Remuneracao_Dados_base[[#This Row],[2016]]-Analista_Remuneracao_Dados_base[[#This Row],[Aumento Salarial (%)]]</f>
        <v>4289.9368000000031</v>
      </c>
      <c r="J64" s="13">
        <f>Analista_Remuneracao_Dados_base[[#This Row],[2017]]-Analista_Remuneracao_Dados_base[[#This Row],[Aumento Salarial (%)]]</f>
        <v>4290.0697000000027</v>
      </c>
      <c r="K64" s="13">
        <f>Analista_Remuneracao_Dados_base[[#This Row],[2018]]-Analista_Remuneracao_Dados_base[[#This Row],[Aumento Salarial (%)]]</f>
        <v>4290.2026000000023</v>
      </c>
      <c r="L64" s="13">
        <f>Analista_Remuneracao_Dados_base[[#This Row],[2019]]-Analista_Remuneracao_Dados_base[[#This Row],[Aumento Salarial (%)]]</f>
        <v>4290.335500000002</v>
      </c>
      <c r="M64" s="13">
        <f>Analista_Remuneracao_Dados_base[[#This Row],[2020]]-Analista_Remuneracao_Dados_base[[#This Row],[Aumento Salarial (%)]]</f>
        <v>4290.4684000000016</v>
      </c>
      <c r="N64" s="13">
        <f>Analista_Remuneracao_Dados_base[[#This Row],[2021]]-Analista_Remuneracao_Dados_base[[#This Row],[Aumento Salarial (%)]]</f>
        <v>4290.6013000000012</v>
      </c>
      <c r="O64" s="13">
        <f>Analista_Remuneracao_Dados_base[[#This Row],[2022]]-Analista_Remuneracao_Dados_base[[#This Row],[Aumento Salarial (%)]]</f>
        <v>4290.7342000000008</v>
      </c>
      <c r="P64" s="13">
        <f>Analista_Remuneracao_Dados_base[[#This Row],[Salário Atual (R$)2]]-(1*Analista_Remuneracao_Dados_base[[#This Row],[Aumento Salarial (%)]])</f>
        <v>4290.8671000000004</v>
      </c>
      <c r="Q64" s="13">
        <v>4291</v>
      </c>
    </row>
    <row r="65" spans="1:17" x14ac:dyDescent="0.25">
      <c r="A65">
        <v>148</v>
      </c>
      <c r="B65" t="s">
        <v>12</v>
      </c>
      <c r="C65" t="s">
        <v>5</v>
      </c>
      <c r="D65">
        <v>6</v>
      </c>
      <c r="E65" s="38">
        <v>3765</v>
      </c>
      <c r="F65" s="37">
        <v>0.1326</v>
      </c>
      <c r="G65">
        <f>Analista_Remuneracao_Dados_base[[#This Row],[2014]]-Analista_Remuneracao_Dados_base[[#This Row],[Aumento Salarial (%)]]</f>
        <v>8670.6739999999918</v>
      </c>
      <c r="H65" s="13">
        <f>Analista_Remuneracao_Dados_base[[#This Row],[2015]]-Analista_Remuneracao_Dados_base[[#This Row],[Aumento Salarial (%)]]</f>
        <v>8670.8065999999926</v>
      </c>
      <c r="I65" s="13">
        <f>Analista_Remuneracao_Dados_base[[#This Row],[2016]]-Analista_Remuneracao_Dados_base[[#This Row],[Aumento Salarial (%)]]</f>
        <v>8670.9391999999934</v>
      </c>
      <c r="J65" s="13">
        <f>Analista_Remuneracao_Dados_base[[#This Row],[2017]]-Analista_Remuneracao_Dados_base[[#This Row],[Aumento Salarial (%)]]</f>
        <v>8671.0717999999943</v>
      </c>
      <c r="K65" s="13">
        <f>Analista_Remuneracao_Dados_base[[#This Row],[2018]]-Analista_Remuneracao_Dados_base[[#This Row],[Aumento Salarial (%)]]</f>
        <v>8671.2043999999951</v>
      </c>
      <c r="L65" s="13">
        <f>Analista_Remuneracao_Dados_base[[#This Row],[2019]]-Analista_Remuneracao_Dados_base[[#This Row],[Aumento Salarial (%)]]</f>
        <v>8671.3369999999959</v>
      </c>
      <c r="M65" s="13">
        <f>Analista_Remuneracao_Dados_base[[#This Row],[2020]]-Analista_Remuneracao_Dados_base[[#This Row],[Aumento Salarial (%)]]</f>
        <v>8671.4695999999967</v>
      </c>
      <c r="N65" s="13">
        <f>Analista_Remuneracao_Dados_base[[#This Row],[2021]]-Analista_Remuneracao_Dados_base[[#This Row],[Aumento Salarial (%)]]</f>
        <v>8671.6021999999975</v>
      </c>
      <c r="O65" s="13">
        <f>Analista_Remuneracao_Dados_base[[#This Row],[2022]]-Analista_Remuneracao_Dados_base[[#This Row],[Aumento Salarial (%)]]</f>
        <v>8671.7347999999984</v>
      </c>
      <c r="P65" s="13">
        <f>Analista_Remuneracao_Dados_base[[#This Row],[Salário Atual (R$)2]]-(1*Analista_Remuneracao_Dados_base[[#This Row],[Aumento Salarial (%)]])</f>
        <v>8671.8673999999992</v>
      </c>
      <c r="Q65" s="13">
        <v>8672</v>
      </c>
    </row>
    <row r="66" spans="1:17" x14ac:dyDescent="0.25">
      <c r="A66">
        <v>316</v>
      </c>
      <c r="B66" t="s">
        <v>12</v>
      </c>
      <c r="C66" t="s">
        <v>8</v>
      </c>
      <c r="D66">
        <v>5</v>
      </c>
      <c r="E66" s="38">
        <v>13456</v>
      </c>
      <c r="F66" s="37">
        <v>0.1326</v>
      </c>
      <c r="G66">
        <f>Analista_Remuneracao_Dados_base[[#This Row],[2014]]-Analista_Remuneracao_Dados_base[[#This Row],[Aumento Salarial (%)]]</f>
        <v>10886.673999999992</v>
      </c>
      <c r="H66" s="13">
        <f>Analista_Remuneracao_Dados_base[[#This Row],[2015]]-Analista_Remuneracao_Dados_base[[#This Row],[Aumento Salarial (%)]]</f>
        <v>10886.806599999993</v>
      </c>
      <c r="I66" s="13">
        <f>Analista_Remuneracao_Dados_base[[#This Row],[2016]]-Analista_Remuneracao_Dados_base[[#This Row],[Aumento Salarial (%)]]</f>
        <v>10886.939199999993</v>
      </c>
      <c r="J66" s="13">
        <f>Analista_Remuneracao_Dados_base[[#This Row],[2017]]-Analista_Remuneracao_Dados_base[[#This Row],[Aumento Salarial (%)]]</f>
        <v>10887.071799999994</v>
      </c>
      <c r="K66" s="13">
        <f>Analista_Remuneracao_Dados_base[[#This Row],[2018]]-Analista_Remuneracao_Dados_base[[#This Row],[Aumento Salarial (%)]]</f>
        <v>10887.204399999995</v>
      </c>
      <c r="L66" s="13">
        <f>Analista_Remuneracao_Dados_base[[#This Row],[2019]]-Analista_Remuneracao_Dados_base[[#This Row],[Aumento Salarial (%)]]</f>
        <v>10887.336999999996</v>
      </c>
      <c r="M66" s="13">
        <f>Analista_Remuneracao_Dados_base[[#This Row],[2020]]-Analista_Remuneracao_Dados_base[[#This Row],[Aumento Salarial (%)]]</f>
        <v>10887.469599999997</v>
      </c>
      <c r="N66" s="13">
        <f>Analista_Remuneracao_Dados_base[[#This Row],[2021]]-Analista_Remuneracao_Dados_base[[#This Row],[Aumento Salarial (%)]]</f>
        <v>10887.602199999998</v>
      </c>
      <c r="O66" s="13">
        <f>Analista_Remuneracao_Dados_base[[#This Row],[2022]]-Analista_Remuneracao_Dados_base[[#This Row],[Aumento Salarial (%)]]</f>
        <v>10887.734799999998</v>
      </c>
      <c r="P66" s="13">
        <f>Analista_Remuneracao_Dados_base[[#This Row],[Salário Atual (R$)2]]-(1*Analista_Remuneracao_Dados_base[[#This Row],[Aumento Salarial (%)]])</f>
        <v>10887.867399999999</v>
      </c>
      <c r="Q66" s="13">
        <v>10888</v>
      </c>
    </row>
    <row r="67" spans="1:17" x14ac:dyDescent="0.25">
      <c r="A67">
        <v>440</v>
      </c>
      <c r="B67" t="s">
        <v>10</v>
      </c>
      <c r="C67" t="s">
        <v>8</v>
      </c>
      <c r="D67">
        <v>20</v>
      </c>
      <c r="E67" s="38">
        <v>10774</v>
      </c>
      <c r="F67" s="37">
        <v>0.13150000000000001</v>
      </c>
      <c r="G67">
        <f>Analista_Remuneracao_Dados_base[[#This Row],[2014]]-Analista_Remuneracao_Dados_base[[#This Row],[Aumento Salarial (%)]]</f>
        <v>17735.685000000005</v>
      </c>
      <c r="H67" s="13">
        <f>Analista_Remuneracao_Dados_base[[#This Row],[2015]]-Analista_Remuneracao_Dados_base[[#This Row],[Aumento Salarial (%)]]</f>
        <v>17735.816500000004</v>
      </c>
      <c r="I67" s="13">
        <f>Analista_Remuneracao_Dados_base[[#This Row],[2016]]-Analista_Remuneracao_Dados_base[[#This Row],[Aumento Salarial (%)]]</f>
        <v>17735.948000000004</v>
      </c>
      <c r="J67" s="13">
        <f>Analista_Remuneracao_Dados_base[[#This Row],[2017]]-Analista_Remuneracao_Dados_base[[#This Row],[Aumento Salarial (%)]]</f>
        <v>17736.079500000003</v>
      </c>
      <c r="K67" s="13">
        <f>Analista_Remuneracao_Dados_base[[#This Row],[2018]]-Analista_Remuneracao_Dados_base[[#This Row],[Aumento Salarial (%)]]</f>
        <v>17736.211000000003</v>
      </c>
      <c r="L67" s="13">
        <f>Analista_Remuneracao_Dados_base[[#This Row],[2019]]-Analista_Remuneracao_Dados_base[[#This Row],[Aumento Salarial (%)]]</f>
        <v>17736.342500000002</v>
      </c>
      <c r="M67" s="13">
        <f>Analista_Remuneracao_Dados_base[[#This Row],[2020]]-Analista_Remuneracao_Dados_base[[#This Row],[Aumento Salarial (%)]]</f>
        <v>17736.474000000002</v>
      </c>
      <c r="N67" s="13">
        <f>Analista_Remuneracao_Dados_base[[#This Row],[2021]]-Analista_Remuneracao_Dados_base[[#This Row],[Aumento Salarial (%)]]</f>
        <v>17736.605500000001</v>
      </c>
      <c r="O67" s="13">
        <f>Analista_Remuneracao_Dados_base[[#This Row],[2022]]-Analista_Remuneracao_Dados_base[[#This Row],[Aumento Salarial (%)]]</f>
        <v>17736.737000000001</v>
      </c>
      <c r="P67" s="13">
        <f>Analista_Remuneracao_Dados_base[[#This Row],[Salário Atual (R$)2]]-(1*Analista_Remuneracao_Dados_base[[#This Row],[Aumento Salarial (%)]])</f>
        <v>17736.8685</v>
      </c>
      <c r="Q67" s="13">
        <v>17737</v>
      </c>
    </row>
    <row r="68" spans="1:17" x14ac:dyDescent="0.25">
      <c r="A68">
        <v>220</v>
      </c>
      <c r="B68" t="s">
        <v>9</v>
      </c>
      <c r="C68" t="s">
        <v>8</v>
      </c>
      <c r="D68">
        <v>3</v>
      </c>
      <c r="E68" s="38">
        <v>10909</v>
      </c>
      <c r="F68" s="37">
        <v>0.13150000000000001</v>
      </c>
      <c r="G68">
        <f>Analista_Remuneracao_Dados_base[[#This Row],[2014]]-Analista_Remuneracao_Dados_base[[#This Row],[Aumento Salarial (%)]]</f>
        <v>7037.6849999999959</v>
      </c>
      <c r="H68" s="13">
        <f>Analista_Remuneracao_Dados_base[[#This Row],[2015]]-Analista_Remuneracao_Dados_base[[#This Row],[Aumento Salarial (%)]]</f>
        <v>7037.8164999999963</v>
      </c>
      <c r="I68" s="13">
        <f>Analista_Remuneracao_Dados_base[[#This Row],[2016]]-Analista_Remuneracao_Dados_base[[#This Row],[Aumento Salarial (%)]]</f>
        <v>7037.9479999999967</v>
      </c>
      <c r="J68" s="13">
        <f>Analista_Remuneracao_Dados_base[[#This Row],[2017]]-Analista_Remuneracao_Dados_base[[#This Row],[Aumento Salarial (%)]]</f>
        <v>7038.0794999999971</v>
      </c>
      <c r="K68" s="13">
        <f>Analista_Remuneracao_Dados_base[[#This Row],[2018]]-Analista_Remuneracao_Dados_base[[#This Row],[Aumento Salarial (%)]]</f>
        <v>7038.2109999999975</v>
      </c>
      <c r="L68" s="13">
        <f>Analista_Remuneracao_Dados_base[[#This Row],[2019]]-Analista_Remuneracao_Dados_base[[#This Row],[Aumento Salarial (%)]]</f>
        <v>7038.3424999999979</v>
      </c>
      <c r="M68" s="13">
        <f>Analista_Remuneracao_Dados_base[[#This Row],[2020]]-Analista_Remuneracao_Dados_base[[#This Row],[Aumento Salarial (%)]]</f>
        <v>7038.4739999999983</v>
      </c>
      <c r="N68" s="13">
        <f>Analista_Remuneracao_Dados_base[[#This Row],[2021]]-Analista_Remuneracao_Dados_base[[#This Row],[Aumento Salarial (%)]]</f>
        <v>7038.6054999999988</v>
      </c>
      <c r="O68" s="13">
        <f>Analista_Remuneracao_Dados_base[[#This Row],[2022]]-Analista_Remuneracao_Dados_base[[#This Row],[Aumento Salarial (%)]]</f>
        <v>7038.7369999999992</v>
      </c>
      <c r="P68" s="13">
        <f>Analista_Remuneracao_Dados_base[[#This Row],[Salário Atual (R$)2]]-(1*Analista_Remuneracao_Dados_base[[#This Row],[Aumento Salarial (%)]])</f>
        <v>7038.8684999999996</v>
      </c>
      <c r="Q68" s="13">
        <v>7039</v>
      </c>
    </row>
    <row r="69" spans="1:17" x14ac:dyDescent="0.25">
      <c r="A69">
        <v>237</v>
      </c>
      <c r="B69" t="s">
        <v>9</v>
      </c>
      <c r="C69" t="s">
        <v>4</v>
      </c>
      <c r="D69">
        <v>29</v>
      </c>
      <c r="E69" s="38">
        <v>10326</v>
      </c>
      <c r="F69" s="37">
        <v>0.13139999999999999</v>
      </c>
      <c r="G69">
        <f>Analista_Remuneracao_Dados_base[[#This Row],[2014]]-Analista_Remuneracao_Dados_base[[#This Row],[Aumento Salarial (%)]]</f>
        <v>9756.6859999999979</v>
      </c>
      <c r="H69" s="13">
        <f>Analista_Remuneracao_Dados_base[[#This Row],[2015]]-Analista_Remuneracao_Dados_base[[#This Row],[Aumento Salarial (%)]]</f>
        <v>9756.8173999999981</v>
      </c>
      <c r="I69" s="13">
        <f>Analista_Remuneracao_Dados_base[[#This Row],[2016]]-Analista_Remuneracao_Dados_base[[#This Row],[Aumento Salarial (%)]]</f>
        <v>9756.9487999999983</v>
      </c>
      <c r="J69" s="13">
        <f>Analista_Remuneracao_Dados_base[[#This Row],[2017]]-Analista_Remuneracao_Dados_base[[#This Row],[Aumento Salarial (%)]]</f>
        <v>9757.0801999999985</v>
      </c>
      <c r="K69" s="13">
        <f>Analista_Remuneracao_Dados_base[[#This Row],[2018]]-Analista_Remuneracao_Dados_base[[#This Row],[Aumento Salarial (%)]]</f>
        <v>9757.2115999999987</v>
      </c>
      <c r="L69" s="13">
        <f>Analista_Remuneracao_Dados_base[[#This Row],[2019]]-Analista_Remuneracao_Dados_base[[#This Row],[Aumento Salarial (%)]]</f>
        <v>9757.3429999999989</v>
      </c>
      <c r="M69" s="13">
        <f>Analista_Remuneracao_Dados_base[[#This Row],[2020]]-Analista_Remuneracao_Dados_base[[#This Row],[Aumento Salarial (%)]]</f>
        <v>9757.4743999999992</v>
      </c>
      <c r="N69" s="13">
        <f>Analista_Remuneracao_Dados_base[[#This Row],[2021]]-Analista_Remuneracao_Dados_base[[#This Row],[Aumento Salarial (%)]]</f>
        <v>9757.6057999999994</v>
      </c>
      <c r="O69" s="13">
        <f>Analista_Remuneracao_Dados_base[[#This Row],[2022]]-Analista_Remuneracao_Dados_base[[#This Row],[Aumento Salarial (%)]]</f>
        <v>9757.7371999999996</v>
      </c>
      <c r="P69" s="13">
        <f>Analista_Remuneracao_Dados_base[[#This Row],[Salário Atual (R$)2]]-(1*Analista_Remuneracao_Dados_base[[#This Row],[Aumento Salarial (%)]])</f>
        <v>9757.8685999999998</v>
      </c>
      <c r="Q69" s="13">
        <v>9758</v>
      </c>
    </row>
    <row r="70" spans="1:17" x14ac:dyDescent="0.25">
      <c r="A70">
        <v>65</v>
      </c>
      <c r="B70" t="s">
        <v>3</v>
      </c>
      <c r="C70" t="s">
        <v>7</v>
      </c>
      <c r="D70">
        <v>15</v>
      </c>
      <c r="E70" s="38">
        <v>19359</v>
      </c>
      <c r="F70" s="37">
        <v>0.13089999999999999</v>
      </c>
      <c r="G70">
        <f>Analista_Remuneracao_Dados_base[[#This Row],[2014]]-Analista_Remuneracao_Dados_base[[#This Row],[Aumento Salarial (%)]]</f>
        <v>5281.6909999999989</v>
      </c>
      <c r="H70" s="13">
        <f>Analista_Remuneracao_Dados_base[[#This Row],[2015]]-Analista_Remuneracao_Dados_base[[#This Row],[Aumento Salarial (%)]]</f>
        <v>5281.821899999999</v>
      </c>
      <c r="I70" s="13">
        <f>Analista_Remuneracao_Dados_base[[#This Row],[2016]]-Analista_Remuneracao_Dados_base[[#This Row],[Aumento Salarial (%)]]</f>
        <v>5281.9527999999991</v>
      </c>
      <c r="J70" s="13">
        <f>Analista_Remuneracao_Dados_base[[#This Row],[2017]]-Analista_Remuneracao_Dados_base[[#This Row],[Aumento Salarial (%)]]</f>
        <v>5282.0836999999992</v>
      </c>
      <c r="K70" s="13">
        <f>Analista_Remuneracao_Dados_base[[#This Row],[2018]]-Analista_Remuneracao_Dados_base[[#This Row],[Aumento Salarial (%)]]</f>
        <v>5282.2145999999993</v>
      </c>
      <c r="L70" s="13">
        <f>Analista_Remuneracao_Dados_base[[#This Row],[2019]]-Analista_Remuneracao_Dados_base[[#This Row],[Aumento Salarial (%)]]</f>
        <v>5282.3454999999994</v>
      </c>
      <c r="M70" s="13">
        <f>Analista_Remuneracao_Dados_base[[#This Row],[2020]]-Analista_Remuneracao_Dados_base[[#This Row],[Aumento Salarial (%)]]</f>
        <v>5282.4763999999996</v>
      </c>
      <c r="N70" s="13">
        <f>Analista_Remuneracao_Dados_base[[#This Row],[2021]]-Analista_Remuneracao_Dados_base[[#This Row],[Aumento Salarial (%)]]</f>
        <v>5282.6072999999997</v>
      </c>
      <c r="O70" s="13">
        <f>Analista_Remuneracao_Dados_base[[#This Row],[2022]]-Analista_Remuneracao_Dados_base[[#This Row],[Aumento Salarial (%)]]</f>
        <v>5282.7381999999998</v>
      </c>
      <c r="P70" s="13">
        <f>Analista_Remuneracao_Dados_base[[#This Row],[Salário Atual (R$)2]]-(1*Analista_Remuneracao_Dados_base[[#This Row],[Aumento Salarial (%)]])</f>
        <v>5282.8690999999999</v>
      </c>
      <c r="Q70" s="13">
        <v>5283</v>
      </c>
    </row>
    <row r="71" spans="1:17" x14ac:dyDescent="0.25">
      <c r="A71">
        <v>328</v>
      </c>
      <c r="B71" t="s">
        <v>9</v>
      </c>
      <c r="C71" t="s">
        <v>8</v>
      </c>
      <c r="D71">
        <v>7</v>
      </c>
      <c r="E71" s="38">
        <v>16477</v>
      </c>
      <c r="F71" s="37">
        <v>0.1305</v>
      </c>
      <c r="G71">
        <f>Analista_Remuneracao_Dados_base[[#This Row],[2014]]-Analista_Remuneracao_Dados_base[[#This Row],[Aumento Salarial (%)]]</f>
        <v>3609.6949999999979</v>
      </c>
      <c r="H71" s="13">
        <f>Analista_Remuneracao_Dados_base[[#This Row],[2015]]-Analista_Remuneracao_Dados_base[[#This Row],[Aumento Salarial (%)]]</f>
        <v>3609.8254999999981</v>
      </c>
      <c r="I71" s="13">
        <f>Analista_Remuneracao_Dados_base[[#This Row],[2016]]-Analista_Remuneracao_Dados_base[[#This Row],[Aumento Salarial (%)]]</f>
        <v>3609.9559999999983</v>
      </c>
      <c r="J71" s="13">
        <f>Analista_Remuneracao_Dados_base[[#This Row],[2017]]-Analista_Remuneracao_Dados_base[[#This Row],[Aumento Salarial (%)]]</f>
        <v>3610.0864999999985</v>
      </c>
      <c r="K71" s="13">
        <f>Analista_Remuneracao_Dados_base[[#This Row],[2018]]-Analista_Remuneracao_Dados_base[[#This Row],[Aumento Salarial (%)]]</f>
        <v>3610.2169999999987</v>
      </c>
      <c r="L71" s="13">
        <f>Analista_Remuneracao_Dados_base[[#This Row],[2019]]-Analista_Remuneracao_Dados_base[[#This Row],[Aumento Salarial (%)]]</f>
        <v>3610.3474999999989</v>
      </c>
      <c r="M71" s="13">
        <f>Analista_Remuneracao_Dados_base[[#This Row],[2020]]-Analista_Remuneracao_Dados_base[[#This Row],[Aumento Salarial (%)]]</f>
        <v>3610.4779999999992</v>
      </c>
      <c r="N71" s="13">
        <f>Analista_Remuneracao_Dados_base[[#This Row],[2021]]-Analista_Remuneracao_Dados_base[[#This Row],[Aumento Salarial (%)]]</f>
        <v>3610.6084999999994</v>
      </c>
      <c r="O71" s="13">
        <f>Analista_Remuneracao_Dados_base[[#This Row],[2022]]-Analista_Remuneracao_Dados_base[[#This Row],[Aumento Salarial (%)]]</f>
        <v>3610.7389999999996</v>
      </c>
      <c r="P71" s="13">
        <f>Analista_Remuneracao_Dados_base[[#This Row],[Salário Atual (R$)2]]-(1*Analista_Remuneracao_Dados_base[[#This Row],[Aumento Salarial (%)]])</f>
        <v>3610.8694999999998</v>
      </c>
      <c r="Q71" s="13">
        <v>3611</v>
      </c>
    </row>
    <row r="72" spans="1:17" x14ac:dyDescent="0.25">
      <c r="A72">
        <v>157</v>
      </c>
      <c r="B72" t="s">
        <v>3</v>
      </c>
      <c r="C72" t="s">
        <v>4</v>
      </c>
      <c r="D72">
        <v>21</v>
      </c>
      <c r="E72" s="38">
        <v>11819</v>
      </c>
      <c r="F72" s="37">
        <v>0.13020000000000001</v>
      </c>
      <c r="G72">
        <f>Analista_Remuneracao_Dados_base[[#This Row],[2014]]-Analista_Remuneracao_Dados_base[[#This Row],[Aumento Salarial (%)]]</f>
        <v>13454.698000000004</v>
      </c>
      <c r="H72" s="13">
        <f>Analista_Remuneracao_Dados_base[[#This Row],[2015]]-Analista_Remuneracao_Dados_base[[#This Row],[Aumento Salarial (%)]]</f>
        <v>13454.828200000004</v>
      </c>
      <c r="I72" s="13">
        <f>Analista_Remuneracao_Dados_base[[#This Row],[2016]]-Analista_Remuneracao_Dados_base[[#This Row],[Aumento Salarial (%)]]</f>
        <v>13454.958400000003</v>
      </c>
      <c r="J72" s="13">
        <f>Analista_Remuneracao_Dados_base[[#This Row],[2017]]-Analista_Remuneracao_Dados_base[[#This Row],[Aumento Salarial (%)]]</f>
        <v>13455.088600000003</v>
      </c>
      <c r="K72" s="13">
        <f>Analista_Remuneracao_Dados_base[[#This Row],[2018]]-Analista_Remuneracao_Dados_base[[#This Row],[Aumento Salarial (%)]]</f>
        <v>13455.218800000002</v>
      </c>
      <c r="L72" s="13">
        <f>Analista_Remuneracao_Dados_base[[#This Row],[2019]]-Analista_Remuneracao_Dados_base[[#This Row],[Aumento Salarial (%)]]</f>
        <v>13455.349000000002</v>
      </c>
      <c r="M72" s="13">
        <f>Analista_Remuneracao_Dados_base[[#This Row],[2020]]-Analista_Remuneracao_Dados_base[[#This Row],[Aumento Salarial (%)]]</f>
        <v>13455.479200000002</v>
      </c>
      <c r="N72" s="13">
        <f>Analista_Remuneracao_Dados_base[[#This Row],[2021]]-Analista_Remuneracao_Dados_base[[#This Row],[Aumento Salarial (%)]]</f>
        <v>13455.609400000001</v>
      </c>
      <c r="O72" s="13">
        <f>Analista_Remuneracao_Dados_base[[#This Row],[2022]]-Analista_Remuneracao_Dados_base[[#This Row],[Aumento Salarial (%)]]</f>
        <v>13455.739600000001</v>
      </c>
      <c r="P72" s="13">
        <f>Analista_Remuneracao_Dados_base[[#This Row],[Salário Atual (R$)2]]-(1*Analista_Remuneracao_Dados_base[[#This Row],[Aumento Salarial (%)]])</f>
        <v>13455.8698</v>
      </c>
      <c r="Q72" s="13">
        <v>13456</v>
      </c>
    </row>
    <row r="73" spans="1:17" x14ac:dyDescent="0.25">
      <c r="A73">
        <v>83</v>
      </c>
      <c r="B73" t="s">
        <v>9</v>
      </c>
      <c r="C73" t="s">
        <v>6</v>
      </c>
      <c r="D73">
        <v>11</v>
      </c>
      <c r="E73" s="38">
        <v>13497</v>
      </c>
      <c r="F73" s="37">
        <v>0.12989999999999999</v>
      </c>
      <c r="G73">
        <f>Analista_Remuneracao_Dados_base[[#This Row],[2014]]-Analista_Remuneracao_Dados_base[[#This Row],[Aumento Salarial (%)]]</f>
        <v>14299.701000000001</v>
      </c>
      <c r="H73" s="13">
        <f>Analista_Remuneracao_Dados_base[[#This Row],[2015]]-Analista_Remuneracao_Dados_base[[#This Row],[Aumento Salarial (%)]]</f>
        <v>14299.830900000001</v>
      </c>
      <c r="I73" s="13">
        <f>Analista_Remuneracao_Dados_base[[#This Row],[2016]]-Analista_Remuneracao_Dados_base[[#This Row],[Aumento Salarial (%)]]</f>
        <v>14299.960800000001</v>
      </c>
      <c r="J73" s="13">
        <f>Analista_Remuneracao_Dados_base[[#This Row],[2017]]-Analista_Remuneracao_Dados_base[[#This Row],[Aumento Salarial (%)]]</f>
        <v>14300.090700000001</v>
      </c>
      <c r="K73" s="13">
        <f>Analista_Remuneracao_Dados_base[[#This Row],[2018]]-Analista_Remuneracao_Dados_base[[#This Row],[Aumento Salarial (%)]]</f>
        <v>14300.220600000001</v>
      </c>
      <c r="L73" s="13">
        <f>Analista_Remuneracao_Dados_base[[#This Row],[2019]]-Analista_Remuneracao_Dados_base[[#This Row],[Aumento Salarial (%)]]</f>
        <v>14300.3505</v>
      </c>
      <c r="M73" s="13">
        <f>Analista_Remuneracao_Dados_base[[#This Row],[2020]]-Analista_Remuneracao_Dados_base[[#This Row],[Aumento Salarial (%)]]</f>
        <v>14300.4804</v>
      </c>
      <c r="N73" s="13">
        <f>Analista_Remuneracao_Dados_base[[#This Row],[2021]]-Analista_Remuneracao_Dados_base[[#This Row],[Aumento Salarial (%)]]</f>
        <v>14300.6103</v>
      </c>
      <c r="O73" s="13">
        <f>Analista_Remuneracao_Dados_base[[#This Row],[2022]]-Analista_Remuneracao_Dados_base[[#This Row],[Aumento Salarial (%)]]</f>
        <v>14300.7402</v>
      </c>
      <c r="P73" s="13">
        <f>Analista_Remuneracao_Dados_base[[#This Row],[Salário Atual (R$)2]]-(1*Analista_Remuneracao_Dados_base[[#This Row],[Aumento Salarial (%)]])</f>
        <v>14300.8701</v>
      </c>
      <c r="Q73" s="13">
        <v>14301</v>
      </c>
    </row>
    <row r="74" spans="1:17" x14ac:dyDescent="0.25">
      <c r="A74">
        <v>259</v>
      </c>
      <c r="B74" t="s">
        <v>9</v>
      </c>
      <c r="C74" t="s">
        <v>4</v>
      </c>
      <c r="D74">
        <v>28</v>
      </c>
      <c r="E74" s="38">
        <v>13740</v>
      </c>
      <c r="F74" s="37">
        <v>0.1295</v>
      </c>
      <c r="G74">
        <f>Analista_Remuneracao_Dados_base[[#This Row],[2014]]-Analista_Remuneracao_Dados_base[[#This Row],[Aumento Salarial (%)]]</f>
        <v>6085.7049999999999</v>
      </c>
      <c r="H74" s="13">
        <f>Analista_Remuneracao_Dados_base[[#This Row],[2015]]-Analista_Remuneracao_Dados_base[[#This Row],[Aumento Salarial (%)]]</f>
        <v>6085.8344999999999</v>
      </c>
      <c r="I74" s="13">
        <f>Analista_Remuneracao_Dados_base[[#This Row],[2016]]-Analista_Remuneracao_Dados_base[[#This Row],[Aumento Salarial (%)]]</f>
        <v>6085.9639999999999</v>
      </c>
      <c r="J74" s="13">
        <f>Analista_Remuneracao_Dados_base[[#This Row],[2017]]-Analista_Remuneracao_Dados_base[[#This Row],[Aumento Salarial (%)]]</f>
        <v>6086.0934999999999</v>
      </c>
      <c r="K74" s="13">
        <f>Analista_Remuneracao_Dados_base[[#This Row],[2018]]-Analista_Remuneracao_Dados_base[[#This Row],[Aumento Salarial (%)]]</f>
        <v>6086.223</v>
      </c>
      <c r="L74" s="13">
        <f>Analista_Remuneracao_Dados_base[[#This Row],[2019]]-Analista_Remuneracao_Dados_base[[#This Row],[Aumento Salarial (%)]]</f>
        <v>6086.3525</v>
      </c>
      <c r="M74" s="13">
        <f>Analista_Remuneracao_Dados_base[[#This Row],[2020]]-Analista_Remuneracao_Dados_base[[#This Row],[Aumento Salarial (%)]]</f>
        <v>6086.482</v>
      </c>
      <c r="N74" s="13">
        <f>Analista_Remuneracao_Dados_base[[#This Row],[2021]]-Analista_Remuneracao_Dados_base[[#This Row],[Aumento Salarial (%)]]</f>
        <v>6086.6115</v>
      </c>
      <c r="O74" s="13">
        <f>Analista_Remuneracao_Dados_base[[#This Row],[2022]]-Analista_Remuneracao_Dados_base[[#This Row],[Aumento Salarial (%)]]</f>
        <v>6086.741</v>
      </c>
      <c r="P74" s="13">
        <f>Analista_Remuneracao_Dados_base[[#This Row],[Salário Atual (R$)2]]-(1*Analista_Remuneracao_Dados_base[[#This Row],[Aumento Salarial (%)]])</f>
        <v>6086.8705</v>
      </c>
      <c r="Q74" s="13">
        <v>6087</v>
      </c>
    </row>
    <row r="75" spans="1:17" x14ac:dyDescent="0.25">
      <c r="A75">
        <v>123</v>
      </c>
      <c r="B75" t="s">
        <v>12</v>
      </c>
      <c r="C75" t="s">
        <v>8</v>
      </c>
      <c r="D75">
        <v>26</v>
      </c>
      <c r="E75" s="38">
        <v>3367</v>
      </c>
      <c r="F75" s="37">
        <v>0.12909999999999999</v>
      </c>
      <c r="G75">
        <f>Analista_Remuneracao_Dados_base[[#This Row],[2014]]-Analista_Remuneracao_Dados_base[[#This Row],[Aumento Salarial (%)]]</f>
        <v>18917.709000000017</v>
      </c>
      <c r="H75" s="13">
        <f>Analista_Remuneracao_Dados_base[[#This Row],[2015]]-Analista_Remuneracao_Dados_base[[#This Row],[Aumento Salarial (%)]]</f>
        <v>18917.838100000015</v>
      </c>
      <c r="I75" s="13">
        <f>Analista_Remuneracao_Dados_base[[#This Row],[2016]]-Analista_Remuneracao_Dados_base[[#This Row],[Aumento Salarial (%)]]</f>
        <v>18917.967200000014</v>
      </c>
      <c r="J75" s="13">
        <f>Analista_Remuneracao_Dados_base[[#This Row],[2017]]-Analista_Remuneracao_Dados_base[[#This Row],[Aumento Salarial (%)]]</f>
        <v>18918.096300000012</v>
      </c>
      <c r="K75" s="13">
        <f>Analista_Remuneracao_Dados_base[[#This Row],[2018]]-Analista_Remuneracao_Dados_base[[#This Row],[Aumento Salarial (%)]]</f>
        <v>18918.22540000001</v>
      </c>
      <c r="L75" s="13">
        <f>Analista_Remuneracao_Dados_base[[#This Row],[2019]]-Analista_Remuneracao_Dados_base[[#This Row],[Aumento Salarial (%)]]</f>
        <v>18918.354500000009</v>
      </c>
      <c r="M75" s="13">
        <f>Analista_Remuneracao_Dados_base[[#This Row],[2020]]-Analista_Remuneracao_Dados_base[[#This Row],[Aumento Salarial (%)]]</f>
        <v>18918.483600000007</v>
      </c>
      <c r="N75" s="13">
        <f>Analista_Remuneracao_Dados_base[[#This Row],[2021]]-Analista_Remuneracao_Dados_base[[#This Row],[Aumento Salarial (%)]]</f>
        <v>18918.612700000005</v>
      </c>
      <c r="O75" s="13">
        <f>Analista_Remuneracao_Dados_base[[#This Row],[2022]]-Analista_Remuneracao_Dados_base[[#This Row],[Aumento Salarial (%)]]</f>
        <v>18918.741800000003</v>
      </c>
      <c r="P75" s="13">
        <f>Analista_Remuneracao_Dados_base[[#This Row],[Salário Atual (R$)2]]-(1*Analista_Remuneracao_Dados_base[[#This Row],[Aumento Salarial (%)]])</f>
        <v>18918.870900000002</v>
      </c>
      <c r="Q75" s="13">
        <v>18919</v>
      </c>
    </row>
    <row r="76" spans="1:17" x14ac:dyDescent="0.25">
      <c r="A76">
        <v>17</v>
      </c>
      <c r="B76" t="s">
        <v>11</v>
      </c>
      <c r="C76" t="s">
        <v>7</v>
      </c>
      <c r="D76">
        <v>28</v>
      </c>
      <c r="E76" s="38">
        <v>17274</v>
      </c>
      <c r="F76" s="37">
        <v>0.12809999999999999</v>
      </c>
      <c r="G76">
        <f>Analista_Remuneracao_Dados_base[[#This Row],[2014]]-Analista_Remuneracao_Dados_base[[#This Row],[Aumento Salarial (%)]]</f>
        <v>14634.719000000001</v>
      </c>
      <c r="H76" s="13">
        <f>Analista_Remuneracao_Dados_base[[#This Row],[2015]]-Analista_Remuneracao_Dados_base[[#This Row],[Aumento Salarial (%)]]</f>
        <v>14634.847100000001</v>
      </c>
      <c r="I76" s="13">
        <f>Analista_Remuneracao_Dados_base[[#This Row],[2016]]-Analista_Remuneracao_Dados_base[[#This Row],[Aumento Salarial (%)]]</f>
        <v>14634.975200000001</v>
      </c>
      <c r="J76" s="13">
        <f>Analista_Remuneracao_Dados_base[[#This Row],[2017]]-Analista_Remuneracao_Dados_base[[#This Row],[Aumento Salarial (%)]]</f>
        <v>14635.103300000001</v>
      </c>
      <c r="K76" s="13">
        <f>Analista_Remuneracao_Dados_base[[#This Row],[2018]]-Analista_Remuneracao_Dados_base[[#This Row],[Aumento Salarial (%)]]</f>
        <v>14635.231400000001</v>
      </c>
      <c r="L76" s="13">
        <f>Analista_Remuneracao_Dados_base[[#This Row],[2019]]-Analista_Remuneracao_Dados_base[[#This Row],[Aumento Salarial (%)]]</f>
        <v>14635.3595</v>
      </c>
      <c r="M76" s="13">
        <f>Analista_Remuneracao_Dados_base[[#This Row],[2020]]-Analista_Remuneracao_Dados_base[[#This Row],[Aumento Salarial (%)]]</f>
        <v>14635.4876</v>
      </c>
      <c r="N76" s="13">
        <f>Analista_Remuneracao_Dados_base[[#This Row],[2021]]-Analista_Remuneracao_Dados_base[[#This Row],[Aumento Salarial (%)]]</f>
        <v>14635.6157</v>
      </c>
      <c r="O76" s="13">
        <f>Analista_Remuneracao_Dados_base[[#This Row],[2022]]-Analista_Remuneracao_Dados_base[[#This Row],[Aumento Salarial (%)]]</f>
        <v>14635.7438</v>
      </c>
      <c r="P76" s="13">
        <f>Analista_Remuneracao_Dados_base[[#This Row],[Salário Atual (R$)2]]-(1*Analista_Remuneracao_Dados_base[[#This Row],[Aumento Salarial (%)]])</f>
        <v>14635.8719</v>
      </c>
      <c r="Q76" s="13">
        <v>14636</v>
      </c>
    </row>
    <row r="77" spans="1:17" x14ac:dyDescent="0.25">
      <c r="A77">
        <v>308</v>
      </c>
      <c r="B77" t="s">
        <v>10</v>
      </c>
      <c r="C77" t="s">
        <v>6</v>
      </c>
      <c r="D77">
        <v>27</v>
      </c>
      <c r="E77" s="38">
        <v>17578</v>
      </c>
      <c r="F77" s="37">
        <v>0.12740000000000001</v>
      </c>
      <c r="G77">
        <f>Analista_Remuneracao_Dados_base[[#This Row],[2014]]-Analista_Remuneracao_Dados_base[[#This Row],[Aumento Salarial (%)]]</f>
        <v>9089.726000000006</v>
      </c>
      <c r="H77" s="13">
        <f>Analista_Remuneracao_Dados_base[[#This Row],[2015]]-Analista_Remuneracao_Dados_base[[#This Row],[Aumento Salarial (%)]]</f>
        <v>9089.8534000000054</v>
      </c>
      <c r="I77" s="13">
        <f>Analista_Remuneracao_Dados_base[[#This Row],[2016]]-Analista_Remuneracao_Dados_base[[#This Row],[Aumento Salarial (%)]]</f>
        <v>9089.9808000000048</v>
      </c>
      <c r="J77" s="13">
        <f>Analista_Remuneracao_Dados_base[[#This Row],[2017]]-Analista_Remuneracao_Dados_base[[#This Row],[Aumento Salarial (%)]]</f>
        <v>9090.1082000000042</v>
      </c>
      <c r="K77" s="13">
        <f>Analista_Remuneracao_Dados_base[[#This Row],[2018]]-Analista_Remuneracao_Dados_base[[#This Row],[Aumento Salarial (%)]]</f>
        <v>9090.2356000000036</v>
      </c>
      <c r="L77" s="13">
        <f>Analista_Remuneracao_Dados_base[[#This Row],[2019]]-Analista_Remuneracao_Dados_base[[#This Row],[Aumento Salarial (%)]]</f>
        <v>9090.363000000003</v>
      </c>
      <c r="M77" s="13">
        <f>Analista_Remuneracao_Dados_base[[#This Row],[2020]]-Analista_Remuneracao_Dados_base[[#This Row],[Aumento Salarial (%)]]</f>
        <v>9090.4904000000024</v>
      </c>
      <c r="N77" s="13">
        <f>Analista_Remuneracao_Dados_base[[#This Row],[2021]]-Analista_Remuneracao_Dados_base[[#This Row],[Aumento Salarial (%)]]</f>
        <v>9090.6178000000018</v>
      </c>
      <c r="O77" s="13">
        <f>Analista_Remuneracao_Dados_base[[#This Row],[2022]]-Analista_Remuneracao_Dados_base[[#This Row],[Aumento Salarial (%)]]</f>
        <v>9090.7452000000012</v>
      </c>
      <c r="P77" s="13">
        <f>Analista_Remuneracao_Dados_base[[#This Row],[Salário Atual (R$)2]]-(1*Analista_Remuneracao_Dados_base[[#This Row],[Aumento Salarial (%)]])</f>
        <v>9090.8726000000006</v>
      </c>
      <c r="Q77" s="13">
        <v>9091</v>
      </c>
    </row>
    <row r="78" spans="1:17" x14ac:dyDescent="0.25">
      <c r="A78">
        <v>398</v>
      </c>
      <c r="B78" t="s">
        <v>9</v>
      </c>
      <c r="C78" t="s">
        <v>5</v>
      </c>
      <c r="D78">
        <v>20</v>
      </c>
      <c r="E78" s="38">
        <v>8305</v>
      </c>
      <c r="F78" s="37">
        <v>0.12740000000000001</v>
      </c>
      <c r="G78">
        <f>Analista_Remuneracao_Dados_base[[#This Row],[2014]]-Analista_Remuneracao_Dados_base[[#This Row],[Aumento Salarial (%)]]</f>
        <v>10503.726000000006</v>
      </c>
      <c r="H78" s="13">
        <f>Analista_Remuneracao_Dados_base[[#This Row],[2015]]-Analista_Remuneracao_Dados_base[[#This Row],[Aumento Salarial (%)]]</f>
        <v>10503.853400000005</v>
      </c>
      <c r="I78" s="13">
        <f>Analista_Remuneracao_Dados_base[[#This Row],[2016]]-Analista_Remuneracao_Dados_base[[#This Row],[Aumento Salarial (%)]]</f>
        <v>10503.980800000005</v>
      </c>
      <c r="J78" s="13">
        <f>Analista_Remuneracao_Dados_base[[#This Row],[2017]]-Analista_Remuneracao_Dados_base[[#This Row],[Aumento Salarial (%)]]</f>
        <v>10504.108200000004</v>
      </c>
      <c r="K78" s="13">
        <f>Analista_Remuneracao_Dados_base[[#This Row],[2018]]-Analista_Remuneracao_Dados_base[[#This Row],[Aumento Salarial (%)]]</f>
        <v>10504.235600000004</v>
      </c>
      <c r="L78" s="13">
        <f>Analista_Remuneracao_Dados_base[[#This Row],[2019]]-Analista_Remuneracao_Dados_base[[#This Row],[Aumento Salarial (%)]]</f>
        <v>10504.363000000003</v>
      </c>
      <c r="M78" s="13">
        <f>Analista_Remuneracao_Dados_base[[#This Row],[2020]]-Analista_Remuneracao_Dados_base[[#This Row],[Aumento Salarial (%)]]</f>
        <v>10504.490400000002</v>
      </c>
      <c r="N78" s="13">
        <f>Analista_Remuneracao_Dados_base[[#This Row],[2021]]-Analista_Remuneracao_Dados_base[[#This Row],[Aumento Salarial (%)]]</f>
        <v>10504.617800000002</v>
      </c>
      <c r="O78" s="13">
        <f>Analista_Remuneracao_Dados_base[[#This Row],[2022]]-Analista_Remuneracao_Dados_base[[#This Row],[Aumento Salarial (%)]]</f>
        <v>10504.745200000001</v>
      </c>
      <c r="P78" s="13">
        <f>Analista_Remuneracao_Dados_base[[#This Row],[Salário Atual (R$)2]]-(1*Analista_Remuneracao_Dados_base[[#This Row],[Aumento Salarial (%)]])</f>
        <v>10504.872600000001</v>
      </c>
      <c r="Q78" s="13">
        <v>10505</v>
      </c>
    </row>
    <row r="79" spans="1:17" x14ac:dyDescent="0.25">
      <c r="A79">
        <v>278</v>
      </c>
      <c r="B79" t="s">
        <v>11</v>
      </c>
      <c r="C79" t="s">
        <v>8</v>
      </c>
      <c r="D79">
        <v>2</v>
      </c>
      <c r="E79" s="38">
        <v>15059</v>
      </c>
      <c r="F79" s="37">
        <v>0.12740000000000001</v>
      </c>
      <c r="G79">
        <f>Analista_Remuneracao_Dados_base[[#This Row],[2014]]-Analista_Remuneracao_Dados_base[[#This Row],[Aumento Salarial (%)]]</f>
        <v>8533.726000000006</v>
      </c>
      <c r="H79" s="13">
        <f>Analista_Remuneracao_Dados_base[[#This Row],[2015]]-Analista_Remuneracao_Dados_base[[#This Row],[Aumento Salarial (%)]]</f>
        <v>8533.8534000000054</v>
      </c>
      <c r="I79" s="13">
        <f>Analista_Remuneracao_Dados_base[[#This Row],[2016]]-Analista_Remuneracao_Dados_base[[#This Row],[Aumento Salarial (%)]]</f>
        <v>8533.9808000000048</v>
      </c>
      <c r="J79" s="13">
        <f>Analista_Remuneracao_Dados_base[[#This Row],[2017]]-Analista_Remuneracao_Dados_base[[#This Row],[Aumento Salarial (%)]]</f>
        <v>8534.1082000000042</v>
      </c>
      <c r="K79" s="13">
        <f>Analista_Remuneracao_Dados_base[[#This Row],[2018]]-Analista_Remuneracao_Dados_base[[#This Row],[Aumento Salarial (%)]]</f>
        <v>8534.2356000000036</v>
      </c>
      <c r="L79" s="13">
        <f>Analista_Remuneracao_Dados_base[[#This Row],[2019]]-Analista_Remuneracao_Dados_base[[#This Row],[Aumento Salarial (%)]]</f>
        <v>8534.363000000003</v>
      </c>
      <c r="M79" s="13">
        <f>Analista_Remuneracao_Dados_base[[#This Row],[2020]]-Analista_Remuneracao_Dados_base[[#This Row],[Aumento Salarial (%)]]</f>
        <v>8534.4904000000024</v>
      </c>
      <c r="N79" s="13">
        <f>Analista_Remuneracao_Dados_base[[#This Row],[2021]]-Analista_Remuneracao_Dados_base[[#This Row],[Aumento Salarial (%)]]</f>
        <v>8534.6178000000018</v>
      </c>
      <c r="O79" s="13">
        <f>Analista_Remuneracao_Dados_base[[#This Row],[2022]]-Analista_Remuneracao_Dados_base[[#This Row],[Aumento Salarial (%)]]</f>
        <v>8534.7452000000012</v>
      </c>
      <c r="P79" s="13">
        <f>Analista_Remuneracao_Dados_base[[#This Row],[Salário Atual (R$)2]]-(1*Analista_Remuneracao_Dados_base[[#This Row],[Aumento Salarial (%)]])</f>
        <v>8534.8726000000006</v>
      </c>
      <c r="Q79" s="13">
        <v>8535</v>
      </c>
    </row>
    <row r="80" spans="1:17" x14ac:dyDescent="0.25">
      <c r="A80">
        <v>436</v>
      </c>
      <c r="B80" t="s">
        <v>9</v>
      </c>
      <c r="C80" t="s">
        <v>4</v>
      </c>
      <c r="D80">
        <v>1</v>
      </c>
      <c r="E80" s="38">
        <v>9758</v>
      </c>
      <c r="F80" s="37">
        <v>0.1273</v>
      </c>
      <c r="G80">
        <f>Analista_Remuneracao_Dados_base[[#This Row],[2014]]-Analista_Remuneracao_Dados_base[[#This Row],[Aumento Salarial (%)]]</f>
        <v>6002.726999999999</v>
      </c>
      <c r="H80" s="13">
        <f>Analista_Remuneracao_Dados_base[[#This Row],[2015]]-Analista_Remuneracao_Dados_base[[#This Row],[Aumento Salarial (%)]]</f>
        <v>6002.8542999999991</v>
      </c>
      <c r="I80" s="13">
        <f>Analista_Remuneracao_Dados_base[[#This Row],[2016]]-Analista_Remuneracao_Dados_base[[#This Row],[Aumento Salarial (%)]]</f>
        <v>6002.9815999999992</v>
      </c>
      <c r="J80" s="13">
        <f>Analista_Remuneracao_Dados_base[[#This Row],[2017]]-Analista_Remuneracao_Dados_base[[#This Row],[Aumento Salarial (%)]]</f>
        <v>6003.1088999999993</v>
      </c>
      <c r="K80" s="13">
        <f>Analista_Remuneracao_Dados_base[[#This Row],[2018]]-Analista_Remuneracao_Dados_base[[#This Row],[Aumento Salarial (%)]]</f>
        <v>6003.2361999999994</v>
      </c>
      <c r="L80" s="13">
        <f>Analista_Remuneracao_Dados_base[[#This Row],[2019]]-Analista_Remuneracao_Dados_base[[#This Row],[Aumento Salarial (%)]]</f>
        <v>6003.3634999999995</v>
      </c>
      <c r="M80" s="13">
        <f>Analista_Remuneracao_Dados_base[[#This Row],[2020]]-Analista_Remuneracao_Dados_base[[#This Row],[Aumento Salarial (%)]]</f>
        <v>6003.4907999999996</v>
      </c>
      <c r="N80" s="13">
        <f>Analista_Remuneracao_Dados_base[[#This Row],[2021]]-Analista_Remuneracao_Dados_base[[#This Row],[Aumento Salarial (%)]]</f>
        <v>6003.6180999999997</v>
      </c>
      <c r="O80" s="13">
        <f>Analista_Remuneracao_Dados_base[[#This Row],[2022]]-Analista_Remuneracao_Dados_base[[#This Row],[Aumento Salarial (%)]]</f>
        <v>6003.7453999999998</v>
      </c>
      <c r="P80" s="13">
        <f>Analista_Remuneracao_Dados_base[[#This Row],[Salário Atual (R$)2]]-(1*Analista_Remuneracao_Dados_base[[#This Row],[Aumento Salarial (%)]])</f>
        <v>6003.8726999999999</v>
      </c>
      <c r="Q80" s="13">
        <v>6004</v>
      </c>
    </row>
    <row r="81" spans="1:17" x14ac:dyDescent="0.25">
      <c r="A81">
        <v>272</v>
      </c>
      <c r="B81" t="s">
        <v>9</v>
      </c>
      <c r="C81" t="s">
        <v>6</v>
      </c>
      <c r="D81">
        <v>22</v>
      </c>
      <c r="E81" s="38">
        <v>3645</v>
      </c>
      <c r="F81" s="37">
        <v>0.12640000000000001</v>
      </c>
      <c r="G81">
        <f>Analista_Remuneracao_Dados_base[[#This Row],[2014]]-Analista_Remuneracao_Dados_base[[#This Row],[Aumento Salarial (%)]]</f>
        <v>4508.735999999999</v>
      </c>
      <c r="H81" s="13">
        <f>Analista_Remuneracao_Dados_base[[#This Row],[2015]]-Analista_Remuneracao_Dados_base[[#This Row],[Aumento Salarial (%)]]</f>
        <v>4508.8623999999991</v>
      </c>
      <c r="I81" s="13">
        <f>Analista_Remuneracao_Dados_base[[#This Row],[2016]]-Analista_Remuneracao_Dados_base[[#This Row],[Aumento Salarial (%)]]</f>
        <v>4508.9887999999992</v>
      </c>
      <c r="J81" s="13">
        <f>Analista_Remuneracao_Dados_base[[#This Row],[2017]]-Analista_Remuneracao_Dados_base[[#This Row],[Aumento Salarial (%)]]</f>
        <v>4509.1151999999993</v>
      </c>
      <c r="K81" s="13">
        <f>Analista_Remuneracao_Dados_base[[#This Row],[2018]]-Analista_Remuneracao_Dados_base[[#This Row],[Aumento Salarial (%)]]</f>
        <v>4509.2415999999994</v>
      </c>
      <c r="L81" s="13">
        <f>Analista_Remuneracao_Dados_base[[#This Row],[2019]]-Analista_Remuneracao_Dados_base[[#This Row],[Aumento Salarial (%)]]</f>
        <v>4509.3679999999995</v>
      </c>
      <c r="M81" s="13">
        <f>Analista_Remuneracao_Dados_base[[#This Row],[2020]]-Analista_Remuneracao_Dados_base[[#This Row],[Aumento Salarial (%)]]</f>
        <v>4509.4943999999996</v>
      </c>
      <c r="N81" s="13">
        <f>Analista_Remuneracao_Dados_base[[#This Row],[2021]]-Analista_Remuneracao_Dados_base[[#This Row],[Aumento Salarial (%)]]</f>
        <v>4509.6207999999997</v>
      </c>
      <c r="O81" s="13">
        <f>Analista_Remuneracao_Dados_base[[#This Row],[2022]]-Analista_Remuneracao_Dados_base[[#This Row],[Aumento Salarial (%)]]</f>
        <v>4509.7471999999998</v>
      </c>
      <c r="P81" s="13">
        <f>Analista_Remuneracao_Dados_base[[#This Row],[Salário Atual (R$)2]]-(1*Analista_Remuneracao_Dados_base[[#This Row],[Aumento Salarial (%)]])</f>
        <v>4509.8735999999999</v>
      </c>
      <c r="Q81" s="13">
        <v>4510</v>
      </c>
    </row>
    <row r="82" spans="1:17" x14ac:dyDescent="0.25">
      <c r="A82">
        <v>252</v>
      </c>
      <c r="B82" t="s">
        <v>12</v>
      </c>
      <c r="C82" t="s">
        <v>8</v>
      </c>
      <c r="D82">
        <v>18</v>
      </c>
      <c r="E82" s="38">
        <v>4863</v>
      </c>
      <c r="F82" s="37">
        <v>0.12479999999999999</v>
      </c>
      <c r="G82">
        <f>Analista_Remuneracao_Dados_base[[#This Row],[2014]]-Analista_Remuneracao_Dados_base[[#This Row],[Aumento Salarial (%)]]</f>
        <v>16594.751999999986</v>
      </c>
      <c r="H82" s="13">
        <f>Analista_Remuneracao_Dados_base[[#This Row],[2015]]-Analista_Remuneracao_Dados_base[[#This Row],[Aumento Salarial (%)]]</f>
        <v>16594.876799999987</v>
      </c>
      <c r="I82" s="13">
        <f>Analista_Remuneracao_Dados_base[[#This Row],[2016]]-Analista_Remuneracao_Dados_base[[#This Row],[Aumento Salarial (%)]]</f>
        <v>16595.001599999989</v>
      </c>
      <c r="J82" s="13">
        <f>Analista_Remuneracao_Dados_base[[#This Row],[2017]]-Analista_Remuneracao_Dados_base[[#This Row],[Aumento Salarial (%)]]</f>
        <v>16595.12639999999</v>
      </c>
      <c r="K82" s="13">
        <f>Analista_Remuneracao_Dados_base[[#This Row],[2018]]-Analista_Remuneracao_Dados_base[[#This Row],[Aumento Salarial (%)]]</f>
        <v>16595.251199999992</v>
      </c>
      <c r="L82" s="13">
        <f>Analista_Remuneracao_Dados_base[[#This Row],[2019]]-Analista_Remuneracao_Dados_base[[#This Row],[Aumento Salarial (%)]]</f>
        <v>16595.375999999993</v>
      </c>
      <c r="M82" s="13">
        <f>Analista_Remuneracao_Dados_base[[#This Row],[2020]]-Analista_Remuneracao_Dados_base[[#This Row],[Aumento Salarial (%)]]</f>
        <v>16595.500799999994</v>
      </c>
      <c r="N82" s="13">
        <f>Analista_Remuneracao_Dados_base[[#This Row],[2021]]-Analista_Remuneracao_Dados_base[[#This Row],[Aumento Salarial (%)]]</f>
        <v>16595.625599999996</v>
      </c>
      <c r="O82" s="13">
        <f>Analista_Remuneracao_Dados_base[[#This Row],[2022]]-Analista_Remuneracao_Dados_base[[#This Row],[Aumento Salarial (%)]]</f>
        <v>16595.750399999997</v>
      </c>
      <c r="P82" s="13">
        <f>Analista_Remuneracao_Dados_base[[#This Row],[Salário Atual (R$)2]]-(1*Analista_Remuneracao_Dados_base[[#This Row],[Aumento Salarial (%)]])</f>
        <v>16595.875199999999</v>
      </c>
      <c r="Q82" s="13">
        <v>16596</v>
      </c>
    </row>
    <row r="83" spans="1:17" x14ac:dyDescent="0.25">
      <c r="A83">
        <v>76</v>
      </c>
      <c r="B83" t="s">
        <v>3</v>
      </c>
      <c r="C83" t="s">
        <v>7</v>
      </c>
      <c r="D83">
        <v>1</v>
      </c>
      <c r="E83" s="38">
        <v>16022</v>
      </c>
      <c r="F83" s="37">
        <v>0.12429999999999999</v>
      </c>
      <c r="G83">
        <f>Analista_Remuneracao_Dados_base[[#This Row],[2014]]-Analista_Remuneracao_Dados_base[[#This Row],[Aumento Salarial (%)]]</f>
        <v>15898.757000000005</v>
      </c>
      <c r="H83" s="13">
        <f>Analista_Remuneracao_Dados_base[[#This Row],[2015]]-Analista_Remuneracao_Dados_base[[#This Row],[Aumento Salarial (%)]]</f>
        <v>15898.881300000005</v>
      </c>
      <c r="I83" s="13">
        <f>Analista_Remuneracao_Dados_base[[#This Row],[2016]]-Analista_Remuneracao_Dados_base[[#This Row],[Aumento Salarial (%)]]</f>
        <v>15899.005600000004</v>
      </c>
      <c r="J83" s="13">
        <f>Analista_Remuneracao_Dados_base[[#This Row],[2017]]-Analista_Remuneracao_Dados_base[[#This Row],[Aumento Salarial (%)]]</f>
        <v>15899.129900000004</v>
      </c>
      <c r="K83" s="13">
        <f>Analista_Remuneracao_Dados_base[[#This Row],[2018]]-Analista_Remuneracao_Dados_base[[#This Row],[Aumento Salarial (%)]]</f>
        <v>15899.254200000003</v>
      </c>
      <c r="L83" s="13">
        <f>Analista_Remuneracao_Dados_base[[#This Row],[2019]]-Analista_Remuneracao_Dados_base[[#This Row],[Aumento Salarial (%)]]</f>
        <v>15899.378500000003</v>
      </c>
      <c r="M83" s="13">
        <f>Analista_Remuneracao_Dados_base[[#This Row],[2020]]-Analista_Remuneracao_Dados_base[[#This Row],[Aumento Salarial (%)]]</f>
        <v>15899.502800000002</v>
      </c>
      <c r="N83" s="13">
        <f>Analista_Remuneracao_Dados_base[[#This Row],[2021]]-Analista_Remuneracao_Dados_base[[#This Row],[Aumento Salarial (%)]]</f>
        <v>15899.627100000002</v>
      </c>
      <c r="O83" s="13">
        <f>Analista_Remuneracao_Dados_base[[#This Row],[2022]]-Analista_Remuneracao_Dados_base[[#This Row],[Aumento Salarial (%)]]</f>
        <v>15899.751400000001</v>
      </c>
      <c r="P83" s="13">
        <f>Analista_Remuneracao_Dados_base[[#This Row],[Salário Atual (R$)2]]-(1*Analista_Remuneracao_Dados_base[[#This Row],[Aumento Salarial (%)]])</f>
        <v>15899.875700000001</v>
      </c>
      <c r="Q83" s="13">
        <v>15900</v>
      </c>
    </row>
    <row r="84" spans="1:17" x14ac:dyDescent="0.25">
      <c r="A84">
        <v>407</v>
      </c>
      <c r="B84" t="s">
        <v>12</v>
      </c>
      <c r="C84" t="s">
        <v>5</v>
      </c>
      <c r="D84">
        <v>28</v>
      </c>
      <c r="E84" s="38">
        <v>19078</v>
      </c>
      <c r="F84" s="37">
        <v>0.1241</v>
      </c>
      <c r="G84">
        <f>Analista_Remuneracao_Dados_base[[#This Row],[2014]]-Analista_Remuneracao_Dados_base[[#This Row],[Aumento Salarial (%)]]</f>
        <v>3955.759</v>
      </c>
      <c r="H84" s="13">
        <f>Analista_Remuneracao_Dados_base[[#This Row],[2015]]-Analista_Remuneracao_Dados_base[[#This Row],[Aumento Salarial (%)]]</f>
        <v>3955.8831</v>
      </c>
      <c r="I84" s="13">
        <f>Analista_Remuneracao_Dados_base[[#This Row],[2016]]-Analista_Remuneracao_Dados_base[[#This Row],[Aumento Salarial (%)]]</f>
        <v>3956.0072</v>
      </c>
      <c r="J84" s="13">
        <f>Analista_Remuneracao_Dados_base[[#This Row],[2017]]-Analista_Remuneracao_Dados_base[[#This Row],[Aumento Salarial (%)]]</f>
        <v>3956.1313</v>
      </c>
      <c r="K84" s="13">
        <f>Analista_Remuneracao_Dados_base[[#This Row],[2018]]-Analista_Remuneracao_Dados_base[[#This Row],[Aumento Salarial (%)]]</f>
        <v>3956.2554</v>
      </c>
      <c r="L84" s="13">
        <f>Analista_Remuneracao_Dados_base[[#This Row],[2019]]-Analista_Remuneracao_Dados_base[[#This Row],[Aumento Salarial (%)]]</f>
        <v>3956.3795</v>
      </c>
      <c r="M84" s="13">
        <f>Analista_Remuneracao_Dados_base[[#This Row],[2020]]-Analista_Remuneracao_Dados_base[[#This Row],[Aumento Salarial (%)]]</f>
        <v>3956.5036</v>
      </c>
      <c r="N84" s="13">
        <f>Analista_Remuneracao_Dados_base[[#This Row],[2021]]-Analista_Remuneracao_Dados_base[[#This Row],[Aumento Salarial (%)]]</f>
        <v>3956.6277</v>
      </c>
      <c r="O84" s="13">
        <f>Analista_Remuneracao_Dados_base[[#This Row],[2022]]-Analista_Remuneracao_Dados_base[[#This Row],[Aumento Salarial (%)]]</f>
        <v>3956.7518</v>
      </c>
      <c r="P84" s="13">
        <f>Analista_Remuneracao_Dados_base[[#This Row],[Salário Atual (R$)2]]-(1*Analista_Remuneracao_Dados_base[[#This Row],[Aumento Salarial (%)]])</f>
        <v>3956.8759</v>
      </c>
      <c r="Q84" s="13">
        <v>3957</v>
      </c>
    </row>
    <row r="85" spans="1:17" x14ac:dyDescent="0.25">
      <c r="A85">
        <v>286</v>
      </c>
      <c r="B85" t="s">
        <v>11</v>
      </c>
      <c r="C85" t="s">
        <v>7</v>
      </c>
      <c r="D85">
        <v>10</v>
      </c>
      <c r="E85" s="38">
        <v>12621</v>
      </c>
      <c r="F85" s="37">
        <v>0.1236</v>
      </c>
      <c r="G85">
        <f>Analista_Remuneracao_Dados_base[[#This Row],[2014]]-Analista_Remuneracao_Dados_base[[#This Row],[Aumento Salarial (%)]]</f>
        <v>12038.763999999992</v>
      </c>
      <c r="H85" s="13">
        <f>Analista_Remuneracao_Dados_base[[#This Row],[2015]]-Analista_Remuneracao_Dados_base[[#This Row],[Aumento Salarial (%)]]</f>
        <v>12038.887599999993</v>
      </c>
      <c r="I85" s="13">
        <f>Analista_Remuneracao_Dados_base[[#This Row],[2016]]-Analista_Remuneracao_Dados_base[[#This Row],[Aumento Salarial (%)]]</f>
        <v>12039.011199999994</v>
      </c>
      <c r="J85" s="13">
        <f>Analista_Remuneracao_Dados_base[[#This Row],[2017]]-Analista_Remuneracao_Dados_base[[#This Row],[Aumento Salarial (%)]]</f>
        <v>12039.134799999994</v>
      </c>
      <c r="K85" s="13">
        <f>Analista_Remuneracao_Dados_base[[#This Row],[2018]]-Analista_Remuneracao_Dados_base[[#This Row],[Aumento Salarial (%)]]</f>
        <v>12039.258399999995</v>
      </c>
      <c r="L85" s="13">
        <f>Analista_Remuneracao_Dados_base[[#This Row],[2019]]-Analista_Remuneracao_Dados_base[[#This Row],[Aumento Salarial (%)]]</f>
        <v>12039.381999999996</v>
      </c>
      <c r="M85" s="13">
        <f>Analista_Remuneracao_Dados_base[[#This Row],[2020]]-Analista_Remuneracao_Dados_base[[#This Row],[Aumento Salarial (%)]]</f>
        <v>12039.505599999997</v>
      </c>
      <c r="N85" s="13">
        <f>Analista_Remuneracao_Dados_base[[#This Row],[2021]]-Analista_Remuneracao_Dados_base[[#This Row],[Aumento Salarial (%)]]</f>
        <v>12039.629199999998</v>
      </c>
      <c r="O85" s="13">
        <f>Analista_Remuneracao_Dados_base[[#This Row],[2022]]-Analista_Remuneracao_Dados_base[[#This Row],[Aumento Salarial (%)]]</f>
        <v>12039.752799999998</v>
      </c>
      <c r="P85" s="13">
        <f>Analista_Remuneracao_Dados_base[[#This Row],[Salário Atual (R$)2]]-(1*Analista_Remuneracao_Dados_base[[#This Row],[Aumento Salarial (%)]])</f>
        <v>12039.876399999999</v>
      </c>
      <c r="Q85" s="13">
        <v>12040</v>
      </c>
    </row>
    <row r="86" spans="1:17" x14ac:dyDescent="0.25">
      <c r="A86">
        <v>495</v>
      </c>
      <c r="B86" t="s">
        <v>12</v>
      </c>
      <c r="C86" t="s">
        <v>4</v>
      </c>
      <c r="D86">
        <v>1</v>
      </c>
      <c r="E86" s="38">
        <v>6215</v>
      </c>
      <c r="F86" s="37">
        <v>0.1235</v>
      </c>
      <c r="G86">
        <f>Analista_Remuneracao_Dados_base[[#This Row],[2014]]-Analista_Remuneracao_Dados_base[[#This Row],[Aumento Salarial (%)]]</f>
        <v>16684.764999999985</v>
      </c>
      <c r="H86" s="13">
        <f>Analista_Remuneracao_Dados_base[[#This Row],[2015]]-Analista_Remuneracao_Dados_base[[#This Row],[Aumento Salarial (%)]]</f>
        <v>16684.888499999986</v>
      </c>
      <c r="I86" s="13">
        <f>Analista_Remuneracao_Dados_base[[#This Row],[2016]]-Analista_Remuneracao_Dados_base[[#This Row],[Aumento Salarial (%)]]</f>
        <v>16685.011999999988</v>
      </c>
      <c r="J86" s="13">
        <f>Analista_Remuneracao_Dados_base[[#This Row],[2017]]-Analista_Remuneracao_Dados_base[[#This Row],[Aumento Salarial (%)]]</f>
        <v>16685.135499999989</v>
      </c>
      <c r="K86" s="13">
        <f>Analista_Remuneracao_Dados_base[[#This Row],[2018]]-Analista_Remuneracao_Dados_base[[#This Row],[Aumento Salarial (%)]]</f>
        <v>16685.258999999991</v>
      </c>
      <c r="L86" s="13">
        <f>Analista_Remuneracao_Dados_base[[#This Row],[2019]]-Analista_Remuneracao_Dados_base[[#This Row],[Aumento Salarial (%)]]</f>
        <v>16685.382499999992</v>
      </c>
      <c r="M86" s="13">
        <f>Analista_Remuneracao_Dados_base[[#This Row],[2020]]-Analista_Remuneracao_Dados_base[[#This Row],[Aumento Salarial (%)]]</f>
        <v>16685.505999999994</v>
      </c>
      <c r="N86" s="13">
        <f>Analista_Remuneracao_Dados_base[[#This Row],[2021]]-Analista_Remuneracao_Dados_base[[#This Row],[Aumento Salarial (%)]]</f>
        <v>16685.629499999995</v>
      </c>
      <c r="O86" s="13">
        <f>Analista_Remuneracao_Dados_base[[#This Row],[2022]]-Analista_Remuneracao_Dados_base[[#This Row],[Aumento Salarial (%)]]</f>
        <v>16685.752999999997</v>
      </c>
      <c r="P86" s="13">
        <f>Analista_Remuneracao_Dados_base[[#This Row],[Salário Atual (R$)2]]-(1*Analista_Remuneracao_Dados_base[[#This Row],[Aumento Salarial (%)]])</f>
        <v>16685.876499999998</v>
      </c>
      <c r="Q86" s="13">
        <v>16686</v>
      </c>
    </row>
    <row r="87" spans="1:17" x14ac:dyDescent="0.25">
      <c r="A87">
        <v>167</v>
      </c>
      <c r="B87" t="s">
        <v>12</v>
      </c>
      <c r="C87" t="s">
        <v>4</v>
      </c>
      <c r="D87">
        <v>4</v>
      </c>
      <c r="E87" s="38">
        <v>7451</v>
      </c>
      <c r="F87" s="37">
        <v>0.1217</v>
      </c>
      <c r="G87">
        <f>Analista_Remuneracao_Dados_base[[#This Row],[2014]]-Analista_Remuneracao_Dados_base[[#This Row],[Aumento Salarial (%)]]</f>
        <v>6950.7830000000031</v>
      </c>
      <c r="H87" s="13">
        <f>Analista_Remuneracao_Dados_base[[#This Row],[2015]]-Analista_Remuneracao_Dados_base[[#This Row],[Aumento Salarial (%)]]</f>
        <v>6950.9047000000028</v>
      </c>
      <c r="I87" s="13">
        <f>Analista_Remuneracao_Dados_base[[#This Row],[2016]]-Analista_Remuneracao_Dados_base[[#This Row],[Aumento Salarial (%)]]</f>
        <v>6951.0264000000025</v>
      </c>
      <c r="J87" s="13">
        <f>Analista_Remuneracao_Dados_base[[#This Row],[2017]]-Analista_Remuneracao_Dados_base[[#This Row],[Aumento Salarial (%)]]</f>
        <v>6951.1481000000022</v>
      </c>
      <c r="K87" s="13">
        <f>Analista_Remuneracao_Dados_base[[#This Row],[2018]]-Analista_Remuneracao_Dados_base[[#This Row],[Aumento Salarial (%)]]</f>
        <v>6951.2698000000019</v>
      </c>
      <c r="L87" s="13">
        <f>Analista_Remuneracao_Dados_base[[#This Row],[2019]]-Analista_Remuneracao_Dados_base[[#This Row],[Aumento Salarial (%)]]</f>
        <v>6951.3915000000015</v>
      </c>
      <c r="M87" s="13">
        <f>Analista_Remuneracao_Dados_base[[#This Row],[2020]]-Analista_Remuneracao_Dados_base[[#This Row],[Aumento Salarial (%)]]</f>
        <v>6951.5132000000012</v>
      </c>
      <c r="N87" s="13">
        <f>Analista_Remuneracao_Dados_base[[#This Row],[2021]]-Analista_Remuneracao_Dados_base[[#This Row],[Aumento Salarial (%)]]</f>
        <v>6951.6349000000009</v>
      </c>
      <c r="O87" s="13">
        <f>Analista_Remuneracao_Dados_base[[#This Row],[2022]]-Analista_Remuneracao_Dados_base[[#This Row],[Aumento Salarial (%)]]</f>
        <v>6951.7566000000006</v>
      </c>
      <c r="P87" s="13">
        <f>Analista_Remuneracao_Dados_base[[#This Row],[Salário Atual (R$)2]]-(1*Analista_Remuneracao_Dados_base[[#This Row],[Aumento Salarial (%)]])</f>
        <v>6951.8783000000003</v>
      </c>
      <c r="Q87" s="13">
        <v>6952</v>
      </c>
    </row>
    <row r="88" spans="1:17" x14ac:dyDescent="0.25">
      <c r="A88">
        <v>77</v>
      </c>
      <c r="B88" t="s">
        <v>10</v>
      </c>
      <c r="C88" t="s">
        <v>7</v>
      </c>
      <c r="D88">
        <v>23</v>
      </c>
      <c r="E88" s="38">
        <v>12694</v>
      </c>
      <c r="F88" s="37">
        <v>0.1211</v>
      </c>
      <c r="G88">
        <f>Analista_Remuneracao_Dados_base[[#This Row],[2014]]-Analista_Remuneracao_Dados_base[[#This Row],[Aumento Salarial (%)]]</f>
        <v>12112.788999999997</v>
      </c>
      <c r="H88" s="13">
        <f>Analista_Remuneracao_Dados_base[[#This Row],[2015]]-Analista_Remuneracao_Dados_base[[#This Row],[Aumento Salarial (%)]]</f>
        <v>12112.910099999997</v>
      </c>
      <c r="I88" s="13">
        <f>Analista_Remuneracao_Dados_base[[#This Row],[2016]]-Analista_Remuneracao_Dados_base[[#This Row],[Aumento Salarial (%)]]</f>
        <v>12113.031199999998</v>
      </c>
      <c r="J88" s="13">
        <f>Analista_Remuneracao_Dados_base[[#This Row],[2017]]-Analista_Remuneracao_Dados_base[[#This Row],[Aumento Salarial (%)]]</f>
        <v>12113.152299999998</v>
      </c>
      <c r="K88" s="13">
        <f>Analista_Remuneracao_Dados_base[[#This Row],[2018]]-Analista_Remuneracao_Dados_base[[#This Row],[Aumento Salarial (%)]]</f>
        <v>12113.273399999998</v>
      </c>
      <c r="L88" s="13">
        <f>Analista_Remuneracao_Dados_base[[#This Row],[2019]]-Analista_Remuneracao_Dados_base[[#This Row],[Aumento Salarial (%)]]</f>
        <v>12113.394499999999</v>
      </c>
      <c r="M88" s="13">
        <f>Analista_Remuneracao_Dados_base[[#This Row],[2020]]-Analista_Remuneracao_Dados_base[[#This Row],[Aumento Salarial (%)]]</f>
        <v>12113.515599999999</v>
      </c>
      <c r="N88" s="13">
        <f>Analista_Remuneracao_Dados_base[[#This Row],[2021]]-Analista_Remuneracao_Dados_base[[#This Row],[Aumento Salarial (%)]]</f>
        <v>12113.636699999999</v>
      </c>
      <c r="O88" s="13">
        <f>Analista_Remuneracao_Dados_base[[#This Row],[2022]]-Analista_Remuneracao_Dados_base[[#This Row],[Aumento Salarial (%)]]</f>
        <v>12113.757799999999</v>
      </c>
      <c r="P88" s="13">
        <f>Analista_Remuneracao_Dados_base[[#This Row],[Salário Atual (R$)2]]-(1*Analista_Remuneracao_Dados_base[[#This Row],[Aumento Salarial (%)]])</f>
        <v>12113.8789</v>
      </c>
      <c r="Q88" s="13">
        <v>12114</v>
      </c>
    </row>
    <row r="89" spans="1:17" x14ac:dyDescent="0.25">
      <c r="A89">
        <v>486</v>
      </c>
      <c r="B89" t="s">
        <v>3</v>
      </c>
      <c r="C89" t="s">
        <v>4</v>
      </c>
      <c r="D89">
        <v>22</v>
      </c>
      <c r="E89" s="38">
        <v>12294</v>
      </c>
      <c r="F89" s="37">
        <v>0.12039999999999999</v>
      </c>
      <c r="G89">
        <f>Analista_Remuneracao_Dados_base[[#This Row],[2014]]-Analista_Remuneracao_Dados_base[[#This Row],[Aumento Salarial (%)]]</f>
        <v>16647.796000000002</v>
      </c>
      <c r="H89" s="13">
        <f>Analista_Remuneracao_Dados_base[[#This Row],[2015]]-Analista_Remuneracao_Dados_base[[#This Row],[Aumento Salarial (%)]]</f>
        <v>16647.916400000002</v>
      </c>
      <c r="I89" s="13">
        <f>Analista_Remuneracao_Dados_base[[#This Row],[2016]]-Analista_Remuneracao_Dados_base[[#This Row],[Aumento Salarial (%)]]</f>
        <v>16648.036800000002</v>
      </c>
      <c r="J89" s="13">
        <f>Analista_Remuneracao_Dados_base[[#This Row],[2017]]-Analista_Remuneracao_Dados_base[[#This Row],[Aumento Salarial (%)]]</f>
        <v>16648.157200000001</v>
      </c>
      <c r="K89" s="13">
        <f>Analista_Remuneracao_Dados_base[[#This Row],[2018]]-Analista_Remuneracao_Dados_base[[#This Row],[Aumento Salarial (%)]]</f>
        <v>16648.277600000001</v>
      </c>
      <c r="L89" s="13">
        <f>Analista_Remuneracao_Dados_base[[#This Row],[2019]]-Analista_Remuneracao_Dados_base[[#This Row],[Aumento Salarial (%)]]</f>
        <v>16648.398000000001</v>
      </c>
      <c r="M89" s="13">
        <f>Analista_Remuneracao_Dados_base[[#This Row],[2020]]-Analista_Remuneracao_Dados_base[[#This Row],[Aumento Salarial (%)]]</f>
        <v>16648.518400000001</v>
      </c>
      <c r="N89" s="13">
        <f>Analista_Remuneracao_Dados_base[[#This Row],[2021]]-Analista_Remuneracao_Dados_base[[#This Row],[Aumento Salarial (%)]]</f>
        <v>16648.638800000001</v>
      </c>
      <c r="O89" s="13">
        <f>Analista_Remuneracao_Dados_base[[#This Row],[2022]]-Analista_Remuneracao_Dados_base[[#This Row],[Aumento Salarial (%)]]</f>
        <v>16648.7592</v>
      </c>
      <c r="P89" s="13">
        <f>Analista_Remuneracao_Dados_base[[#This Row],[Salário Atual (R$)2]]-(1*Analista_Remuneracao_Dados_base[[#This Row],[Aumento Salarial (%)]])</f>
        <v>16648.8796</v>
      </c>
      <c r="Q89" s="13">
        <v>16649</v>
      </c>
    </row>
    <row r="90" spans="1:17" x14ac:dyDescent="0.25">
      <c r="A90">
        <v>324</v>
      </c>
      <c r="B90" t="s">
        <v>11</v>
      </c>
      <c r="C90" t="s">
        <v>7</v>
      </c>
      <c r="D90">
        <v>22</v>
      </c>
      <c r="E90" s="38">
        <v>4435</v>
      </c>
      <c r="F90" s="37">
        <v>0.12039999999999999</v>
      </c>
      <c r="G90">
        <f>Analista_Remuneracao_Dados_base[[#This Row],[2014]]-Analista_Remuneracao_Dados_base[[#This Row],[Aumento Salarial (%)]]</f>
        <v>9820.7960000000021</v>
      </c>
      <c r="H90" s="13">
        <f>Analista_Remuneracao_Dados_base[[#This Row],[2015]]-Analista_Remuneracao_Dados_base[[#This Row],[Aumento Salarial (%)]]</f>
        <v>9820.9164000000019</v>
      </c>
      <c r="I90" s="13">
        <f>Analista_Remuneracao_Dados_base[[#This Row],[2016]]-Analista_Remuneracao_Dados_base[[#This Row],[Aumento Salarial (%)]]</f>
        <v>9821.0368000000017</v>
      </c>
      <c r="J90" s="13">
        <f>Analista_Remuneracao_Dados_base[[#This Row],[2017]]-Analista_Remuneracao_Dados_base[[#This Row],[Aumento Salarial (%)]]</f>
        <v>9821.1572000000015</v>
      </c>
      <c r="K90" s="13">
        <f>Analista_Remuneracao_Dados_base[[#This Row],[2018]]-Analista_Remuneracao_Dados_base[[#This Row],[Aumento Salarial (%)]]</f>
        <v>9821.2776000000013</v>
      </c>
      <c r="L90" s="13">
        <f>Analista_Remuneracao_Dados_base[[#This Row],[2019]]-Analista_Remuneracao_Dados_base[[#This Row],[Aumento Salarial (%)]]</f>
        <v>9821.398000000001</v>
      </c>
      <c r="M90" s="13">
        <f>Analista_Remuneracao_Dados_base[[#This Row],[2020]]-Analista_Remuneracao_Dados_base[[#This Row],[Aumento Salarial (%)]]</f>
        <v>9821.5184000000008</v>
      </c>
      <c r="N90" s="13">
        <f>Analista_Remuneracao_Dados_base[[#This Row],[2021]]-Analista_Remuneracao_Dados_base[[#This Row],[Aumento Salarial (%)]]</f>
        <v>9821.6388000000006</v>
      </c>
      <c r="O90" s="13">
        <f>Analista_Remuneracao_Dados_base[[#This Row],[2022]]-Analista_Remuneracao_Dados_base[[#This Row],[Aumento Salarial (%)]]</f>
        <v>9821.7592000000004</v>
      </c>
      <c r="P90" s="13">
        <f>Analista_Remuneracao_Dados_base[[#This Row],[Salário Atual (R$)2]]-(1*Analista_Remuneracao_Dados_base[[#This Row],[Aumento Salarial (%)]])</f>
        <v>9821.8796000000002</v>
      </c>
      <c r="Q90" s="13">
        <v>9822</v>
      </c>
    </row>
    <row r="91" spans="1:17" x14ac:dyDescent="0.25">
      <c r="A91">
        <v>176</v>
      </c>
      <c r="B91" t="s">
        <v>11</v>
      </c>
      <c r="C91" t="s">
        <v>8</v>
      </c>
      <c r="D91">
        <v>16</v>
      </c>
      <c r="E91" s="38">
        <v>15659</v>
      </c>
      <c r="F91" s="37">
        <v>0.1203</v>
      </c>
      <c r="G91">
        <f>Analista_Remuneracao_Dados_base[[#This Row],[2014]]-Analista_Remuneracao_Dados_base[[#This Row],[Aumento Salarial (%)]]</f>
        <v>7450.7970000000041</v>
      </c>
      <c r="H91" s="13">
        <f>Analista_Remuneracao_Dados_base[[#This Row],[2015]]-Analista_Remuneracao_Dados_base[[#This Row],[Aumento Salarial (%)]]</f>
        <v>7450.9173000000037</v>
      </c>
      <c r="I91" s="13">
        <f>Analista_Remuneracao_Dados_base[[#This Row],[2016]]-Analista_Remuneracao_Dados_base[[#This Row],[Aumento Salarial (%)]]</f>
        <v>7451.0376000000033</v>
      </c>
      <c r="J91" s="13">
        <f>Analista_Remuneracao_Dados_base[[#This Row],[2017]]-Analista_Remuneracao_Dados_base[[#This Row],[Aumento Salarial (%)]]</f>
        <v>7451.1579000000029</v>
      </c>
      <c r="K91" s="13">
        <f>Analista_Remuneracao_Dados_base[[#This Row],[2018]]-Analista_Remuneracao_Dados_base[[#This Row],[Aumento Salarial (%)]]</f>
        <v>7451.2782000000025</v>
      </c>
      <c r="L91" s="13">
        <f>Analista_Remuneracao_Dados_base[[#This Row],[2019]]-Analista_Remuneracao_Dados_base[[#This Row],[Aumento Salarial (%)]]</f>
        <v>7451.3985000000021</v>
      </c>
      <c r="M91" s="13">
        <f>Analista_Remuneracao_Dados_base[[#This Row],[2020]]-Analista_Remuneracao_Dados_base[[#This Row],[Aumento Salarial (%)]]</f>
        <v>7451.5188000000016</v>
      </c>
      <c r="N91" s="13">
        <f>Analista_Remuneracao_Dados_base[[#This Row],[2021]]-Analista_Remuneracao_Dados_base[[#This Row],[Aumento Salarial (%)]]</f>
        <v>7451.6391000000012</v>
      </c>
      <c r="O91" s="13">
        <f>Analista_Remuneracao_Dados_base[[#This Row],[2022]]-Analista_Remuneracao_Dados_base[[#This Row],[Aumento Salarial (%)]]</f>
        <v>7451.7594000000008</v>
      </c>
      <c r="P91" s="13">
        <f>Analista_Remuneracao_Dados_base[[#This Row],[Salário Atual (R$)2]]-(1*Analista_Remuneracao_Dados_base[[#This Row],[Aumento Salarial (%)]])</f>
        <v>7451.8797000000004</v>
      </c>
      <c r="Q91" s="13">
        <v>7452</v>
      </c>
    </row>
    <row r="92" spans="1:17" x14ac:dyDescent="0.25">
      <c r="A92">
        <v>110</v>
      </c>
      <c r="B92" t="s">
        <v>12</v>
      </c>
      <c r="C92" t="s">
        <v>5</v>
      </c>
      <c r="D92">
        <v>7</v>
      </c>
      <c r="E92" s="38">
        <v>5555</v>
      </c>
      <c r="F92" s="37">
        <v>0.1196</v>
      </c>
      <c r="G92">
        <f>Analista_Remuneracao_Dados_base[[#This Row],[2014]]-Analista_Remuneracao_Dados_base[[#This Row],[Aumento Salarial (%)]]</f>
        <v>10933.804</v>
      </c>
      <c r="H92" s="13">
        <f>Analista_Remuneracao_Dados_base[[#This Row],[2015]]-Analista_Remuneracao_Dados_base[[#This Row],[Aumento Salarial (%)]]</f>
        <v>10933.9236</v>
      </c>
      <c r="I92" s="13">
        <f>Analista_Remuneracao_Dados_base[[#This Row],[2016]]-Analista_Remuneracao_Dados_base[[#This Row],[Aumento Salarial (%)]]</f>
        <v>10934.0432</v>
      </c>
      <c r="J92" s="13">
        <f>Analista_Remuneracao_Dados_base[[#This Row],[2017]]-Analista_Remuneracao_Dados_base[[#This Row],[Aumento Salarial (%)]]</f>
        <v>10934.1628</v>
      </c>
      <c r="K92" s="13">
        <f>Analista_Remuneracao_Dados_base[[#This Row],[2018]]-Analista_Remuneracao_Dados_base[[#This Row],[Aumento Salarial (%)]]</f>
        <v>10934.2824</v>
      </c>
      <c r="L92" s="13">
        <f>Analista_Remuneracao_Dados_base[[#This Row],[2019]]-Analista_Remuneracao_Dados_base[[#This Row],[Aumento Salarial (%)]]</f>
        <v>10934.402</v>
      </c>
      <c r="M92" s="13">
        <f>Analista_Remuneracao_Dados_base[[#This Row],[2020]]-Analista_Remuneracao_Dados_base[[#This Row],[Aumento Salarial (%)]]</f>
        <v>10934.5216</v>
      </c>
      <c r="N92" s="13">
        <f>Analista_Remuneracao_Dados_base[[#This Row],[2021]]-Analista_Remuneracao_Dados_base[[#This Row],[Aumento Salarial (%)]]</f>
        <v>10934.6412</v>
      </c>
      <c r="O92" s="13">
        <f>Analista_Remuneracao_Dados_base[[#This Row],[2022]]-Analista_Remuneracao_Dados_base[[#This Row],[Aumento Salarial (%)]]</f>
        <v>10934.7608</v>
      </c>
      <c r="P92" s="13">
        <f>Analista_Remuneracao_Dados_base[[#This Row],[Salário Atual (R$)2]]-(1*Analista_Remuneracao_Dados_base[[#This Row],[Aumento Salarial (%)]])</f>
        <v>10934.8804</v>
      </c>
      <c r="Q92" s="13">
        <v>10935</v>
      </c>
    </row>
    <row r="93" spans="1:17" x14ac:dyDescent="0.25">
      <c r="A93">
        <v>477</v>
      </c>
      <c r="B93" t="s">
        <v>11</v>
      </c>
      <c r="C93" t="s">
        <v>4</v>
      </c>
      <c r="D93">
        <v>15</v>
      </c>
      <c r="E93" s="38">
        <v>6742</v>
      </c>
      <c r="F93" s="37">
        <v>0.1196</v>
      </c>
      <c r="G93">
        <f>Analista_Remuneracao_Dados_base[[#This Row],[2014]]-Analista_Remuneracao_Dados_base[[#This Row],[Aumento Salarial (%)]]</f>
        <v>16234.804</v>
      </c>
      <c r="H93" s="13">
        <f>Analista_Remuneracao_Dados_base[[#This Row],[2015]]-Analista_Remuneracao_Dados_base[[#This Row],[Aumento Salarial (%)]]</f>
        <v>16234.9236</v>
      </c>
      <c r="I93" s="13">
        <f>Analista_Remuneracao_Dados_base[[#This Row],[2016]]-Analista_Remuneracao_Dados_base[[#This Row],[Aumento Salarial (%)]]</f>
        <v>16235.0432</v>
      </c>
      <c r="J93" s="13">
        <f>Analista_Remuneracao_Dados_base[[#This Row],[2017]]-Analista_Remuneracao_Dados_base[[#This Row],[Aumento Salarial (%)]]</f>
        <v>16235.1628</v>
      </c>
      <c r="K93" s="13">
        <f>Analista_Remuneracao_Dados_base[[#This Row],[2018]]-Analista_Remuneracao_Dados_base[[#This Row],[Aumento Salarial (%)]]</f>
        <v>16235.2824</v>
      </c>
      <c r="L93" s="13">
        <f>Analista_Remuneracao_Dados_base[[#This Row],[2019]]-Analista_Remuneracao_Dados_base[[#This Row],[Aumento Salarial (%)]]</f>
        <v>16235.402</v>
      </c>
      <c r="M93" s="13">
        <f>Analista_Remuneracao_Dados_base[[#This Row],[2020]]-Analista_Remuneracao_Dados_base[[#This Row],[Aumento Salarial (%)]]</f>
        <v>16235.5216</v>
      </c>
      <c r="N93" s="13">
        <f>Analista_Remuneracao_Dados_base[[#This Row],[2021]]-Analista_Remuneracao_Dados_base[[#This Row],[Aumento Salarial (%)]]</f>
        <v>16235.6412</v>
      </c>
      <c r="O93" s="13">
        <f>Analista_Remuneracao_Dados_base[[#This Row],[2022]]-Analista_Remuneracao_Dados_base[[#This Row],[Aumento Salarial (%)]]</f>
        <v>16235.7608</v>
      </c>
      <c r="P93" s="13">
        <f>Analista_Remuneracao_Dados_base[[#This Row],[Salário Atual (R$)2]]-(1*Analista_Remuneracao_Dados_base[[#This Row],[Aumento Salarial (%)]])</f>
        <v>16235.8804</v>
      </c>
      <c r="Q93" s="13">
        <v>16236</v>
      </c>
    </row>
    <row r="94" spans="1:17" x14ac:dyDescent="0.25">
      <c r="A94">
        <v>297</v>
      </c>
      <c r="B94" t="s">
        <v>12</v>
      </c>
      <c r="C94" t="s">
        <v>4</v>
      </c>
      <c r="D94">
        <v>7</v>
      </c>
      <c r="E94" s="38">
        <v>13237</v>
      </c>
      <c r="F94" s="37">
        <v>0.1193</v>
      </c>
      <c r="G94">
        <f>Analista_Remuneracao_Dados_base[[#This Row],[2014]]-Analista_Remuneracao_Dados_base[[#This Row],[Aumento Salarial (%)]]</f>
        <v>6397.8069999999971</v>
      </c>
      <c r="H94" s="13">
        <f>Analista_Remuneracao_Dados_base[[#This Row],[2015]]-Analista_Remuneracao_Dados_base[[#This Row],[Aumento Salarial (%)]]</f>
        <v>6397.9262999999974</v>
      </c>
      <c r="I94" s="13">
        <f>Analista_Remuneracao_Dados_base[[#This Row],[2016]]-Analista_Remuneracao_Dados_base[[#This Row],[Aumento Salarial (%)]]</f>
        <v>6398.0455999999976</v>
      </c>
      <c r="J94" s="13">
        <f>Analista_Remuneracao_Dados_base[[#This Row],[2017]]-Analista_Remuneracao_Dados_base[[#This Row],[Aumento Salarial (%)]]</f>
        <v>6398.1648999999979</v>
      </c>
      <c r="K94" s="13">
        <f>Analista_Remuneracao_Dados_base[[#This Row],[2018]]-Analista_Remuneracao_Dados_base[[#This Row],[Aumento Salarial (%)]]</f>
        <v>6398.2841999999982</v>
      </c>
      <c r="L94" s="13">
        <f>Analista_Remuneracao_Dados_base[[#This Row],[2019]]-Analista_Remuneracao_Dados_base[[#This Row],[Aumento Salarial (%)]]</f>
        <v>6398.4034999999985</v>
      </c>
      <c r="M94" s="13">
        <f>Analista_Remuneracao_Dados_base[[#This Row],[2020]]-Analista_Remuneracao_Dados_base[[#This Row],[Aumento Salarial (%)]]</f>
        <v>6398.5227999999988</v>
      </c>
      <c r="N94" s="13">
        <f>Analista_Remuneracao_Dados_base[[#This Row],[2021]]-Analista_Remuneracao_Dados_base[[#This Row],[Aumento Salarial (%)]]</f>
        <v>6398.6420999999991</v>
      </c>
      <c r="O94" s="13">
        <f>Analista_Remuneracao_Dados_base[[#This Row],[2022]]-Analista_Remuneracao_Dados_base[[#This Row],[Aumento Salarial (%)]]</f>
        <v>6398.7613999999994</v>
      </c>
      <c r="P94" s="13">
        <f>Analista_Remuneracao_Dados_base[[#This Row],[Salário Atual (R$)2]]-(1*Analista_Remuneracao_Dados_base[[#This Row],[Aumento Salarial (%)]])</f>
        <v>6398.8806999999997</v>
      </c>
      <c r="Q94" s="13">
        <v>6399</v>
      </c>
    </row>
    <row r="95" spans="1:17" x14ac:dyDescent="0.25">
      <c r="A95">
        <v>68</v>
      </c>
      <c r="B95" t="s">
        <v>3</v>
      </c>
      <c r="C95" t="s">
        <v>4</v>
      </c>
      <c r="D95">
        <v>10</v>
      </c>
      <c r="E95" s="38">
        <v>19218</v>
      </c>
      <c r="F95" s="37">
        <v>0.1192</v>
      </c>
      <c r="G95">
        <f>Analista_Remuneracao_Dados_base[[#This Row],[2014]]-Analista_Remuneracao_Dados_base[[#This Row],[Aumento Salarial (%)]]</f>
        <v>19502.80799999999</v>
      </c>
      <c r="H95" s="13">
        <f>Analista_Remuneracao_Dados_base[[#This Row],[2015]]-Analista_Remuneracao_Dados_base[[#This Row],[Aumento Salarial (%)]]</f>
        <v>19502.927199999991</v>
      </c>
      <c r="I95" s="13">
        <f>Analista_Remuneracao_Dados_base[[#This Row],[2016]]-Analista_Remuneracao_Dados_base[[#This Row],[Aumento Salarial (%)]]</f>
        <v>19503.046399999992</v>
      </c>
      <c r="J95" s="13">
        <f>Analista_Remuneracao_Dados_base[[#This Row],[2017]]-Analista_Remuneracao_Dados_base[[#This Row],[Aumento Salarial (%)]]</f>
        <v>19503.165599999993</v>
      </c>
      <c r="K95" s="13">
        <f>Analista_Remuneracao_Dados_base[[#This Row],[2018]]-Analista_Remuneracao_Dados_base[[#This Row],[Aumento Salarial (%)]]</f>
        <v>19503.284799999994</v>
      </c>
      <c r="L95" s="13">
        <f>Analista_Remuneracao_Dados_base[[#This Row],[2019]]-Analista_Remuneracao_Dados_base[[#This Row],[Aumento Salarial (%)]]</f>
        <v>19503.403999999995</v>
      </c>
      <c r="M95" s="13">
        <f>Analista_Remuneracao_Dados_base[[#This Row],[2020]]-Analista_Remuneracao_Dados_base[[#This Row],[Aumento Salarial (%)]]</f>
        <v>19503.523199999996</v>
      </c>
      <c r="N95" s="13">
        <f>Analista_Remuneracao_Dados_base[[#This Row],[2021]]-Analista_Remuneracao_Dados_base[[#This Row],[Aumento Salarial (%)]]</f>
        <v>19503.642399999997</v>
      </c>
      <c r="O95" s="13">
        <f>Analista_Remuneracao_Dados_base[[#This Row],[2022]]-Analista_Remuneracao_Dados_base[[#This Row],[Aumento Salarial (%)]]</f>
        <v>19503.761599999998</v>
      </c>
      <c r="P95" s="13">
        <f>Analista_Remuneracao_Dados_base[[#This Row],[Salário Atual (R$)2]]-(1*Analista_Remuneracao_Dados_base[[#This Row],[Aumento Salarial (%)]])</f>
        <v>19503.880799999999</v>
      </c>
      <c r="Q95" s="13">
        <v>19504</v>
      </c>
    </row>
    <row r="96" spans="1:17" x14ac:dyDescent="0.25">
      <c r="A96">
        <v>137</v>
      </c>
      <c r="B96" t="s">
        <v>9</v>
      </c>
      <c r="C96" t="s">
        <v>7</v>
      </c>
      <c r="D96">
        <v>15</v>
      </c>
      <c r="E96" s="38">
        <v>7485</v>
      </c>
      <c r="F96" s="37">
        <v>0.1192</v>
      </c>
      <c r="G96">
        <f>Analista_Remuneracao_Dados_base[[#This Row],[2014]]-Analista_Remuneracao_Dados_base[[#This Row],[Aumento Salarial (%)]]</f>
        <v>3763.8079999999991</v>
      </c>
      <c r="H96" s="13">
        <f>Analista_Remuneracao_Dados_base[[#This Row],[2015]]-Analista_Remuneracao_Dados_base[[#This Row],[Aumento Salarial (%)]]</f>
        <v>3763.9271999999992</v>
      </c>
      <c r="I96" s="13">
        <f>Analista_Remuneracao_Dados_base[[#This Row],[2016]]-Analista_Remuneracao_Dados_base[[#This Row],[Aumento Salarial (%)]]</f>
        <v>3764.0463999999993</v>
      </c>
      <c r="J96" s="13">
        <f>Analista_Remuneracao_Dados_base[[#This Row],[2017]]-Analista_Remuneracao_Dados_base[[#This Row],[Aumento Salarial (%)]]</f>
        <v>3764.1655999999994</v>
      </c>
      <c r="K96" s="13">
        <f>Analista_Remuneracao_Dados_base[[#This Row],[2018]]-Analista_Remuneracao_Dados_base[[#This Row],[Aumento Salarial (%)]]</f>
        <v>3764.2847999999994</v>
      </c>
      <c r="L96" s="13">
        <f>Analista_Remuneracao_Dados_base[[#This Row],[2019]]-Analista_Remuneracao_Dados_base[[#This Row],[Aumento Salarial (%)]]</f>
        <v>3764.4039999999995</v>
      </c>
      <c r="M96" s="13">
        <f>Analista_Remuneracao_Dados_base[[#This Row],[2020]]-Analista_Remuneracao_Dados_base[[#This Row],[Aumento Salarial (%)]]</f>
        <v>3764.5231999999996</v>
      </c>
      <c r="N96" s="13">
        <f>Analista_Remuneracao_Dados_base[[#This Row],[2021]]-Analista_Remuneracao_Dados_base[[#This Row],[Aumento Salarial (%)]]</f>
        <v>3764.6423999999997</v>
      </c>
      <c r="O96" s="13">
        <f>Analista_Remuneracao_Dados_base[[#This Row],[2022]]-Analista_Remuneracao_Dados_base[[#This Row],[Aumento Salarial (%)]]</f>
        <v>3764.7615999999998</v>
      </c>
      <c r="P96" s="13">
        <f>Analista_Remuneracao_Dados_base[[#This Row],[Salário Atual (R$)2]]-(1*Analista_Remuneracao_Dados_base[[#This Row],[Aumento Salarial (%)]])</f>
        <v>3764.8807999999999</v>
      </c>
      <c r="Q96" s="13">
        <v>3765</v>
      </c>
    </row>
    <row r="97" spans="1:17" x14ac:dyDescent="0.25">
      <c r="A97">
        <v>361</v>
      </c>
      <c r="B97" t="s">
        <v>3</v>
      </c>
      <c r="C97" t="s">
        <v>7</v>
      </c>
      <c r="D97">
        <v>18</v>
      </c>
      <c r="E97" s="38">
        <v>4459</v>
      </c>
      <c r="F97" s="37">
        <v>0.1191</v>
      </c>
      <c r="G97">
        <f>Analista_Remuneracao_Dados_base[[#This Row],[2014]]-Analista_Remuneracao_Dados_base[[#This Row],[Aumento Salarial (%)]]</f>
        <v>16900.809000000001</v>
      </c>
      <c r="H97" s="13">
        <f>Analista_Remuneracao_Dados_base[[#This Row],[2015]]-Analista_Remuneracao_Dados_base[[#This Row],[Aumento Salarial (%)]]</f>
        <v>16900.928100000001</v>
      </c>
      <c r="I97" s="13">
        <f>Analista_Remuneracao_Dados_base[[#This Row],[2016]]-Analista_Remuneracao_Dados_base[[#This Row],[Aumento Salarial (%)]]</f>
        <v>16901.047200000001</v>
      </c>
      <c r="J97" s="13">
        <f>Analista_Remuneracao_Dados_base[[#This Row],[2017]]-Analista_Remuneracao_Dados_base[[#This Row],[Aumento Salarial (%)]]</f>
        <v>16901.166300000001</v>
      </c>
      <c r="K97" s="13">
        <f>Analista_Remuneracao_Dados_base[[#This Row],[2018]]-Analista_Remuneracao_Dados_base[[#This Row],[Aumento Salarial (%)]]</f>
        <v>16901.285400000001</v>
      </c>
      <c r="L97" s="13">
        <f>Analista_Remuneracao_Dados_base[[#This Row],[2019]]-Analista_Remuneracao_Dados_base[[#This Row],[Aumento Salarial (%)]]</f>
        <v>16901.404500000001</v>
      </c>
      <c r="M97" s="13">
        <f>Analista_Remuneracao_Dados_base[[#This Row],[2020]]-Analista_Remuneracao_Dados_base[[#This Row],[Aumento Salarial (%)]]</f>
        <v>16901.5236</v>
      </c>
      <c r="N97" s="13">
        <f>Analista_Remuneracao_Dados_base[[#This Row],[2021]]-Analista_Remuneracao_Dados_base[[#This Row],[Aumento Salarial (%)]]</f>
        <v>16901.6427</v>
      </c>
      <c r="O97" s="13">
        <f>Analista_Remuneracao_Dados_base[[#This Row],[2022]]-Analista_Remuneracao_Dados_base[[#This Row],[Aumento Salarial (%)]]</f>
        <v>16901.7618</v>
      </c>
      <c r="P97" s="13">
        <f>Analista_Remuneracao_Dados_base[[#This Row],[Salário Atual (R$)2]]-(1*Analista_Remuneracao_Dados_base[[#This Row],[Aumento Salarial (%)]])</f>
        <v>16901.8809</v>
      </c>
      <c r="Q97" s="13">
        <v>16902</v>
      </c>
    </row>
    <row r="98" spans="1:17" x14ac:dyDescent="0.25">
      <c r="A98">
        <v>184</v>
      </c>
      <c r="B98" t="s">
        <v>12</v>
      </c>
      <c r="C98" t="s">
        <v>6</v>
      </c>
      <c r="D98">
        <v>29</v>
      </c>
      <c r="E98" s="38">
        <v>4004</v>
      </c>
      <c r="F98" s="37">
        <v>0.11890000000000001</v>
      </c>
      <c r="G98">
        <f>Analista_Remuneracao_Dados_base[[#This Row],[2014]]-Analista_Remuneracao_Dados_base[[#This Row],[Aumento Salarial (%)]]</f>
        <v>3569.8110000000006</v>
      </c>
      <c r="H98" s="13">
        <f>Analista_Remuneracao_Dados_base[[#This Row],[2015]]-Analista_Remuneracao_Dados_base[[#This Row],[Aumento Salarial (%)]]</f>
        <v>3569.9299000000005</v>
      </c>
      <c r="I98" s="13">
        <f>Analista_Remuneracao_Dados_base[[#This Row],[2016]]-Analista_Remuneracao_Dados_base[[#This Row],[Aumento Salarial (%)]]</f>
        <v>3570.0488000000005</v>
      </c>
      <c r="J98" s="13">
        <f>Analista_Remuneracao_Dados_base[[#This Row],[2017]]-Analista_Remuneracao_Dados_base[[#This Row],[Aumento Salarial (%)]]</f>
        <v>3570.1677000000004</v>
      </c>
      <c r="K98" s="13">
        <f>Analista_Remuneracao_Dados_base[[#This Row],[2018]]-Analista_Remuneracao_Dados_base[[#This Row],[Aumento Salarial (%)]]</f>
        <v>3570.2866000000004</v>
      </c>
      <c r="L98" s="13">
        <f>Analista_Remuneracao_Dados_base[[#This Row],[2019]]-Analista_Remuneracao_Dados_base[[#This Row],[Aumento Salarial (%)]]</f>
        <v>3570.4055000000003</v>
      </c>
      <c r="M98" s="13">
        <f>Analista_Remuneracao_Dados_base[[#This Row],[2020]]-Analista_Remuneracao_Dados_base[[#This Row],[Aumento Salarial (%)]]</f>
        <v>3570.5244000000002</v>
      </c>
      <c r="N98" s="13">
        <f>Analista_Remuneracao_Dados_base[[#This Row],[2021]]-Analista_Remuneracao_Dados_base[[#This Row],[Aumento Salarial (%)]]</f>
        <v>3570.6433000000002</v>
      </c>
      <c r="O98" s="13">
        <f>Analista_Remuneracao_Dados_base[[#This Row],[2022]]-Analista_Remuneracao_Dados_base[[#This Row],[Aumento Salarial (%)]]</f>
        <v>3570.7622000000001</v>
      </c>
      <c r="P98" s="13">
        <f>Analista_Remuneracao_Dados_base[[#This Row],[Salário Atual (R$)2]]-(1*Analista_Remuneracao_Dados_base[[#This Row],[Aumento Salarial (%)]])</f>
        <v>3570.8811000000001</v>
      </c>
      <c r="Q98" s="13">
        <v>3571</v>
      </c>
    </row>
    <row r="99" spans="1:17" x14ac:dyDescent="0.25">
      <c r="A99">
        <v>317</v>
      </c>
      <c r="B99" t="s">
        <v>10</v>
      </c>
      <c r="C99" t="s">
        <v>6</v>
      </c>
      <c r="D99">
        <v>12</v>
      </c>
      <c r="E99" s="38">
        <v>4608</v>
      </c>
      <c r="F99" s="37">
        <v>0.1186</v>
      </c>
      <c r="G99">
        <f>Analista_Remuneracao_Dados_base[[#This Row],[2014]]-Analista_Remuneracao_Dados_base[[#This Row],[Aumento Salarial (%)]]</f>
        <v>10207.814000000002</v>
      </c>
      <c r="H99" s="13">
        <f>Analista_Remuneracao_Dados_base[[#This Row],[2015]]-Analista_Remuneracao_Dados_base[[#This Row],[Aumento Salarial (%)]]</f>
        <v>10207.932600000002</v>
      </c>
      <c r="I99" s="13">
        <f>Analista_Remuneracao_Dados_base[[#This Row],[2016]]-Analista_Remuneracao_Dados_base[[#This Row],[Aumento Salarial (%)]]</f>
        <v>10208.051200000002</v>
      </c>
      <c r="J99" s="13">
        <f>Analista_Remuneracao_Dados_base[[#This Row],[2017]]-Analista_Remuneracao_Dados_base[[#This Row],[Aumento Salarial (%)]]</f>
        <v>10208.169800000001</v>
      </c>
      <c r="K99" s="13">
        <f>Analista_Remuneracao_Dados_base[[#This Row],[2018]]-Analista_Remuneracao_Dados_base[[#This Row],[Aumento Salarial (%)]]</f>
        <v>10208.288400000001</v>
      </c>
      <c r="L99" s="13">
        <f>Analista_Remuneracao_Dados_base[[#This Row],[2019]]-Analista_Remuneracao_Dados_base[[#This Row],[Aumento Salarial (%)]]</f>
        <v>10208.407000000001</v>
      </c>
      <c r="M99" s="13">
        <f>Analista_Remuneracao_Dados_base[[#This Row],[2020]]-Analista_Remuneracao_Dados_base[[#This Row],[Aumento Salarial (%)]]</f>
        <v>10208.525600000001</v>
      </c>
      <c r="N99" s="13">
        <f>Analista_Remuneracao_Dados_base[[#This Row],[2021]]-Analista_Remuneracao_Dados_base[[#This Row],[Aumento Salarial (%)]]</f>
        <v>10208.644200000001</v>
      </c>
      <c r="O99" s="13">
        <f>Analista_Remuneracao_Dados_base[[#This Row],[2022]]-Analista_Remuneracao_Dados_base[[#This Row],[Aumento Salarial (%)]]</f>
        <v>10208.7628</v>
      </c>
      <c r="P99" s="13">
        <f>Analista_Remuneracao_Dados_base[[#This Row],[Salário Atual (R$)2]]-(1*Analista_Remuneracao_Dados_base[[#This Row],[Aumento Salarial (%)]])</f>
        <v>10208.8814</v>
      </c>
      <c r="Q99" s="13">
        <v>10209</v>
      </c>
    </row>
    <row r="100" spans="1:17" x14ac:dyDescent="0.25">
      <c r="A100">
        <v>338</v>
      </c>
      <c r="B100" t="s">
        <v>10</v>
      </c>
      <c r="C100" t="s">
        <v>8</v>
      </c>
      <c r="D100">
        <v>25</v>
      </c>
      <c r="E100" s="38">
        <v>12114</v>
      </c>
      <c r="F100" s="37">
        <v>0.11849999999999999</v>
      </c>
      <c r="G100">
        <f>Analista_Remuneracao_Dados_base[[#This Row],[2014]]-Analista_Remuneracao_Dados_base[[#This Row],[Aumento Salarial (%)]]</f>
        <v>10324.814999999995</v>
      </c>
      <c r="H100" s="13">
        <f>Analista_Remuneracao_Dados_base[[#This Row],[2015]]-Analista_Remuneracao_Dados_base[[#This Row],[Aumento Salarial (%)]]</f>
        <v>10324.933499999996</v>
      </c>
      <c r="I100" s="13">
        <f>Analista_Remuneracao_Dados_base[[#This Row],[2016]]-Analista_Remuneracao_Dados_base[[#This Row],[Aumento Salarial (%)]]</f>
        <v>10325.051999999996</v>
      </c>
      <c r="J100" s="13">
        <f>Analista_Remuneracao_Dados_base[[#This Row],[2017]]-Analista_Remuneracao_Dados_base[[#This Row],[Aumento Salarial (%)]]</f>
        <v>10325.170499999997</v>
      </c>
      <c r="K100" s="13">
        <f>Analista_Remuneracao_Dados_base[[#This Row],[2018]]-Analista_Remuneracao_Dados_base[[#This Row],[Aumento Salarial (%)]]</f>
        <v>10325.288999999997</v>
      </c>
      <c r="L100" s="13">
        <f>Analista_Remuneracao_Dados_base[[#This Row],[2019]]-Analista_Remuneracao_Dados_base[[#This Row],[Aumento Salarial (%)]]</f>
        <v>10325.407499999998</v>
      </c>
      <c r="M100" s="13">
        <f>Analista_Remuneracao_Dados_base[[#This Row],[2020]]-Analista_Remuneracao_Dados_base[[#This Row],[Aumento Salarial (%)]]</f>
        <v>10325.525999999998</v>
      </c>
      <c r="N100" s="13">
        <f>Analista_Remuneracao_Dados_base[[#This Row],[2021]]-Analista_Remuneracao_Dados_base[[#This Row],[Aumento Salarial (%)]]</f>
        <v>10325.644499999999</v>
      </c>
      <c r="O100" s="13">
        <f>Analista_Remuneracao_Dados_base[[#This Row],[2022]]-Analista_Remuneracao_Dados_base[[#This Row],[Aumento Salarial (%)]]</f>
        <v>10325.762999999999</v>
      </c>
      <c r="P100" s="13">
        <f>Analista_Remuneracao_Dados_base[[#This Row],[Salário Atual (R$)2]]-(1*Analista_Remuneracao_Dados_base[[#This Row],[Aumento Salarial (%)]])</f>
        <v>10325.8815</v>
      </c>
      <c r="Q100" s="13">
        <v>10326</v>
      </c>
    </row>
    <row r="101" spans="1:17" x14ac:dyDescent="0.25">
      <c r="A101">
        <v>438</v>
      </c>
      <c r="B101" t="s">
        <v>9</v>
      </c>
      <c r="C101" t="s">
        <v>4</v>
      </c>
      <c r="D101">
        <v>26</v>
      </c>
      <c r="E101" s="38">
        <v>10137</v>
      </c>
      <c r="F101" s="37">
        <v>0.1183</v>
      </c>
      <c r="G101">
        <f>Analista_Remuneracao_Dados_base[[#This Row],[2014]]-Analista_Remuneracao_Dados_base[[#This Row],[Aumento Salarial (%)]]</f>
        <v>5512.8169999999991</v>
      </c>
      <c r="H101" s="13">
        <f>Analista_Remuneracao_Dados_base[[#This Row],[2015]]-Analista_Remuneracao_Dados_base[[#This Row],[Aumento Salarial (%)]]</f>
        <v>5512.9352999999992</v>
      </c>
      <c r="I101" s="13">
        <f>Analista_Remuneracao_Dados_base[[#This Row],[2016]]-Analista_Remuneracao_Dados_base[[#This Row],[Aumento Salarial (%)]]</f>
        <v>5513.0535999999993</v>
      </c>
      <c r="J101" s="13">
        <f>Analista_Remuneracao_Dados_base[[#This Row],[2017]]-Analista_Remuneracao_Dados_base[[#This Row],[Aumento Salarial (%)]]</f>
        <v>5513.1718999999994</v>
      </c>
      <c r="K101" s="13">
        <f>Analista_Remuneracao_Dados_base[[#This Row],[2018]]-Analista_Remuneracao_Dados_base[[#This Row],[Aumento Salarial (%)]]</f>
        <v>5513.2901999999995</v>
      </c>
      <c r="L101" s="13">
        <f>Analista_Remuneracao_Dados_base[[#This Row],[2019]]-Analista_Remuneracao_Dados_base[[#This Row],[Aumento Salarial (%)]]</f>
        <v>5513.4084999999995</v>
      </c>
      <c r="M101" s="13">
        <f>Analista_Remuneracao_Dados_base[[#This Row],[2020]]-Analista_Remuneracao_Dados_base[[#This Row],[Aumento Salarial (%)]]</f>
        <v>5513.5267999999996</v>
      </c>
      <c r="N101" s="13">
        <f>Analista_Remuneracao_Dados_base[[#This Row],[2021]]-Analista_Remuneracao_Dados_base[[#This Row],[Aumento Salarial (%)]]</f>
        <v>5513.6450999999997</v>
      </c>
      <c r="O101" s="13">
        <f>Analista_Remuneracao_Dados_base[[#This Row],[2022]]-Analista_Remuneracao_Dados_base[[#This Row],[Aumento Salarial (%)]]</f>
        <v>5513.7633999999998</v>
      </c>
      <c r="P101" s="13">
        <f>Analista_Remuneracao_Dados_base[[#This Row],[Salário Atual (R$)2]]-(1*Analista_Remuneracao_Dados_base[[#This Row],[Aumento Salarial (%)]])</f>
        <v>5513.8816999999999</v>
      </c>
      <c r="Q101" s="13">
        <v>5514</v>
      </c>
    </row>
    <row r="102" spans="1:17" x14ac:dyDescent="0.25">
      <c r="A102">
        <v>250</v>
      </c>
      <c r="B102" t="s">
        <v>12</v>
      </c>
      <c r="C102" t="s">
        <v>8</v>
      </c>
      <c r="D102">
        <v>29</v>
      </c>
      <c r="E102" s="38">
        <v>7080</v>
      </c>
      <c r="F102" s="37">
        <v>0.1182</v>
      </c>
      <c r="G102">
        <f>Analista_Remuneracao_Dados_base[[#This Row],[2014]]-Analista_Remuneracao_Dados_base[[#This Row],[Aumento Salarial (%)]]</f>
        <v>17224.817999999992</v>
      </c>
      <c r="H102" s="13">
        <f>Analista_Remuneracao_Dados_base[[#This Row],[2015]]-Analista_Remuneracao_Dados_base[[#This Row],[Aumento Salarial (%)]]</f>
        <v>17224.936199999993</v>
      </c>
      <c r="I102" s="13">
        <f>Analista_Remuneracao_Dados_base[[#This Row],[2016]]-Analista_Remuneracao_Dados_base[[#This Row],[Aumento Salarial (%)]]</f>
        <v>17225.054399999994</v>
      </c>
      <c r="J102" s="13">
        <f>Analista_Remuneracao_Dados_base[[#This Row],[2017]]-Analista_Remuneracao_Dados_base[[#This Row],[Aumento Salarial (%)]]</f>
        <v>17225.172599999994</v>
      </c>
      <c r="K102" s="13">
        <f>Analista_Remuneracao_Dados_base[[#This Row],[2018]]-Analista_Remuneracao_Dados_base[[#This Row],[Aumento Salarial (%)]]</f>
        <v>17225.290799999995</v>
      </c>
      <c r="L102" s="13">
        <f>Analista_Remuneracao_Dados_base[[#This Row],[2019]]-Analista_Remuneracao_Dados_base[[#This Row],[Aumento Salarial (%)]]</f>
        <v>17225.408999999996</v>
      </c>
      <c r="M102" s="13">
        <f>Analista_Remuneracao_Dados_base[[#This Row],[2020]]-Analista_Remuneracao_Dados_base[[#This Row],[Aumento Salarial (%)]]</f>
        <v>17225.527199999997</v>
      </c>
      <c r="N102" s="13">
        <f>Analista_Remuneracao_Dados_base[[#This Row],[2021]]-Analista_Remuneracao_Dados_base[[#This Row],[Aumento Salarial (%)]]</f>
        <v>17225.645399999998</v>
      </c>
      <c r="O102" s="13">
        <f>Analista_Remuneracao_Dados_base[[#This Row],[2022]]-Analista_Remuneracao_Dados_base[[#This Row],[Aumento Salarial (%)]]</f>
        <v>17225.763599999998</v>
      </c>
      <c r="P102" s="13">
        <f>Analista_Remuneracao_Dados_base[[#This Row],[Salário Atual (R$)2]]-(1*Analista_Remuneracao_Dados_base[[#This Row],[Aumento Salarial (%)]])</f>
        <v>17225.881799999999</v>
      </c>
      <c r="Q102" s="13">
        <v>17226</v>
      </c>
    </row>
    <row r="103" spans="1:17" x14ac:dyDescent="0.25">
      <c r="A103">
        <v>23</v>
      </c>
      <c r="B103" t="s">
        <v>9</v>
      </c>
      <c r="C103" t="s">
        <v>7</v>
      </c>
      <c r="D103">
        <v>28</v>
      </c>
      <c r="E103" s="38">
        <v>6252</v>
      </c>
      <c r="F103" s="37">
        <v>0.1177</v>
      </c>
      <c r="G103">
        <f>Analista_Remuneracao_Dados_base[[#This Row],[2014]]-Analista_Remuneracao_Dados_base[[#This Row],[Aumento Salarial (%)]]</f>
        <v>13463.822999999993</v>
      </c>
      <c r="H103" s="13">
        <f>Analista_Remuneracao_Dados_base[[#This Row],[2015]]-Analista_Remuneracao_Dados_base[[#This Row],[Aumento Salarial (%)]]</f>
        <v>13463.940699999994</v>
      </c>
      <c r="I103" s="13">
        <f>Analista_Remuneracao_Dados_base[[#This Row],[2016]]-Analista_Remuneracao_Dados_base[[#This Row],[Aumento Salarial (%)]]</f>
        <v>13464.058399999994</v>
      </c>
      <c r="J103" s="13">
        <f>Analista_Remuneracao_Dados_base[[#This Row],[2017]]-Analista_Remuneracao_Dados_base[[#This Row],[Aumento Salarial (%)]]</f>
        <v>13464.176099999995</v>
      </c>
      <c r="K103" s="13">
        <f>Analista_Remuneracao_Dados_base[[#This Row],[2018]]-Analista_Remuneracao_Dados_base[[#This Row],[Aumento Salarial (%)]]</f>
        <v>13464.293799999996</v>
      </c>
      <c r="L103" s="13">
        <f>Analista_Remuneracao_Dados_base[[#This Row],[2019]]-Analista_Remuneracao_Dados_base[[#This Row],[Aumento Salarial (%)]]</f>
        <v>13464.411499999997</v>
      </c>
      <c r="M103" s="13">
        <f>Analista_Remuneracao_Dados_base[[#This Row],[2020]]-Analista_Remuneracao_Dados_base[[#This Row],[Aumento Salarial (%)]]</f>
        <v>13464.529199999997</v>
      </c>
      <c r="N103" s="13">
        <f>Analista_Remuneracao_Dados_base[[#This Row],[2021]]-Analista_Remuneracao_Dados_base[[#This Row],[Aumento Salarial (%)]]</f>
        <v>13464.646899999998</v>
      </c>
      <c r="O103" s="13">
        <f>Analista_Remuneracao_Dados_base[[#This Row],[2022]]-Analista_Remuneracao_Dados_base[[#This Row],[Aumento Salarial (%)]]</f>
        <v>13464.764599999999</v>
      </c>
      <c r="P103" s="13">
        <f>Analista_Remuneracao_Dados_base[[#This Row],[Salário Atual (R$)2]]-(1*Analista_Remuneracao_Dados_base[[#This Row],[Aumento Salarial (%)]])</f>
        <v>13464.882299999999</v>
      </c>
      <c r="Q103" s="13">
        <v>13465</v>
      </c>
    </row>
    <row r="104" spans="1:17" x14ac:dyDescent="0.25">
      <c r="A104">
        <v>375</v>
      </c>
      <c r="B104" t="s">
        <v>11</v>
      </c>
      <c r="C104" t="s">
        <v>8</v>
      </c>
      <c r="D104">
        <v>10</v>
      </c>
      <c r="E104" s="38">
        <v>17098</v>
      </c>
      <c r="F104" s="37">
        <v>0.1176</v>
      </c>
      <c r="G104">
        <f>Analista_Remuneracao_Dados_base[[#This Row],[2014]]-Analista_Remuneracao_Dados_base[[#This Row],[Aumento Salarial (%)]]</f>
        <v>16475.823999999986</v>
      </c>
      <c r="H104" s="13">
        <f>Analista_Remuneracao_Dados_base[[#This Row],[2015]]-Analista_Remuneracao_Dados_base[[#This Row],[Aumento Salarial (%)]]</f>
        <v>16475.941599999987</v>
      </c>
      <c r="I104" s="13">
        <f>Analista_Remuneracao_Dados_base[[#This Row],[2016]]-Analista_Remuneracao_Dados_base[[#This Row],[Aumento Salarial (%)]]</f>
        <v>16476.059199999989</v>
      </c>
      <c r="J104" s="13">
        <f>Analista_Remuneracao_Dados_base[[#This Row],[2017]]-Analista_Remuneracao_Dados_base[[#This Row],[Aumento Salarial (%)]]</f>
        <v>16476.17679999999</v>
      </c>
      <c r="K104" s="13">
        <f>Analista_Remuneracao_Dados_base[[#This Row],[2018]]-Analista_Remuneracao_Dados_base[[#This Row],[Aumento Salarial (%)]]</f>
        <v>16476.294399999992</v>
      </c>
      <c r="L104" s="13">
        <f>Analista_Remuneracao_Dados_base[[#This Row],[2019]]-Analista_Remuneracao_Dados_base[[#This Row],[Aumento Salarial (%)]]</f>
        <v>16476.411999999993</v>
      </c>
      <c r="M104" s="13">
        <f>Analista_Remuneracao_Dados_base[[#This Row],[2020]]-Analista_Remuneracao_Dados_base[[#This Row],[Aumento Salarial (%)]]</f>
        <v>16476.529599999994</v>
      </c>
      <c r="N104" s="13">
        <f>Analista_Remuneracao_Dados_base[[#This Row],[2021]]-Analista_Remuneracao_Dados_base[[#This Row],[Aumento Salarial (%)]]</f>
        <v>16476.647199999996</v>
      </c>
      <c r="O104" s="13">
        <f>Analista_Remuneracao_Dados_base[[#This Row],[2022]]-Analista_Remuneracao_Dados_base[[#This Row],[Aumento Salarial (%)]]</f>
        <v>16476.764799999997</v>
      </c>
      <c r="P104" s="13">
        <f>Analista_Remuneracao_Dados_base[[#This Row],[Salário Atual (R$)2]]-(1*Analista_Remuneracao_Dados_base[[#This Row],[Aumento Salarial (%)]])</f>
        <v>16476.882399999999</v>
      </c>
      <c r="Q104" s="13">
        <v>16477</v>
      </c>
    </row>
    <row r="105" spans="1:17" x14ac:dyDescent="0.25">
      <c r="A105">
        <v>127</v>
      </c>
      <c r="B105" t="s">
        <v>12</v>
      </c>
      <c r="C105" t="s">
        <v>4</v>
      </c>
      <c r="D105">
        <v>7</v>
      </c>
      <c r="E105" s="38">
        <v>7940</v>
      </c>
      <c r="F105" s="37">
        <v>0.11749999999999999</v>
      </c>
      <c r="G105">
        <f>Analista_Remuneracao_Dados_base[[#This Row],[2014]]-Analista_Remuneracao_Dados_base[[#This Row],[Aumento Salarial (%)]]</f>
        <v>5136.8249999999971</v>
      </c>
      <c r="H105" s="13">
        <f>Analista_Remuneracao_Dados_base[[#This Row],[2015]]-Analista_Remuneracao_Dados_base[[#This Row],[Aumento Salarial (%)]]</f>
        <v>5136.9424999999974</v>
      </c>
      <c r="I105" s="13">
        <f>Analista_Remuneracao_Dados_base[[#This Row],[2016]]-Analista_Remuneracao_Dados_base[[#This Row],[Aumento Salarial (%)]]</f>
        <v>5137.0599999999977</v>
      </c>
      <c r="J105" s="13">
        <f>Analista_Remuneracao_Dados_base[[#This Row],[2017]]-Analista_Remuneracao_Dados_base[[#This Row],[Aumento Salarial (%)]]</f>
        <v>5137.177499999998</v>
      </c>
      <c r="K105" s="13">
        <f>Analista_Remuneracao_Dados_base[[#This Row],[2018]]-Analista_Remuneracao_Dados_base[[#This Row],[Aumento Salarial (%)]]</f>
        <v>5137.2949999999983</v>
      </c>
      <c r="L105" s="13">
        <f>Analista_Remuneracao_Dados_base[[#This Row],[2019]]-Analista_Remuneracao_Dados_base[[#This Row],[Aumento Salarial (%)]]</f>
        <v>5137.4124999999985</v>
      </c>
      <c r="M105" s="13">
        <f>Analista_Remuneracao_Dados_base[[#This Row],[2020]]-Analista_Remuneracao_Dados_base[[#This Row],[Aumento Salarial (%)]]</f>
        <v>5137.5299999999988</v>
      </c>
      <c r="N105" s="13">
        <f>Analista_Remuneracao_Dados_base[[#This Row],[2021]]-Analista_Remuneracao_Dados_base[[#This Row],[Aumento Salarial (%)]]</f>
        <v>5137.6474999999991</v>
      </c>
      <c r="O105" s="13">
        <f>Analista_Remuneracao_Dados_base[[#This Row],[2022]]-Analista_Remuneracao_Dados_base[[#This Row],[Aumento Salarial (%)]]</f>
        <v>5137.7649999999994</v>
      </c>
      <c r="P105" s="13">
        <f>Analista_Remuneracao_Dados_base[[#This Row],[Salário Atual (R$)2]]-(1*Analista_Remuneracao_Dados_base[[#This Row],[Aumento Salarial (%)]])</f>
        <v>5137.8824999999997</v>
      </c>
      <c r="Q105" s="13">
        <v>5138</v>
      </c>
    </row>
    <row r="106" spans="1:17" x14ac:dyDescent="0.25">
      <c r="A106">
        <v>368</v>
      </c>
      <c r="B106" t="s">
        <v>11</v>
      </c>
      <c r="C106" t="s">
        <v>5</v>
      </c>
      <c r="D106">
        <v>9</v>
      </c>
      <c r="E106" s="38">
        <v>4575</v>
      </c>
      <c r="F106" s="37">
        <v>0.1172</v>
      </c>
      <c r="G106">
        <f>Analista_Remuneracao_Dados_base[[#This Row],[2014]]-Analista_Remuneracao_Dados_base[[#This Row],[Aumento Salarial (%)]]</f>
        <v>15533.827999999994</v>
      </c>
      <c r="H106" s="13">
        <f>Analista_Remuneracao_Dados_base[[#This Row],[2015]]-Analista_Remuneracao_Dados_base[[#This Row],[Aumento Salarial (%)]]</f>
        <v>15533.945199999995</v>
      </c>
      <c r="I106" s="13">
        <f>Analista_Remuneracao_Dados_base[[#This Row],[2016]]-Analista_Remuneracao_Dados_base[[#This Row],[Aumento Salarial (%)]]</f>
        <v>15534.062399999995</v>
      </c>
      <c r="J106" s="13">
        <f>Analista_Remuneracao_Dados_base[[#This Row],[2017]]-Analista_Remuneracao_Dados_base[[#This Row],[Aumento Salarial (%)]]</f>
        <v>15534.179599999996</v>
      </c>
      <c r="K106" s="13">
        <f>Analista_Remuneracao_Dados_base[[#This Row],[2018]]-Analista_Remuneracao_Dados_base[[#This Row],[Aumento Salarial (%)]]</f>
        <v>15534.296799999996</v>
      </c>
      <c r="L106" s="13">
        <f>Analista_Remuneracao_Dados_base[[#This Row],[2019]]-Analista_Remuneracao_Dados_base[[#This Row],[Aumento Salarial (%)]]</f>
        <v>15534.413999999997</v>
      </c>
      <c r="M106" s="13">
        <f>Analista_Remuneracao_Dados_base[[#This Row],[2020]]-Analista_Remuneracao_Dados_base[[#This Row],[Aumento Salarial (%)]]</f>
        <v>15534.531199999998</v>
      </c>
      <c r="N106" s="13">
        <f>Analista_Remuneracao_Dados_base[[#This Row],[2021]]-Analista_Remuneracao_Dados_base[[#This Row],[Aumento Salarial (%)]]</f>
        <v>15534.648399999998</v>
      </c>
      <c r="O106" s="13">
        <f>Analista_Remuneracao_Dados_base[[#This Row],[2022]]-Analista_Remuneracao_Dados_base[[#This Row],[Aumento Salarial (%)]]</f>
        <v>15534.765599999999</v>
      </c>
      <c r="P106" s="13">
        <f>Analista_Remuneracao_Dados_base[[#This Row],[Salário Atual (R$)2]]-(1*Analista_Remuneracao_Dados_base[[#This Row],[Aumento Salarial (%)]])</f>
        <v>15534.882799999999</v>
      </c>
      <c r="Q106" s="13">
        <v>15535</v>
      </c>
    </row>
    <row r="107" spans="1:17" x14ac:dyDescent="0.25">
      <c r="A107">
        <v>303</v>
      </c>
      <c r="B107" t="s">
        <v>10</v>
      </c>
      <c r="C107" t="s">
        <v>6</v>
      </c>
      <c r="D107">
        <v>8</v>
      </c>
      <c r="E107" s="38">
        <v>17707</v>
      </c>
      <c r="F107" s="37">
        <v>0.1169</v>
      </c>
      <c r="G107">
        <f>Analista_Remuneracao_Dados_base[[#This Row],[2014]]-Analista_Remuneracao_Dados_base[[#This Row],[Aumento Salarial (%)]]</f>
        <v>19460.830999999991</v>
      </c>
      <c r="H107" s="13">
        <f>Analista_Remuneracao_Dados_base[[#This Row],[2015]]-Analista_Remuneracao_Dados_base[[#This Row],[Aumento Salarial (%)]]</f>
        <v>19460.947899999992</v>
      </c>
      <c r="I107" s="13">
        <f>Analista_Remuneracao_Dados_base[[#This Row],[2016]]-Analista_Remuneracao_Dados_base[[#This Row],[Aumento Salarial (%)]]</f>
        <v>19461.064799999993</v>
      </c>
      <c r="J107" s="13">
        <f>Analista_Remuneracao_Dados_base[[#This Row],[2017]]-Analista_Remuneracao_Dados_base[[#This Row],[Aumento Salarial (%)]]</f>
        <v>19461.181699999994</v>
      </c>
      <c r="K107" s="13">
        <f>Analista_Remuneracao_Dados_base[[#This Row],[2018]]-Analista_Remuneracao_Dados_base[[#This Row],[Aumento Salarial (%)]]</f>
        <v>19461.298599999995</v>
      </c>
      <c r="L107" s="13">
        <f>Analista_Remuneracao_Dados_base[[#This Row],[2019]]-Analista_Remuneracao_Dados_base[[#This Row],[Aumento Salarial (%)]]</f>
        <v>19461.415499999996</v>
      </c>
      <c r="M107" s="13">
        <f>Analista_Remuneracao_Dados_base[[#This Row],[2020]]-Analista_Remuneracao_Dados_base[[#This Row],[Aumento Salarial (%)]]</f>
        <v>19461.532399999996</v>
      </c>
      <c r="N107" s="13">
        <f>Analista_Remuneracao_Dados_base[[#This Row],[2021]]-Analista_Remuneracao_Dados_base[[#This Row],[Aumento Salarial (%)]]</f>
        <v>19461.649299999997</v>
      </c>
      <c r="O107" s="13">
        <f>Analista_Remuneracao_Dados_base[[#This Row],[2022]]-Analista_Remuneracao_Dados_base[[#This Row],[Aumento Salarial (%)]]</f>
        <v>19461.766199999998</v>
      </c>
      <c r="P107" s="13">
        <f>Analista_Remuneracao_Dados_base[[#This Row],[Salário Atual (R$)2]]-(1*Analista_Remuneracao_Dados_base[[#This Row],[Aumento Salarial (%)]])</f>
        <v>19461.883099999999</v>
      </c>
      <c r="Q107" s="13">
        <v>19462</v>
      </c>
    </row>
    <row r="108" spans="1:17" x14ac:dyDescent="0.25">
      <c r="A108">
        <v>89</v>
      </c>
      <c r="B108" t="s">
        <v>9</v>
      </c>
      <c r="C108" t="s">
        <v>5</v>
      </c>
      <c r="D108">
        <v>15</v>
      </c>
      <c r="E108" s="38">
        <v>3699</v>
      </c>
      <c r="F108" s="37">
        <v>0.1166</v>
      </c>
      <c r="G108">
        <f>Analista_Remuneracao_Dados_base[[#This Row],[2014]]-Analista_Remuneracao_Dados_base[[#This Row],[Aumento Salarial (%)]]</f>
        <v>9430.8340000000062</v>
      </c>
      <c r="H108" s="13">
        <f>Analista_Remuneracao_Dados_base[[#This Row],[2015]]-Analista_Remuneracao_Dados_base[[#This Row],[Aumento Salarial (%)]]</f>
        <v>9430.9506000000056</v>
      </c>
      <c r="I108" s="13">
        <f>Analista_Remuneracao_Dados_base[[#This Row],[2016]]-Analista_Remuneracao_Dados_base[[#This Row],[Aumento Salarial (%)]]</f>
        <v>9431.067200000005</v>
      </c>
      <c r="J108" s="13">
        <f>Analista_Remuneracao_Dados_base[[#This Row],[2017]]-Analista_Remuneracao_Dados_base[[#This Row],[Aumento Salarial (%)]]</f>
        <v>9431.1838000000043</v>
      </c>
      <c r="K108" s="13">
        <f>Analista_Remuneracao_Dados_base[[#This Row],[2018]]-Analista_Remuneracao_Dados_base[[#This Row],[Aumento Salarial (%)]]</f>
        <v>9431.3004000000037</v>
      </c>
      <c r="L108" s="13">
        <f>Analista_Remuneracao_Dados_base[[#This Row],[2019]]-Analista_Remuneracao_Dados_base[[#This Row],[Aumento Salarial (%)]]</f>
        <v>9431.4170000000031</v>
      </c>
      <c r="M108" s="13">
        <f>Analista_Remuneracao_Dados_base[[#This Row],[2020]]-Analista_Remuneracao_Dados_base[[#This Row],[Aumento Salarial (%)]]</f>
        <v>9431.5336000000025</v>
      </c>
      <c r="N108" s="13">
        <f>Analista_Remuneracao_Dados_base[[#This Row],[2021]]-Analista_Remuneracao_Dados_base[[#This Row],[Aumento Salarial (%)]]</f>
        <v>9431.6502000000019</v>
      </c>
      <c r="O108" s="13">
        <f>Analista_Remuneracao_Dados_base[[#This Row],[2022]]-Analista_Remuneracao_Dados_base[[#This Row],[Aumento Salarial (%)]]</f>
        <v>9431.7668000000012</v>
      </c>
      <c r="P108" s="13">
        <f>Analista_Remuneracao_Dados_base[[#This Row],[Salário Atual (R$)2]]-(1*Analista_Remuneracao_Dados_base[[#This Row],[Aumento Salarial (%)]])</f>
        <v>9431.8834000000006</v>
      </c>
      <c r="Q108" s="13">
        <v>9432</v>
      </c>
    </row>
    <row r="109" spans="1:17" x14ac:dyDescent="0.25">
      <c r="A109">
        <v>373</v>
      </c>
      <c r="B109" t="s">
        <v>9</v>
      </c>
      <c r="C109" t="s">
        <v>6</v>
      </c>
      <c r="D109">
        <v>23</v>
      </c>
      <c r="E109" s="38">
        <v>8580</v>
      </c>
      <c r="F109" s="37">
        <v>0.1163</v>
      </c>
      <c r="G109">
        <f>Analista_Remuneracao_Dados_base[[#This Row],[2014]]-Analista_Remuneracao_Dados_base[[#This Row],[Aumento Salarial (%)]]</f>
        <v>16310.837000000003</v>
      </c>
      <c r="H109" s="13">
        <f>Analista_Remuneracao_Dados_base[[#This Row],[2015]]-Analista_Remuneracao_Dados_base[[#This Row],[Aumento Salarial (%)]]</f>
        <v>16310.953300000003</v>
      </c>
      <c r="I109" s="13">
        <f>Analista_Remuneracao_Dados_base[[#This Row],[2016]]-Analista_Remuneracao_Dados_base[[#This Row],[Aumento Salarial (%)]]</f>
        <v>16311.069600000003</v>
      </c>
      <c r="J109" s="13">
        <f>Analista_Remuneracao_Dados_base[[#This Row],[2017]]-Analista_Remuneracao_Dados_base[[#This Row],[Aumento Salarial (%)]]</f>
        <v>16311.185900000002</v>
      </c>
      <c r="K109" s="13">
        <f>Analista_Remuneracao_Dados_base[[#This Row],[2018]]-Analista_Remuneracao_Dados_base[[#This Row],[Aumento Salarial (%)]]</f>
        <v>16311.302200000002</v>
      </c>
      <c r="L109" s="13">
        <f>Analista_Remuneracao_Dados_base[[#This Row],[2019]]-Analista_Remuneracao_Dados_base[[#This Row],[Aumento Salarial (%)]]</f>
        <v>16311.418500000002</v>
      </c>
      <c r="M109" s="13">
        <f>Analista_Remuneracao_Dados_base[[#This Row],[2020]]-Analista_Remuneracao_Dados_base[[#This Row],[Aumento Salarial (%)]]</f>
        <v>16311.534800000001</v>
      </c>
      <c r="N109" s="13">
        <f>Analista_Remuneracao_Dados_base[[#This Row],[2021]]-Analista_Remuneracao_Dados_base[[#This Row],[Aumento Salarial (%)]]</f>
        <v>16311.651100000001</v>
      </c>
      <c r="O109" s="13">
        <f>Analista_Remuneracao_Dados_base[[#This Row],[2022]]-Analista_Remuneracao_Dados_base[[#This Row],[Aumento Salarial (%)]]</f>
        <v>16311.767400000001</v>
      </c>
      <c r="P109" s="13">
        <f>Analista_Remuneracao_Dados_base[[#This Row],[Salário Atual (R$)2]]-(1*Analista_Remuneracao_Dados_base[[#This Row],[Aumento Salarial (%)]])</f>
        <v>16311.8837</v>
      </c>
      <c r="Q109" s="13">
        <v>16312</v>
      </c>
    </row>
    <row r="110" spans="1:17" x14ac:dyDescent="0.25">
      <c r="A110">
        <v>8</v>
      </c>
      <c r="B110" t="s">
        <v>9</v>
      </c>
      <c r="C110" t="s">
        <v>4</v>
      </c>
      <c r="D110">
        <v>25</v>
      </c>
      <c r="E110" s="38">
        <v>14941</v>
      </c>
      <c r="F110" s="37">
        <v>0.11609999999999999</v>
      </c>
      <c r="G110">
        <f>Analista_Remuneracao_Dados_base[[#This Row],[2014]]-Analista_Remuneracao_Dados_base[[#This Row],[Aumento Salarial (%)]]</f>
        <v>8160.8389999999981</v>
      </c>
      <c r="H110" s="13">
        <f>Analista_Remuneracao_Dados_base[[#This Row],[2015]]-Analista_Remuneracao_Dados_base[[#This Row],[Aumento Salarial (%)]]</f>
        <v>8160.9550999999983</v>
      </c>
      <c r="I110" s="13">
        <f>Analista_Remuneracao_Dados_base[[#This Row],[2016]]-Analista_Remuneracao_Dados_base[[#This Row],[Aumento Salarial (%)]]</f>
        <v>8161.0711999999985</v>
      </c>
      <c r="J110" s="13">
        <f>Analista_Remuneracao_Dados_base[[#This Row],[2017]]-Analista_Remuneracao_Dados_base[[#This Row],[Aumento Salarial (%)]]</f>
        <v>8161.1872999999987</v>
      </c>
      <c r="K110" s="13">
        <f>Analista_Remuneracao_Dados_base[[#This Row],[2018]]-Analista_Remuneracao_Dados_base[[#This Row],[Aumento Salarial (%)]]</f>
        <v>8161.3033999999989</v>
      </c>
      <c r="L110" s="13">
        <f>Analista_Remuneracao_Dados_base[[#This Row],[2019]]-Analista_Remuneracao_Dados_base[[#This Row],[Aumento Salarial (%)]]</f>
        <v>8161.4194999999991</v>
      </c>
      <c r="M110" s="13">
        <f>Analista_Remuneracao_Dados_base[[#This Row],[2020]]-Analista_Remuneracao_Dados_base[[#This Row],[Aumento Salarial (%)]]</f>
        <v>8161.5355999999992</v>
      </c>
      <c r="N110" s="13">
        <f>Analista_Remuneracao_Dados_base[[#This Row],[2021]]-Analista_Remuneracao_Dados_base[[#This Row],[Aumento Salarial (%)]]</f>
        <v>8161.6516999999994</v>
      </c>
      <c r="O110" s="13">
        <f>Analista_Remuneracao_Dados_base[[#This Row],[2022]]-Analista_Remuneracao_Dados_base[[#This Row],[Aumento Salarial (%)]]</f>
        <v>8161.7677999999996</v>
      </c>
      <c r="P110" s="13">
        <f>Analista_Remuneracao_Dados_base[[#This Row],[Salário Atual (R$)2]]-(1*Analista_Remuneracao_Dados_base[[#This Row],[Aumento Salarial (%)]])</f>
        <v>8161.8838999999998</v>
      </c>
      <c r="Q110" s="13">
        <v>8162</v>
      </c>
    </row>
    <row r="111" spans="1:17" x14ac:dyDescent="0.25">
      <c r="A111">
        <v>37</v>
      </c>
      <c r="B111" t="s">
        <v>11</v>
      </c>
      <c r="C111" t="s">
        <v>4</v>
      </c>
      <c r="D111">
        <v>14</v>
      </c>
      <c r="E111" s="38">
        <v>14059</v>
      </c>
      <c r="F111" s="37">
        <v>0.1157</v>
      </c>
      <c r="G111">
        <f>Analista_Remuneracao_Dados_base[[#This Row],[2014]]-Analista_Remuneracao_Dados_base[[#This Row],[Aumento Salarial (%)]]</f>
        <v>19081.843000000015</v>
      </c>
      <c r="H111" s="13">
        <f>Analista_Remuneracao_Dados_base[[#This Row],[2015]]-Analista_Remuneracao_Dados_base[[#This Row],[Aumento Salarial (%)]]</f>
        <v>19081.958700000014</v>
      </c>
      <c r="I111" s="13">
        <f>Analista_Remuneracao_Dados_base[[#This Row],[2016]]-Analista_Remuneracao_Dados_base[[#This Row],[Aumento Salarial (%)]]</f>
        <v>19082.074400000012</v>
      </c>
      <c r="J111" s="13">
        <f>Analista_Remuneracao_Dados_base[[#This Row],[2017]]-Analista_Remuneracao_Dados_base[[#This Row],[Aumento Salarial (%)]]</f>
        <v>19082.190100000011</v>
      </c>
      <c r="K111" s="13">
        <f>Analista_Remuneracao_Dados_base[[#This Row],[2018]]-Analista_Remuneracao_Dados_base[[#This Row],[Aumento Salarial (%)]]</f>
        <v>19082.305800000009</v>
      </c>
      <c r="L111" s="13">
        <f>Analista_Remuneracao_Dados_base[[#This Row],[2019]]-Analista_Remuneracao_Dados_base[[#This Row],[Aumento Salarial (%)]]</f>
        <v>19082.421500000008</v>
      </c>
      <c r="M111" s="13">
        <f>Analista_Remuneracao_Dados_base[[#This Row],[2020]]-Analista_Remuneracao_Dados_base[[#This Row],[Aumento Salarial (%)]]</f>
        <v>19082.537200000006</v>
      </c>
      <c r="N111" s="13">
        <f>Analista_Remuneracao_Dados_base[[#This Row],[2021]]-Analista_Remuneracao_Dados_base[[#This Row],[Aumento Salarial (%)]]</f>
        <v>19082.652900000005</v>
      </c>
      <c r="O111" s="13">
        <f>Analista_Remuneracao_Dados_base[[#This Row],[2022]]-Analista_Remuneracao_Dados_base[[#This Row],[Aumento Salarial (%)]]</f>
        <v>19082.768600000003</v>
      </c>
      <c r="P111" s="13">
        <f>Analista_Remuneracao_Dados_base[[#This Row],[Salário Atual (R$)2]]-(1*Analista_Remuneracao_Dados_base[[#This Row],[Aumento Salarial (%)]])</f>
        <v>19082.884300000002</v>
      </c>
      <c r="Q111" s="13">
        <v>19083</v>
      </c>
    </row>
    <row r="112" spans="1:17" x14ac:dyDescent="0.25">
      <c r="A112">
        <v>494</v>
      </c>
      <c r="B112" t="s">
        <v>12</v>
      </c>
      <c r="C112" t="s">
        <v>6</v>
      </c>
      <c r="D112">
        <v>13</v>
      </c>
      <c r="E112" s="38">
        <v>9119</v>
      </c>
      <c r="F112" s="37">
        <v>0.1157</v>
      </c>
      <c r="G112">
        <f>Analista_Remuneracao_Dados_base[[#This Row],[2014]]-Analista_Remuneracao_Dados_base[[#This Row],[Aumento Salarial (%)]]</f>
        <v>10071.842999999997</v>
      </c>
      <c r="H112" s="13">
        <f>Analista_Remuneracao_Dados_base[[#This Row],[2015]]-Analista_Remuneracao_Dados_base[[#This Row],[Aumento Salarial (%)]]</f>
        <v>10071.958699999997</v>
      </c>
      <c r="I112" s="13">
        <f>Analista_Remuneracao_Dados_base[[#This Row],[2016]]-Analista_Remuneracao_Dados_base[[#This Row],[Aumento Salarial (%)]]</f>
        <v>10072.074399999998</v>
      </c>
      <c r="J112" s="13">
        <f>Analista_Remuneracao_Dados_base[[#This Row],[2017]]-Analista_Remuneracao_Dados_base[[#This Row],[Aumento Salarial (%)]]</f>
        <v>10072.190099999998</v>
      </c>
      <c r="K112" s="13">
        <f>Analista_Remuneracao_Dados_base[[#This Row],[2018]]-Analista_Remuneracao_Dados_base[[#This Row],[Aumento Salarial (%)]]</f>
        <v>10072.305799999998</v>
      </c>
      <c r="L112" s="13">
        <f>Analista_Remuneracao_Dados_base[[#This Row],[2019]]-Analista_Remuneracao_Dados_base[[#This Row],[Aumento Salarial (%)]]</f>
        <v>10072.421499999999</v>
      </c>
      <c r="M112" s="13">
        <f>Analista_Remuneracao_Dados_base[[#This Row],[2020]]-Analista_Remuneracao_Dados_base[[#This Row],[Aumento Salarial (%)]]</f>
        <v>10072.537199999999</v>
      </c>
      <c r="N112" s="13">
        <f>Analista_Remuneracao_Dados_base[[#This Row],[2021]]-Analista_Remuneracao_Dados_base[[#This Row],[Aumento Salarial (%)]]</f>
        <v>10072.652899999999</v>
      </c>
      <c r="O112" s="13">
        <f>Analista_Remuneracao_Dados_base[[#This Row],[2022]]-Analista_Remuneracao_Dados_base[[#This Row],[Aumento Salarial (%)]]</f>
        <v>10072.768599999999</v>
      </c>
      <c r="P112" s="13">
        <f>Analista_Remuneracao_Dados_base[[#This Row],[Salário Atual (R$)2]]-(1*Analista_Remuneracao_Dados_base[[#This Row],[Aumento Salarial (%)]])</f>
        <v>10072.8843</v>
      </c>
      <c r="Q112" s="13">
        <v>10073</v>
      </c>
    </row>
    <row r="113" spans="1:17" x14ac:dyDescent="0.25">
      <c r="A113">
        <v>475</v>
      </c>
      <c r="B113" t="s">
        <v>11</v>
      </c>
      <c r="C113" t="s">
        <v>7</v>
      </c>
      <c r="D113">
        <v>14</v>
      </c>
      <c r="E113" s="38">
        <v>3370</v>
      </c>
      <c r="F113" s="37">
        <v>0.1157</v>
      </c>
      <c r="G113">
        <f>Analista_Remuneracao_Dados_base[[#This Row],[2014]]-Analista_Remuneracao_Dados_base[[#This Row],[Aumento Salarial (%)]]</f>
        <v>7210.8429999999971</v>
      </c>
      <c r="H113" s="13">
        <f>Analista_Remuneracao_Dados_base[[#This Row],[2015]]-Analista_Remuneracao_Dados_base[[#This Row],[Aumento Salarial (%)]]</f>
        <v>7210.9586999999974</v>
      </c>
      <c r="I113" s="13">
        <f>Analista_Remuneracao_Dados_base[[#This Row],[2016]]-Analista_Remuneracao_Dados_base[[#This Row],[Aumento Salarial (%)]]</f>
        <v>7211.0743999999977</v>
      </c>
      <c r="J113" s="13">
        <f>Analista_Remuneracao_Dados_base[[#This Row],[2017]]-Analista_Remuneracao_Dados_base[[#This Row],[Aumento Salarial (%)]]</f>
        <v>7211.190099999998</v>
      </c>
      <c r="K113" s="13">
        <f>Analista_Remuneracao_Dados_base[[#This Row],[2018]]-Analista_Remuneracao_Dados_base[[#This Row],[Aumento Salarial (%)]]</f>
        <v>7211.3057999999983</v>
      </c>
      <c r="L113" s="13">
        <f>Analista_Remuneracao_Dados_base[[#This Row],[2019]]-Analista_Remuneracao_Dados_base[[#This Row],[Aumento Salarial (%)]]</f>
        <v>7211.4214999999986</v>
      </c>
      <c r="M113" s="13">
        <f>Analista_Remuneracao_Dados_base[[#This Row],[2020]]-Analista_Remuneracao_Dados_base[[#This Row],[Aumento Salarial (%)]]</f>
        <v>7211.5371999999988</v>
      </c>
      <c r="N113" s="13">
        <f>Analista_Remuneracao_Dados_base[[#This Row],[2021]]-Analista_Remuneracao_Dados_base[[#This Row],[Aumento Salarial (%)]]</f>
        <v>7211.6528999999991</v>
      </c>
      <c r="O113" s="13">
        <f>Analista_Remuneracao_Dados_base[[#This Row],[2022]]-Analista_Remuneracao_Dados_base[[#This Row],[Aumento Salarial (%)]]</f>
        <v>7211.7685999999994</v>
      </c>
      <c r="P113" s="13">
        <f>Analista_Remuneracao_Dados_base[[#This Row],[Salário Atual (R$)2]]-(1*Analista_Remuneracao_Dados_base[[#This Row],[Aumento Salarial (%)]])</f>
        <v>7211.8842999999997</v>
      </c>
      <c r="Q113" s="13">
        <v>7212</v>
      </c>
    </row>
    <row r="114" spans="1:17" x14ac:dyDescent="0.25">
      <c r="A114">
        <v>330</v>
      </c>
      <c r="B114" t="s">
        <v>10</v>
      </c>
      <c r="C114" t="s">
        <v>8</v>
      </c>
      <c r="D114">
        <v>5</v>
      </c>
      <c r="E114" s="38">
        <v>19567</v>
      </c>
      <c r="F114" s="37">
        <v>0.1154</v>
      </c>
      <c r="G114">
        <f>Analista_Remuneracao_Dados_base[[#This Row],[2014]]-Analista_Remuneracao_Dados_base[[#This Row],[Aumento Salarial (%)]]</f>
        <v>6993.8460000000032</v>
      </c>
      <c r="H114" s="13">
        <f>Analista_Remuneracao_Dados_base[[#This Row],[2015]]-Analista_Remuneracao_Dados_base[[#This Row],[Aumento Salarial (%)]]</f>
        <v>6993.9614000000029</v>
      </c>
      <c r="I114" s="13">
        <f>Analista_Remuneracao_Dados_base[[#This Row],[2016]]-Analista_Remuneracao_Dados_base[[#This Row],[Aumento Salarial (%)]]</f>
        <v>6994.0768000000025</v>
      </c>
      <c r="J114" s="13">
        <f>Analista_Remuneracao_Dados_base[[#This Row],[2017]]-Analista_Remuneracao_Dados_base[[#This Row],[Aumento Salarial (%)]]</f>
        <v>6994.1922000000022</v>
      </c>
      <c r="K114" s="13">
        <f>Analista_Remuneracao_Dados_base[[#This Row],[2018]]-Analista_Remuneracao_Dados_base[[#This Row],[Aumento Salarial (%)]]</f>
        <v>6994.3076000000019</v>
      </c>
      <c r="L114" s="13">
        <f>Analista_Remuneracao_Dados_base[[#This Row],[2019]]-Analista_Remuneracao_Dados_base[[#This Row],[Aumento Salarial (%)]]</f>
        <v>6994.4230000000016</v>
      </c>
      <c r="M114" s="13">
        <f>Analista_Remuneracao_Dados_base[[#This Row],[2020]]-Analista_Remuneracao_Dados_base[[#This Row],[Aumento Salarial (%)]]</f>
        <v>6994.5384000000013</v>
      </c>
      <c r="N114" s="13">
        <f>Analista_Remuneracao_Dados_base[[#This Row],[2021]]-Analista_Remuneracao_Dados_base[[#This Row],[Aumento Salarial (%)]]</f>
        <v>6994.653800000001</v>
      </c>
      <c r="O114" s="13">
        <f>Analista_Remuneracao_Dados_base[[#This Row],[2022]]-Analista_Remuneracao_Dados_base[[#This Row],[Aumento Salarial (%)]]</f>
        <v>6994.7692000000006</v>
      </c>
      <c r="P114" s="13">
        <f>Analista_Remuneracao_Dados_base[[#This Row],[Salário Atual (R$)2]]-(1*Analista_Remuneracao_Dados_base[[#This Row],[Aumento Salarial (%)]])</f>
        <v>6994.8846000000003</v>
      </c>
      <c r="Q114" s="13">
        <v>6995</v>
      </c>
    </row>
    <row r="115" spans="1:17" x14ac:dyDescent="0.25">
      <c r="A115">
        <v>31</v>
      </c>
      <c r="B115" t="s">
        <v>3</v>
      </c>
      <c r="C115" t="s">
        <v>7</v>
      </c>
      <c r="D115">
        <v>10</v>
      </c>
      <c r="E115" s="38">
        <v>10802</v>
      </c>
      <c r="F115" s="37">
        <v>0.1149</v>
      </c>
      <c r="G115">
        <f>Analista_Remuneracao_Dados_base[[#This Row],[2014]]-Analista_Remuneracao_Dados_base[[#This Row],[Aumento Salarial (%)]]</f>
        <v>10717.850999999995</v>
      </c>
      <c r="H115" s="13">
        <f>Analista_Remuneracao_Dados_base[[#This Row],[2015]]-Analista_Remuneracao_Dados_base[[#This Row],[Aumento Salarial (%)]]</f>
        <v>10717.965899999996</v>
      </c>
      <c r="I115" s="13">
        <f>Analista_Remuneracao_Dados_base[[#This Row],[2016]]-Analista_Remuneracao_Dados_base[[#This Row],[Aumento Salarial (%)]]</f>
        <v>10718.080799999996</v>
      </c>
      <c r="J115" s="13">
        <f>Analista_Remuneracao_Dados_base[[#This Row],[2017]]-Analista_Remuneracao_Dados_base[[#This Row],[Aumento Salarial (%)]]</f>
        <v>10718.195699999997</v>
      </c>
      <c r="K115" s="13">
        <f>Analista_Remuneracao_Dados_base[[#This Row],[2018]]-Analista_Remuneracao_Dados_base[[#This Row],[Aumento Salarial (%)]]</f>
        <v>10718.310599999997</v>
      </c>
      <c r="L115" s="13">
        <f>Analista_Remuneracao_Dados_base[[#This Row],[2019]]-Analista_Remuneracao_Dados_base[[#This Row],[Aumento Salarial (%)]]</f>
        <v>10718.425499999998</v>
      </c>
      <c r="M115" s="13">
        <f>Analista_Remuneracao_Dados_base[[#This Row],[2020]]-Analista_Remuneracao_Dados_base[[#This Row],[Aumento Salarial (%)]]</f>
        <v>10718.540399999998</v>
      </c>
      <c r="N115" s="13">
        <f>Analista_Remuneracao_Dados_base[[#This Row],[2021]]-Analista_Remuneracao_Dados_base[[#This Row],[Aumento Salarial (%)]]</f>
        <v>10718.655299999999</v>
      </c>
      <c r="O115" s="13">
        <f>Analista_Remuneracao_Dados_base[[#This Row],[2022]]-Analista_Remuneracao_Dados_base[[#This Row],[Aumento Salarial (%)]]</f>
        <v>10718.770199999999</v>
      </c>
      <c r="P115" s="13">
        <f>Analista_Remuneracao_Dados_base[[#This Row],[Salário Atual (R$)2]]-(1*Analista_Remuneracao_Dados_base[[#This Row],[Aumento Salarial (%)]])</f>
        <v>10718.8851</v>
      </c>
      <c r="Q115" s="13">
        <v>10719</v>
      </c>
    </row>
    <row r="116" spans="1:17" x14ac:dyDescent="0.25">
      <c r="A116">
        <v>385</v>
      </c>
      <c r="B116" t="s">
        <v>9</v>
      </c>
      <c r="C116" t="s">
        <v>5</v>
      </c>
      <c r="D116">
        <v>27</v>
      </c>
      <c r="E116" s="38">
        <v>18491</v>
      </c>
      <c r="F116" s="37">
        <v>0.11459999999999999</v>
      </c>
      <c r="G116">
        <f>Analista_Remuneracao_Dados_base[[#This Row],[2014]]-Analista_Remuneracao_Dados_base[[#This Row],[Aumento Salarial (%)]]</f>
        <v>13704.853999999992</v>
      </c>
      <c r="H116" s="13">
        <f>Analista_Remuneracao_Dados_base[[#This Row],[2015]]-Analista_Remuneracao_Dados_base[[#This Row],[Aumento Salarial (%)]]</f>
        <v>13704.968599999993</v>
      </c>
      <c r="I116" s="13">
        <f>Analista_Remuneracao_Dados_base[[#This Row],[2016]]-Analista_Remuneracao_Dados_base[[#This Row],[Aumento Salarial (%)]]</f>
        <v>13705.083199999994</v>
      </c>
      <c r="J116" s="13">
        <f>Analista_Remuneracao_Dados_base[[#This Row],[2017]]-Analista_Remuneracao_Dados_base[[#This Row],[Aumento Salarial (%)]]</f>
        <v>13705.197799999994</v>
      </c>
      <c r="K116" s="13">
        <f>Analista_Remuneracao_Dados_base[[#This Row],[2018]]-Analista_Remuneracao_Dados_base[[#This Row],[Aumento Salarial (%)]]</f>
        <v>13705.312399999995</v>
      </c>
      <c r="L116" s="13">
        <f>Analista_Remuneracao_Dados_base[[#This Row],[2019]]-Analista_Remuneracao_Dados_base[[#This Row],[Aumento Salarial (%)]]</f>
        <v>13705.426999999996</v>
      </c>
      <c r="M116" s="13">
        <f>Analista_Remuneracao_Dados_base[[#This Row],[2020]]-Analista_Remuneracao_Dados_base[[#This Row],[Aumento Salarial (%)]]</f>
        <v>13705.541599999997</v>
      </c>
      <c r="N116" s="13">
        <f>Analista_Remuneracao_Dados_base[[#This Row],[2021]]-Analista_Remuneracao_Dados_base[[#This Row],[Aumento Salarial (%)]]</f>
        <v>13705.656199999998</v>
      </c>
      <c r="O116" s="13">
        <f>Analista_Remuneracao_Dados_base[[#This Row],[2022]]-Analista_Remuneracao_Dados_base[[#This Row],[Aumento Salarial (%)]]</f>
        <v>13705.770799999998</v>
      </c>
      <c r="P116" s="13">
        <f>Analista_Remuneracao_Dados_base[[#This Row],[Salário Atual (R$)2]]-(1*Analista_Remuneracao_Dados_base[[#This Row],[Aumento Salarial (%)]])</f>
        <v>13705.885399999999</v>
      </c>
      <c r="Q116" s="13">
        <v>13706</v>
      </c>
    </row>
    <row r="117" spans="1:17" x14ac:dyDescent="0.25">
      <c r="A117">
        <v>403</v>
      </c>
      <c r="B117" t="s">
        <v>10</v>
      </c>
      <c r="C117" t="s">
        <v>5</v>
      </c>
      <c r="D117">
        <v>16</v>
      </c>
      <c r="E117" s="38">
        <v>6366</v>
      </c>
      <c r="F117" s="37">
        <v>0.1142</v>
      </c>
      <c r="G117">
        <f>Analista_Remuneracao_Dados_base[[#This Row],[2014]]-Analista_Remuneracao_Dados_base[[#This Row],[Aumento Salarial (%)]]</f>
        <v>6298.8580000000002</v>
      </c>
      <c r="H117" s="13">
        <f>Analista_Remuneracao_Dados_base[[#This Row],[2015]]-Analista_Remuneracao_Dados_base[[#This Row],[Aumento Salarial (%)]]</f>
        <v>6298.9722000000002</v>
      </c>
      <c r="I117" s="13">
        <f>Analista_Remuneracao_Dados_base[[#This Row],[2016]]-Analista_Remuneracao_Dados_base[[#This Row],[Aumento Salarial (%)]]</f>
        <v>6299.0864000000001</v>
      </c>
      <c r="J117" s="13">
        <f>Analista_Remuneracao_Dados_base[[#This Row],[2017]]-Analista_Remuneracao_Dados_base[[#This Row],[Aumento Salarial (%)]]</f>
        <v>6299.2006000000001</v>
      </c>
      <c r="K117" s="13">
        <f>Analista_Remuneracao_Dados_base[[#This Row],[2018]]-Analista_Remuneracao_Dados_base[[#This Row],[Aumento Salarial (%)]]</f>
        <v>6299.3148000000001</v>
      </c>
      <c r="L117" s="13">
        <f>Analista_Remuneracao_Dados_base[[#This Row],[2019]]-Analista_Remuneracao_Dados_base[[#This Row],[Aumento Salarial (%)]]</f>
        <v>6299.4290000000001</v>
      </c>
      <c r="M117" s="13">
        <f>Analista_Remuneracao_Dados_base[[#This Row],[2020]]-Analista_Remuneracao_Dados_base[[#This Row],[Aumento Salarial (%)]]</f>
        <v>6299.5432000000001</v>
      </c>
      <c r="N117" s="13">
        <f>Analista_Remuneracao_Dados_base[[#This Row],[2021]]-Analista_Remuneracao_Dados_base[[#This Row],[Aumento Salarial (%)]]</f>
        <v>6299.6574000000001</v>
      </c>
      <c r="O117" s="13">
        <f>Analista_Remuneracao_Dados_base[[#This Row],[2022]]-Analista_Remuneracao_Dados_base[[#This Row],[Aumento Salarial (%)]]</f>
        <v>6299.7716</v>
      </c>
      <c r="P117" s="13">
        <f>Analista_Remuneracao_Dados_base[[#This Row],[Salário Atual (R$)2]]-(1*Analista_Remuneracao_Dados_base[[#This Row],[Aumento Salarial (%)]])</f>
        <v>6299.8858</v>
      </c>
      <c r="Q117" s="13">
        <v>6300</v>
      </c>
    </row>
    <row r="118" spans="1:17" x14ac:dyDescent="0.25">
      <c r="A118">
        <v>329</v>
      </c>
      <c r="B118" t="s">
        <v>9</v>
      </c>
      <c r="C118" t="s">
        <v>7</v>
      </c>
      <c r="D118">
        <v>20</v>
      </c>
      <c r="E118" s="38">
        <v>16596</v>
      </c>
      <c r="F118" s="37">
        <v>0.1134</v>
      </c>
      <c r="G118">
        <f>Analista_Remuneracao_Dados_base[[#This Row],[2014]]-Analista_Remuneracao_Dados_base[[#This Row],[Aumento Salarial (%)]]</f>
        <v>18205.866000000016</v>
      </c>
      <c r="H118" s="13">
        <f>Analista_Remuneracao_Dados_base[[#This Row],[2015]]-Analista_Remuneracao_Dados_base[[#This Row],[Aumento Salarial (%)]]</f>
        <v>18205.979400000015</v>
      </c>
      <c r="I118" s="13">
        <f>Analista_Remuneracao_Dados_base[[#This Row],[2016]]-Analista_Remuneracao_Dados_base[[#This Row],[Aumento Salarial (%)]]</f>
        <v>18206.092800000013</v>
      </c>
      <c r="J118" s="13">
        <f>Analista_Remuneracao_Dados_base[[#This Row],[2017]]-Analista_Remuneracao_Dados_base[[#This Row],[Aumento Salarial (%)]]</f>
        <v>18206.206200000011</v>
      </c>
      <c r="K118" s="13">
        <f>Analista_Remuneracao_Dados_base[[#This Row],[2018]]-Analista_Remuneracao_Dados_base[[#This Row],[Aumento Salarial (%)]]</f>
        <v>18206.31960000001</v>
      </c>
      <c r="L118" s="13">
        <f>Analista_Remuneracao_Dados_base[[#This Row],[2019]]-Analista_Remuneracao_Dados_base[[#This Row],[Aumento Salarial (%)]]</f>
        <v>18206.433000000008</v>
      </c>
      <c r="M118" s="13">
        <f>Analista_Remuneracao_Dados_base[[#This Row],[2020]]-Analista_Remuneracao_Dados_base[[#This Row],[Aumento Salarial (%)]]</f>
        <v>18206.546400000007</v>
      </c>
      <c r="N118" s="13">
        <f>Analista_Remuneracao_Dados_base[[#This Row],[2021]]-Analista_Remuneracao_Dados_base[[#This Row],[Aumento Salarial (%)]]</f>
        <v>18206.659800000005</v>
      </c>
      <c r="O118" s="13">
        <f>Analista_Remuneracao_Dados_base[[#This Row],[2022]]-Analista_Remuneracao_Dados_base[[#This Row],[Aumento Salarial (%)]]</f>
        <v>18206.773200000003</v>
      </c>
      <c r="P118" s="13">
        <f>Analista_Remuneracao_Dados_base[[#This Row],[Salário Atual (R$)2]]-(1*Analista_Remuneracao_Dados_base[[#This Row],[Aumento Salarial (%)]])</f>
        <v>18206.886600000002</v>
      </c>
      <c r="Q118" s="13">
        <v>18207</v>
      </c>
    </row>
    <row r="119" spans="1:17" x14ac:dyDescent="0.25">
      <c r="A119">
        <v>409</v>
      </c>
      <c r="B119" t="s">
        <v>12</v>
      </c>
      <c r="C119" t="s">
        <v>5</v>
      </c>
      <c r="D119">
        <v>6</v>
      </c>
      <c r="E119" s="38">
        <v>11248</v>
      </c>
      <c r="F119" s="37">
        <v>0.1134</v>
      </c>
      <c r="G119">
        <f>Analista_Remuneracao_Dados_base[[#This Row],[2014]]-Analista_Remuneracao_Dados_base[[#This Row],[Aumento Salarial (%)]]</f>
        <v>8910.8659999999982</v>
      </c>
      <c r="H119" s="13">
        <f>Analista_Remuneracao_Dados_base[[#This Row],[2015]]-Analista_Remuneracao_Dados_base[[#This Row],[Aumento Salarial (%)]]</f>
        <v>8910.9793999999983</v>
      </c>
      <c r="I119" s="13">
        <f>Analista_Remuneracao_Dados_base[[#This Row],[2016]]-Analista_Remuneracao_Dados_base[[#This Row],[Aumento Salarial (%)]]</f>
        <v>8911.0927999999985</v>
      </c>
      <c r="J119" s="13">
        <f>Analista_Remuneracao_Dados_base[[#This Row],[2017]]-Analista_Remuneracao_Dados_base[[#This Row],[Aumento Salarial (%)]]</f>
        <v>8911.2061999999987</v>
      </c>
      <c r="K119" s="13">
        <f>Analista_Remuneracao_Dados_base[[#This Row],[2018]]-Analista_Remuneracao_Dados_base[[#This Row],[Aumento Salarial (%)]]</f>
        <v>8911.3195999999989</v>
      </c>
      <c r="L119" s="13">
        <f>Analista_Remuneracao_Dados_base[[#This Row],[2019]]-Analista_Remuneracao_Dados_base[[#This Row],[Aumento Salarial (%)]]</f>
        <v>8911.4329999999991</v>
      </c>
      <c r="M119" s="13">
        <f>Analista_Remuneracao_Dados_base[[#This Row],[2020]]-Analista_Remuneracao_Dados_base[[#This Row],[Aumento Salarial (%)]]</f>
        <v>8911.5463999999993</v>
      </c>
      <c r="N119" s="13">
        <f>Analista_Remuneracao_Dados_base[[#This Row],[2021]]-Analista_Remuneracao_Dados_base[[#This Row],[Aumento Salarial (%)]]</f>
        <v>8911.6597999999994</v>
      </c>
      <c r="O119" s="13">
        <f>Analista_Remuneracao_Dados_base[[#This Row],[2022]]-Analista_Remuneracao_Dados_base[[#This Row],[Aumento Salarial (%)]]</f>
        <v>8911.7731999999996</v>
      </c>
      <c r="P119" s="13">
        <f>Analista_Remuneracao_Dados_base[[#This Row],[Salário Atual (R$)2]]-(1*Analista_Remuneracao_Dados_base[[#This Row],[Aumento Salarial (%)]])</f>
        <v>8911.8865999999998</v>
      </c>
      <c r="Q119" s="13">
        <v>8912</v>
      </c>
    </row>
    <row r="120" spans="1:17" x14ac:dyDescent="0.25">
      <c r="A120">
        <v>298</v>
      </c>
      <c r="B120" t="s">
        <v>10</v>
      </c>
      <c r="C120" t="s">
        <v>7</v>
      </c>
      <c r="D120">
        <v>4</v>
      </c>
      <c r="E120" s="38">
        <v>8618</v>
      </c>
      <c r="F120" s="37">
        <v>0.11310000000000001</v>
      </c>
      <c r="G120">
        <f>Analista_Remuneracao_Dados_base[[#This Row],[2014]]-Analista_Remuneracao_Dados_base[[#This Row],[Aumento Salarial (%)]]</f>
        <v>16593.869000000013</v>
      </c>
      <c r="H120" s="13">
        <f>Analista_Remuneracao_Dados_base[[#This Row],[2015]]-Analista_Remuneracao_Dados_base[[#This Row],[Aumento Salarial (%)]]</f>
        <v>16593.982100000012</v>
      </c>
      <c r="I120" s="13">
        <f>Analista_Remuneracao_Dados_base[[#This Row],[2016]]-Analista_Remuneracao_Dados_base[[#This Row],[Aumento Salarial (%)]]</f>
        <v>16594.095200000011</v>
      </c>
      <c r="J120" s="13">
        <f>Analista_Remuneracao_Dados_base[[#This Row],[2017]]-Analista_Remuneracao_Dados_base[[#This Row],[Aumento Salarial (%)]]</f>
        <v>16594.208300000009</v>
      </c>
      <c r="K120" s="13">
        <f>Analista_Remuneracao_Dados_base[[#This Row],[2018]]-Analista_Remuneracao_Dados_base[[#This Row],[Aumento Salarial (%)]]</f>
        <v>16594.321400000008</v>
      </c>
      <c r="L120" s="13">
        <f>Analista_Remuneracao_Dados_base[[#This Row],[2019]]-Analista_Remuneracao_Dados_base[[#This Row],[Aumento Salarial (%)]]</f>
        <v>16594.434500000007</v>
      </c>
      <c r="M120" s="13">
        <f>Analista_Remuneracao_Dados_base[[#This Row],[2020]]-Analista_Remuneracao_Dados_base[[#This Row],[Aumento Salarial (%)]]</f>
        <v>16594.547600000005</v>
      </c>
      <c r="N120" s="13">
        <f>Analista_Remuneracao_Dados_base[[#This Row],[2021]]-Analista_Remuneracao_Dados_base[[#This Row],[Aumento Salarial (%)]]</f>
        <v>16594.660700000004</v>
      </c>
      <c r="O120" s="13">
        <f>Analista_Remuneracao_Dados_base[[#This Row],[2022]]-Analista_Remuneracao_Dados_base[[#This Row],[Aumento Salarial (%)]]</f>
        <v>16594.773800000003</v>
      </c>
      <c r="P120" s="13">
        <f>Analista_Remuneracao_Dados_base[[#This Row],[Salário Atual (R$)2]]-(1*Analista_Remuneracao_Dados_base[[#This Row],[Aumento Salarial (%)]])</f>
        <v>16594.886900000001</v>
      </c>
      <c r="Q120" s="13">
        <v>16595</v>
      </c>
    </row>
    <row r="121" spans="1:17" x14ac:dyDescent="0.25">
      <c r="A121">
        <v>171</v>
      </c>
      <c r="B121" t="s">
        <v>11</v>
      </c>
      <c r="C121" t="s">
        <v>8</v>
      </c>
      <c r="D121">
        <v>27</v>
      </c>
      <c r="E121" s="38">
        <v>8703</v>
      </c>
      <c r="F121" s="37">
        <v>0.1125</v>
      </c>
      <c r="G121">
        <f>Analista_Remuneracao_Dados_base[[#This Row],[2014]]-Analista_Remuneracao_Dados_base[[#This Row],[Aumento Salarial (%)]]</f>
        <v>11073.875000000007</v>
      </c>
      <c r="H121" s="13">
        <f>Analista_Remuneracao_Dados_base[[#This Row],[2015]]-Analista_Remuneracao_Dados_base[[#This Row],[Aumento Salarial (%)]]</f>
        <v>11073.987500000007</v>
      </c>
      <c r="I121" s="13">
        <f>Analista_Remuneracao_Dados_base[[#This Row],[2016]]-Analista_Remuneracao_Dados_base[[#This Row],[Aumento Salarial (%)]]</f>
        <v>11074.100000000006</v>
      </c>
      <c r="J121" s="13">
        <f>Analista_Remuneracao_Dados_base[[#This Row],[2017]]-Analista_Remuneracao_Dados_base[[#This Row],[Aumento Salarial (%)]]</f>
        <v>11074.212500000005</v>
      </c>
      <c r="K121" s="13">
        <f>Analista_Remuneracao_Dados_base[[#This Row],[2018]]-Analista_Remuneracao_Dados_base[[#This Row],[Aumento Salarial (%)]]</f>
        <v>11074.325000000004</v>
      </c>
      <c r="L121" s="13">
        <f>Analista_Remuneracao_Dados_base[[#This Row],[2019]]-Analista_Remuneracao_Dados_base[[#This Row],[Aumento Salarial (%)]]</f>
        <v>11074.437500000004</v>
      </c>
      <c r="M121" s="13">
        <f>Analista_Remuneracao_Dados_base[[#This Row],[2020]]-Analista_Remuneracao_Dados_base[[#This Row],[Aumento Salarial (%)]]</f>
        <v>11074.550000000003</v>
      </c>
      <c r="N121" s="13">
        <f>Analista_Remuneracao_Dados_base[[#This Row],[2021]]-Analista_Remuneracao_Dados_base[[#This Row],[Aumento Salarial (%)]]</f>
        <v>11074.662500000002</v>
      </c>
      <c r="O121" s="13">
        <f>Analista_Remuneracao_Dados_base[[#This Row],[2022]]-Analista_Remuneracao_Dados_base[[#This Row],[Aumento Salarial (%)]]</f>
        <v>11074.775000000001</v>
      </c>
      <c r="P121" s="13">
        <f>Analista_Remuneracao_Dados_base[[#This Row],[Salário Atual (R$)2]]-(1*Analista_Remuneracao_Dados_base[[#This Row],[Aumento Salarial (%)]])</f>
        <v>11074.887500000001</v>
      </c>
      <c r="Q121" s="13">
        <v>11075</v>
      </c>
    </row>
    <row r="122" spans="1:17" x14ac:dyDescent="0.25">
      <c r="A122">
        <v>417</v>
      </c>
      <c r="B122" t="s">
        <v>12</v>
      </c>
      <c r="C122" t="s">
        <v>8</v>
      </c>
      <c r="D122">
        <v>3</v>
      </c>
      <c r="E122" s="38">
        <v>6676</v>
      </c>
      <c r="F122" s="37">
        <v>0.1116</v>
      </c>
      <c r="G122">
        <f>Analista_Remuneracao_Dados_base[[#This Row],[2014]]-Analista_Remuneracao_Dados_base[[#This Row],[Aumento Salarial (%)]]</f>
        <v>13738.883999999998</v>
      </c>
      <c r="H122" s="13">
        <f>Analista_Remuneracao_Dados_base[[#This Row],[2015]]-Analista_Remuneracao_Dados_base[[#This Row],[Aumento Salarial (%)]]</f>
        <v>13738.995599999998</v>
      </c>
      <c r="I122" s="13">
        <f>Analista_Remuneracao_Dados_base[[#This Row],[2016]]-Analista_Remuneracao_Dados_base[[#This Row],[Aumento Salarial (%)]]</f>
        <v>13739.107199999999</v>
      </c>
      <c r="J122" s="13">
        <f>Analista_Remuneracao_Dados_base[[#This Row],[2017]]-Analista_Remuneracao_Dados_base[[#This Row],[Aumento Salarial (%)]]</f>
        <v>13739.218799999999</v>
      </c>
      <c r="K122" s="13">
        <f>Analista_Remuneracao_Dados_base[[#This Row],[2018]]-Analista_Remuneracao_Dados_base[[#This Row],[Aumento Salarial (%)]]</f>
        <v>13739.330399999999</v>
      </c>
      <c r="L122" s="13">
        <f>Analista_Remuneracao_Dados_base[[#This Row],[2019]]-Analista_Remuneracao_Dados_base[[#This Row],[Aumento Salarial (%)]]</f>
        <v>13739.441999999999</v>
      </c>
      <c r="M122" s="13">
        <f>Analista_Remuneracao_Dados_base[[#This Row],[2020]]-Analista_Remuneracao_Dados_base[[#This Row],[Aumento Salarial (%)]]</f>
        <v>13739.553599999999</v>
      </c>
      <c r="N122" s="13">
        <f>Analista_Remuneracao_Dados_base[[#This Row],[2021]]-Analista_Remuneracao_Dados_base[[#This Row],[Aumento Salarial (%)]]</f>
        <v>13739.665199999999</v>
      </c>
      <c r="O122" s="13">
        <f>Analista_Remuneracao_Dados_base[[#This Row],[2022]]-Analista_Remuneracao_Dados_base[[#This Row],[Aumento Salarial (%)]]</f>
        <v>13739.7768</v>
      </c>
      <c r="P122" s="13">
        <f>Analista_Remuneracao_Dados_base[[#This Row],[Salário Atual (R$)2]]-(1*Analista_Remuneracao_Dados_base[[#This Row],[Aumento Salarial (%)]])</f>
        <v>13739.8884</v>
      </c>
      <c r="Q122" s="13">
        <v>13740</v>
      </c>
    </row>
    <row r="123" spans="1:17" x14ac:dyDescent="0.25">
      <c r="A123">
        <v>19</v>
      </c>
      <c r="B123" t="s">
        <v>12</v>
      </c>
      <c r="C123" t="s">
        <v>8</v>
      </c>
      <c r="D123">
        <v>28</v>
      </c>
      <c r="E123" s="38">
        <v>6313</v>
      </c>
      <c r="F123" s="37">
        <v>0.1115</v>
      </c>
      <c r="G123">
        <f>Analista_Remuneracao_Dados_base[[#This Row],[2014]]-Analista_Remuneracao_Dados_base[[#This Row],[Aumento Salarial (%)]]</f>
        <v>16690.885000000009</v>
      </c>
      <c r="H123" s="13">
        <f>Analista_Remuneracao_Dados_base[[#This Row],[2015]]-Analista_Remuneracao_Dados_base[[#This Row],[Aumento Salarial (%)]]</f>
        <v>16690.996500000008</v>
      </c>
      <c r="I123" s="13">
        <f>Analista_Remuneracao_Dados_base[[#This Row],[2016]]-Analista_Remuneracao_Dados_base[[#This Row],[Aumento Salarial (%)]]</f>
        <v>16691.108000000007</v>
      </c>
      <c r="J123" s="13">
        <f>Analista_Remuneracao_Dados_base[[#This Row],[2017]]-Analista_Remuneracao_Dados_base[[#This Row],[Aumento Salarial (%)]]</f>
        <v>16691.219500000007</v>
      </c>
      <c r="K123" s="13">
        <f>Analista_Remuneracao_Dados_base[[#This Row],[2018]]-Analista_Remuneracao_Dados_base[[#This Row],[Aumento Salarial (%)]]</f>
        <v>16691.331000000006</v>
      </c>
      <c r="L123" s="13">
        <f>Analista_Remuneracao_Dados_base[[#This Row],[2019]]-Analista_Remuneracao_Dados_base[[#This Row],[Aumento Salarial (%)]]</f>
        <v>16691.442500000005</v>
      </c>
      <c r="M123" s="13">
        <f>Analista_Remuneracao_Dados_base[[#This Row],[2020]]-Analista_Remuneracao_Dados_base[[#This Row],[Aumento Salarial (%)]]</f>
        <v>16691.554000000004</v>
      </c>
      <c r="N123" s="13">
        <f>Analista_Remuneracao_Dados_base[[#This Row],[2021]]-Analista_Remuneracao_Dados_base[[#This Row],[Aumento Salarial (%)]]</f>
        <v>16691.665500000003</v>
      </c>
      <c r="O123" s="13">
        <f>Analista_Remuneracao_Dados_base[[#This Row],[2022]]-Analista_Remuneracao_Dados_base[[#This Row],[Aumento Salarial (%)]]</f>
        <v>16691.777000000002</v>
      </c>
      <c r="P123" s="13">
        <f>Analista_Remuneracao_Dados_base[[#This Row],[Salário Atual (R$)2]]-(1*Analista_Remuneracao_Dados_base[[#This Row],[Aumento Salarial (%)]])</f>
        <v>16691.888500000001</v>
      </c>
      <c r="Q123" s="13">
        <v>16692</v>
      </c>
    </row>
    <row r="124" spans="1:17" x14ac:dyDescent="0.25">
      <c r="A124">
        <v>133</v>
      </c>
      <c r="B124" t="s">
        <v>12</v>
      </c>
      <c r="C124" t="s">
        <v>6</v>
      </c>
      <c r="D124">
        <v>23</v>
      </c>
      <c r="E124" s="38">
        <v>3761</v>
      </c>
      <c r="F124" s="37">
        <v>0.1109</v>
      </c>
      <c r="G124">
        <f>Analista_Remuneracao_Dados_base[[#This Row],[2014]]-Analista_Remuneracao_Dados_base[[#This Row],[Aumento Salarial (%)]]</f>
        <v>14526.891000000003</v>
      </c>
      <c r="H124" s="13">
        <f>Analista_Remuneracao_Dados_base[[#This Row],[2015]]-Analista_Remuneracao_Dados_base[[#This Row],[Aumento Salarial (%)]]</f>
        <v>14527.001900000003</v>
      </c>
      <c r="I124" s="13">
        <f>Analista_Remuneracao_Dados_base[[#This Row],[2016]]-Analista_Remuneracao_Dados_base[[#This Row],[Aumento Salarial (%)]]</f>
        <v>14527.112800000003</v>
      </c>
      <c r="J124" s="13">
        <f>Analista_Remuneracao_Dados_base[[#This Row],[2017]]-Analista_Remuneracao_Dados_base[[#This Row],[Aumento Salarial (%)]]</f>
        <v>14527.223700000002</v>
      </c>
      <c r="K124" s="13">
        <f>Analista_Remuneracao_Dados_base[[#This Row],[2018]]-Analista_Remuneracao_Dados_base[[#This Row],[Aumento Salarial (%)]]</f>
        <v>14527.334600000002</v>
      </c>
      <c r="L124" s="13">
        <f>Analista_Remuneracao_Dados_base[[#This Row],[2019]]-Analista_Remuneracao_Dados_base[[#This Row],[Aumento Salarial (%)]]</f>
        <v>14527.445500000002</v>
      </c>
      <c r="M124" s="13">
        <f>Analista_Remuneracao_Dados_base[[#This Row],[2020]]-Analista_Remuneracao_Dados_base[[#This Row],[Aumento Salarial (%)]]</f>
        <v>14527.556400000001</v>
      </c>
      <c r="N124" s="13">
        <f>Analista_Remuneracao_Dados_base[[#This Row],[2021]]-Analista_Remuneracao_Dados_base[[#This Row],[Aumento Salarial (%)]]</f>
        <v>14527.667300000001</v>
      </c>
      <c r="O124" s="13">
        <f>Analista_Remuneracao_Dados_base[[#This Row],[2022]]-Analista_Remuneracao_Dados_base[[#This Row],[Aumento Salarial (%)]]</f>
        <v>14527.778200000001</v>
      </c>
      <c r="P124" s="13">
        <f>Analista_Remuneracao_Dados_base[[#This Row],[Salário Atual (R$)2]]-(1*Analista_Remuneracao_Dados_base[[#This Row],[Aumento Salarial (%)]])</f>
        <v>14527.8891</v>
      </c>
      <c r="Q124" s="13">
        <v>14528</v>
      </c>
    </row>
    <row r="125" spans="1:17" x14ac:dyDescent="0.25">
      <c r="A125">
        <v>14</v>
      </c>
      <c r="B125" t="s">
        <v>10</v>
      </c>
      <c r="C125" t="s">
        <v>7</v>
      </c>
      <c r="D125">
        <v>28</v>
      </c>
      <c r="E125" s="38">
        <v>8837</v>
      </c>
      <c r="F125" s="37">
        <v>0.1105</v>
      </c>
      <c r="G125">
        <f>Analista_Remuneracao_Dados_base[[#This Row],[2014]]-Analista_Remuneracao_Dados_base[[#This Row],[Aumento Salarial (%)]]</f>
        <v>9446.8949999999932</v>
      </c>
      <c r="H125" s="13">
        <f>Analista_Remuneracao_Dados_base[[#This Row],[2015]]-Analista_Remuneracao_Dados_base[[#This Row],[Aumento Salarial (%)]]</f>
        <v>9447.0054999999938</v>
      </c>
      <c r="I125" s="13">
        <f>Analista_Remuneracao_Dados_base[[#This Row],[2016]]-Analista_Remuneracao_Dados_base[[#This Row],[Aumento Salarial (%)]]</f>
        <v>9447.1159999999945</v>
      </c>
      <c r="J125" s="13">
        <f>Analista_Remuneracao_Dados_base[[#This Row],[2017]]-Analista_Remuneracao_Dados_base[[#This Row],[Aumento Salarial (%)]]</f>
        <v>9447.2264999999952</v>
      </c>
      <c r="K125" s="13">
        <f>Analista_Remuneracao_Dados_base[[#This Row],[2018]]-Analista_Remuneracao_Dados_base[[#This Row],[Aumento Salarial (%)]]</f>
        <v>9447.3369999999959</v>
      </c>
      <c r="L125" s="13">
        <f>Analista_Remuneracao_Dados_base[[#This Row],[2019]]-Analista_Remuneracao_Dados_base[[#This Row],[Aumento Salarial (%)]]</f>
        <v>9447.4474999999966</v>
      </c>
      <c r="M125" s="13">
        <f>Analista_Remuneracao_Dados_base[[#This Row],[2020]]-Analista_Remuneracao_Dados_base[[#This Row],[Aumento Salarial (%)]]</f>
        <v>9447.5579999999973</v>
      </c>
      <c r="N125" s="13">
        <f>Analista_Remuneracao_Dados_base[[#This Row],[2021]]-Analista_Remuneracao_Dados_base[[#This Row],[Aumento Salarial (%)]]</f>
        <v>9447.6684999999979</v>
      </c>
      <c r="O125" s="13">
        <f>Analista_Remuneracao_Dados_base[[#This Row],[2022]]-Analista_Remuneracao_Dados_base[[#This Row],[Aumento Salarial (%)]]</f>
        <v>9447.7789999999986</v>
      </c>
      <c r="P125" s="13">
        <f>Analista_Remuneracao_Dados_base[[#This Row],[Salário Atual (R$)2]]-(1*Analista_Remuneracao_Dados_base[[#This Row],[Aumento Salarial (%)]])</f>
        <v>9447.8894999999993</v>
      </c>
      <c r="Q125" s="13">
        <v>9448</v>
      </c>
    </row>
    <row r="126" spans="1:17" x14ac:dyDescent="0.25">
      <c r="A126">
        <v>256</v>
      </c>
      <c r="B126" t="s">
        <v>3</v>
      </c>
      <c r="C126" t="s">
        <v>5</v>
      </c>
      <c r="D126">
        <v>17</v>
      </c>
      <c r="E126" s="38">
        <v>4613</v>
      </c>
      <c r="F126" s="37">
        <v>0.1104</v>
      </c>
      <c r="G126">
        <f>Analista_Remuneracao_Dados_base[[#This Row],[2014]]-Analista_Remuneracao_Dados_base[[#This Row],[Aumento Salarial (%)]]</f>
        <v>6465.8960000000043</v>
      </c>
      <c r="H126" s="13">
        <f>Analista_Remuneracao_Dados_base[[#This Row],[2015]]-Analista_Remuneracao_Dados_base[[#This Row],[Aumento Salarial (%)]]</f>
        <v>6466.0064000000039</v>
      </c>
      <c r="I126" s="13">
        <f>Analista_Remuneracao_Dados_base[[#This Row],[2016]]-Analista_Remuneracao_Dados_base[[#This Row],[Aumento Salarial (%)]]</f>
        <v>6466.1168000000034</v>
      </c>
      <c r="J126" s="13">
        <f>Analista_Remuneracao_Dados_base[[#This Row],[2017]]-Analista_Remuneracao_Dados_base[[#This Row],[Aumento Salarial (%)]]</f>
        <v>6466.227200000003</v>
      </c>
      <c r="K126" s="13">
        <f>Analista_Remuneracao_Dados_base[[#This Row],[2018]]-Analista_Remuneracao_Dados_base[[#This Row],[Aumento Salarial (%)]]</f>
        <v>6466.3376000000026</v>
      </c>
      <c r="L126" s="13">
        <f>Analista_Remuneracao_Dados_base[[#This Row],[2019]]-Analista_Remuneracao_Dados_base[[#This Row],[Aumento Salarial (%)]]</f>
        <v>6466.4480000000021</v>
      </c>
      <c r="M126" s="13">
        <f>Analista_Remuneracao_Dados_base[[#This Row],[2020]]-Analista_Remuneracao_Dados_base[[#This Row],[Aumento Salarial (%)]]</f>
        <v>6466.5584000000017</v>
      </c>
      <c r="N126" s="13">
        <f>Analista_Remuneracao_Dados_base[[#This Row],[2021]]-Analista_Remuneracao_Dados_base[[#This Row],[Aumento Salarial (%)]]</f>
        <v>6466.6688000000013</v>
      </c>
      <c r="O126" s="13">
        <f>Analista_Remuneracao_Dados_base[[#This Row],[2022]]-Analista_Remuneracao_Dados_base[[#This Row],[Aumento Salarial (%)]]</f>
        <v>6466.7792000000009</v>
      </c>
      <c r="P126" s="13">
        <f>Analista_Remuneracao_Dados_base[[#This Row],[Salário Atual (R$)2]]-(1*Analista_Remuneracao_Dados_base[[#This Row],[Aumento Salarial (%)]])</f>
        <v>6466.8896000000004</v>
      </c>
      <c r="Q126" s="13">
        <v>6467</v>
      </c>
    </row>
    <row r="127" spans="1:17" x14ac:dyDescent="0.25">
      <c r="A127">
        <v>166</v>
      </c>
      <c r="B127" t="s">
        <v>12</v>
      </c>
      <c r="C127" t="s">
        <v>5</v>
      </c>
      <c r="D127">
        <v>13</v>
      </c>
      <c r="E127" s="38">
        <v>15912</v>
      </c>
      <c r="F127" s="37">
        <v>0.1096</v>
      </c>
      <c r="G127">
        <f>Analista_Remuneracao_Dados_base[[#This Row],[2014]]-Analista_Remuneracao_Dados_base[[#This Row],[Aumento Salarial (%)]]</f>
        <v>17550.904000000002</v>
      </c>
      <c r="H127" s="13">
        <f>Analista_Remuneracao_Dados_base[[#This Row],[2015]]-Analista_Remuneracao_Dados_base[[#This Row],[Aumento Salarial (%)]]</f>
        <v>17551.013600000002</v>
      </c>
      <c r="I127" s="13">
        <f>Analista_Remuneracao_Dados_base[[#This Row],[2016]]-Analista_Remuneracao_Dados_base[[#This Row],[Aumento Salarial (%)]]</f>
        <v>17551.123200000002</v>
      </c>
      <c r="J127" s="13">
        <f>Analista_Remuneracao_Dados_base[[#This Row],[2017]]-Analista_Remuneracao_Dados_base[[#This Row],[Aumento Salarial (%)]]</f>
        <v>17551.232800000002</v>
      </c>
      <c r="K127" s="13">
        <f>Analista_Remuneracao_Dados_base[[#This Row],[2018]]-Analista_Remuneracao_Dados_base[[#This Row],[Aumento Salarial (%)]]</f>
        <v>17551.342400000001</v>
      </c>
      <c r="L127" s="13">
        <f>Analista_Remuneracao_Dados_base[[#This Row],[2019]]-Analista_Remuneracao_Dados_base[[#This Row],[Aumento Salarial (%)]]</f>
        <v>17551.452000000001</v>
      </c>
      <c r="M127" s="13">
        <f>Analista_Remuneracao_Dados_base[[#This Row],[2020]]-Analista_Remuneracao_Dados_base[[#This Row],[Aumento Salarial (%)]]</f>
        <v>17551.561600000001</v>
      </c>
      <c r="N127" s="13">
        <f>Analista_Remuneracao_Dados_base[[#This Row],[2021]]-Analista_Remuneracao_Dados_base[[#This Row],[Aumento Salarial (%)]]</f>
        <v>17551.671200000001</v>
      </c>
      <c r="O127" s="13">
        <f>Analista_Remuneracao_Dados_base[[#This Row],[2022]]-Analista_Remuneracao_Dados_base[[#This Row],[Aumento Salarial (%)]]</f>
        <v>17551.7808</v>
      </c>
      <c r="P127" s="13">
        <f>Analista_Remuneracao_Dados_base[[#This Row],[Salário Atual (R$)2]]-(1*Analista_Remuneracao_Dados_base[[#This Row],[Aumento Salarial (%)]])</f>
        <v>17551.8904</v>
      </c>
      <c r="Q127" s="13">
        <v>17552</v>
      </c>
    </row>
    <row r="128" spans="1:17" x14ac:dyDescent="0.25">
      <c r="A128">
        <v>245</v>
      </c>
      <c r="B128" t="s">
        <v>12</v>
      </c>
      <c r="C128" t="s">
        <v>7</v>
      </c>
      <c r="D128">
        <v>8</v>
      </c>
      <c r="E128" s="38">
        <v>17273</v>
      </c>
      <c r="F128" s="37">
        <v>0.1095</v>
      </c>
      <c r="G128">
        <f>Analista_Remuneracao_Dados_base[[#This Row],[2014]]-Analista_Remuneracao_Dados_base[[#This Row],[Aumento Salarial (%)]]</f>
        <v>14207.904999999995</v>
      </c>
      <c r="H128" s="13">
        <f>Analista_Remuneracao_Dados_base[[#This Row],[2015]]-Analista_Remuneracao_Dados_base[[#This Row],[Aumento Salarial (%)]]</f>
        <v>14208.014499999996</v>
      </c>
      <c r="I128" s="13">
        <f>Analista_Remuneracao_Dados_base[[#This Row],[2016]]-Analista_Remuneracao_Dados_base[[#This Row],[Aumento Salarial (%)]]</f>
        <v>14208.123999999996</v>
      </c>
      <c r="J128" s="13">
        <f>Analista_Remuneracao_Dados_base[[#This Row],[2017]]-Analista_Remuneracao_Dados_base[[#This Row],[Aumento Salarial (%)]]</f>
        <v>14208.233499999997</v>
      </c>
      <c r="K128" s="13">
        <f>Analista_Remuneracao_Dados_base[[#This Row],[2018]]-Analista_Remuneracao_Dados_base[[#This Row],[Aumento Salarial (%)]]</f>
        <v>14208.342999999997</v>
      </c>
      <c r="L128" s="13">
        <f>Analista_Remuneracao_Dados_base[[#This Row],[2019]]-Analista_Remuneracao_Dados_base[[#This Row],[Aumento Salarial (%)]]</f>
        <v>14208.452499999998</v>
      </c>
      <c r="M128" s="13">
        <f>Analista_Remuneracao_Dados_base[[#This Row],[2020]]-Analista_Remuneracao_Dados_base[[#This Row],[Aumento Salarial (%)]]</f>
        <v>14208.561999999998</v>
      </c>
      <c r="N128" s="13">
        <f>Analista_Remuneracao_Dados_base[[#This Row],[2021]]-Analista_Remuneracao_Dados_base[[#This Row],[Aumento Salarial (%)]]</f>
        <v>14208.671499999999</v>
      </c>
      <c r="O128" s="13">
        <f>Analista_Remuneracao_Dados_base[[#This Row],[2022]]-Analista_Remuneracao_Dados_base[[#This Row],[Aumento Salarial (%)]]</f>
        <v>14208.780999999999</v>
      </c>
      <c r="P128" s="13">
        <f>Analista_Remuneracao_Dados_base[[#This Row],[Salário Atual (R$)2]]-(1*Analista_Remuneracao_Dados_base[[#This Row],[Aumento Salarial (%)]])</f>
        <v>14208.8905</v>
      </c>
      <c r="Q128" s="13">
        <v>14209</v>
      </c>
    </row>
    <row r="129" spans="1:17" x14ac:dyDescent="0.25">
      <c r="A129">
        <v>71</v>
      </c>
      <c r="B129" t="s">
        <v>3</v>
      </c>
      <c r="C129" t="s">
        <v>7</v>
      </c>
      <c r="D129">
        <v>13</v>
      </c>
      <c r="E129" s="38">
        <v>15154</v>
      </c>
      <c r="F129" s="37">
        <v>0.1089</v>
      </c>
      <c r="G129">
        <f>Analista_Remuneracao_Dados_base[[#This Row],[2014]]-Analista_Remuneracao_Dados_base[[#This Row],[Aumento Salarial (%)]]</f>
        <v>19604.911000000007</v>
      </c>
      <c r="H129" s="13">
        <f>Analista_Remuneracao_Dados_base[[#This Row],[2015]]-Analista_Remuneracao_Dados_base[[#This Row],[Aumento Salarial (%)]]</f>
        <v>19605.019900000007</v>
      </c>
      <c r="I129" s="13">
        <f>Analista_Remuneracao_Dados_base[[#This Row],[2016]]-Analista_Remuneracao_Dados_base[[#This Row],[Aumento Salarial (%)]]</f>
        <v>19605.128800000006</v>
      </c>
      <c r="J129" s="13">
        <f>Analista_Remuneracao_Dados_base[[#This Row],[2017]]-Analista_Remuneracao_Dados_base[[#This Row],[Aumento Salarial (%)]]</f>
        <v>19605.237700000005</v>
      </c>
      <c r="K129" s="13">
        <f>Analista_Remuneracao_Dados_base[[#This Row],[2018]]-Analista_Remuneracao_Dados_base[[#This Row],[Aumento Salarial (%)]]</f>
        <v>19605.346600000004</v>
      </c>
      <c r="L129" s="13">
        <f>Analista_Remuneracao_Dados_base[[#This Row],[2019]]-Analista_Remuneracao_Dados_base[[#This Row],[Aumento Salarial (%)]]</f>
        <v>19605.455500000004</v>
      </c>
      <c r="M129" s="13">
        <f>Analista_Remuneracao_Dados_base[[#This Row],[2020]]-Analista_Remuneracao_Dados_base[[#This Row],[Aumento Salarial (%)]]</f>
        <v>19605.564400000003</v>
      </c>
      <c r="N129" s="13">
        <f>Analista_Remuneracao_Dados_base[[#This Row],[2021]]-Analista_Remuneracao_Dados_base[[#This Row],[Aumento Salarial (%)]]</f>
        <v>19605.673300000002</v>
      </c>
      <c r="O129" s="13">
        <f>Analista_Remuneracao_Dados_base[[#This Row],[2022]]-Analista_Remuneracao_Dados_base[[#This Row],[Aumento Salarial (%)]]</f>
        <v>19605.782200000001</v>
      </c>
      <c r="P129" s="13">
        <f>Analista_Remuneracao_Dados_base[[#This Row],[Salário Atual (R$)2]]-(1*Analista_Remuneracao_Dados_base[[#This Row],[Aumento Salarial (%)]])</f>
        <v>19605.891100000001</v>
      </c>
      <c r="Q129" s="13">
        <v>19606</v>
      </c>
    </row>
    <row r="130" spans="1:17" x14ac:dyDescent="0.25">
      <c r="A130">
        <v>90</v>
      </c>
      <c r="B130" t="s">
        <v>10</v>
      </c>
      <c r="C130" t="s">
        <v>4</v>
      </c>
      <c r="D130">
        <v>15</v>
      </c>
      <c r="E130" s="38">
        <v>12786</v>
      </c>
      <c r="F130" s="37">
        <v>0.10879999999999999</v>
      </c>
      <c r="G130">
        <f>Analista_Remuneracao_Dados_base[[#This Row],[2014]]-Analista_Remuneracao_Dados_base[[#This Row],[Aumento Salarial (%)]]</f>
        <v>3060.9120000000003</v>
      </c>
      <c r="H130" s="13">
        <f>Analista_Remuneracao_Dados_base[[#This Row],[2015]]-Analista_Remuneracao_Dados_base[[#This Row],[Aumento Salarial (%)]]</f>
        <v>3061.0208000000002</v>
      </c>
      <c r="I130" s="13">
        <f>Analista_Remuneracao_Dados_base[[#This Row],[2016]]-Analista_Remuneracao_Dados_base[[#This Row],[Aumento Salarial (%)]]</f>
        <v>3061.1296000000002</v>
      </c>
      <c r="J130" s="13">
        <f>Analista_Remuneracao_Dados_base[[#This Row],[2017]]-Analista_Remuneracao_Dados_base[[#This Row],[Aumento Salarial (%)]]</f>
        <v>3061.2384000000002</v>
      </c>
      <c r="K130" s="13">
        <f>Analista_Remuneracao_Dados_base[[#This Row],[2018]]-Analista_Remuneracao_Dados_base[[#This Row],[Aumento Salarial (%)]]</f>
        <v>3061.3472000000002</v>
      </c>
      <c r="L130" s="13">
        <f>Analista_Remuneracao_Dados_base[[#This Row],[2019]]-Analista_Remuneracao_Dados_base[[#This Row],[Aumento Salarial (%)]]</f>
        <v>3061.4560000000001</v>
      </c>
      <c r="M130" s="13">
        <f>Analista_Remuneracao_Dados_base[[#This Row],[2020]]-Analista_Remuneracao_Dados_base[[#This Row],[Aumento Salarial (%)]]</f>
        <v>3061.5648000000001</v>
      </c>
      <c r="N130" s="13">
        <f>Analista_Remuneracao_Dados_base[[#This Row],[2021]]-Analista_Remuneracao_Dados_base[[#This Row],[Aumento Salarial (%)]]</f>
        <v>3061.6736000000001</v>
      </c>
      <c r="O130" s="13">
        <f>Analista_Remuneracao_Dados_base[[#This Row],[2022]]-Analista_Remuneracao_Dados_base[[#This Row],[Aumento Salarial (%)]]</f>
        <v>3061.7824000000001</v>
      </c>
      <c r="P130" s="13">
        <f>Analista_Remuneracao_Dados_base[[#This Row],[Salário Atual (R$)2]]-(1*Analista_Remuneracao_Dados_base[[#This Row],[Aumento Salarial (%)]])</f>
        <v>3061.8912</v>
      </c>
      <c r="Q130" s="13">
        <v>3062</v>
      </c>
    </row>
    <row r="131" spans="1:17" x14ac:dyDescent="0.25">
      <c r="A131">
        <v>27</v>
      </c>
      <c r="B131" t="s">
        <v>11</v>
      </c>
      <c r="C131" t="s">
        <v>8</v>
      </c>
      <c r="D131">
        <v>12</v>
      </c>
      <c r="E131" s="38">
        <v>10762</v>
      </c>
      <c r="F131" s="37">
        <v>0.10780000000000001</v>
      </c>
      <c r="G131">
        <f>Analista_Remuneracao_Dados_base[[#This Row],[2014]]-Analista_Remuneracao_Dados_base[[#This Row],[Aumento Salarial (%)]]</f>
        <v>3097.9219999999978</v>
      </c>
      <c r="H131" s="13">
        <f>Analista_Remuneracao_Dados_base[[#This Row],[2015]]-Analista_Remuneracao_Dados_base[[#This Row],[Aumento Salarial (%)]]</f>
        <v>3098.029799999998</v>
      </c>
      <c r="I131" s="13">
        <f>Analista_Remuneracao_Dados_base[[#This Row],[2016]]-Analista_Remuneracao_Dados_base[[#This Row],[Aumento Salarial (%)]]</f>
        <v>3098.1375999999982</v>
      </c>
      <c r="J131" s="13">
        <f>Analista_Remuneracao_Dados_base[[#This Row],[2017]]-Analista_Remuneracao_Dados_base[[#This Row],[Aumento Salarial (%)]]</f>
        <v>3098.2453999999984</v>
      </c>
      <c r="K131" s="13">
        <f>Analista_Remuneracao_Dados_base[[#This Row],[2018]]-Analista_Remuneracao_Dados_base[[#This Row],[Aumento Salarial (%)]]</f>
        <v>3098.3531999999987</v>
      </c>
      <c r="L131" s="13">
        <f>Analista_Remuneracao_Dados_base[[#This Row],[2019]]-Analista_Remuneracao_Dados_base[[#This Row],[Aumento Salarial (%)]]</f>
        <v>3098.4609999999989</v>
      </c>
      <c r="M131" s="13">
        <f>Analista_Remuneracao_Dados_base[[#This Row],[2020]]-Analista_Remuneracao_Dados_base[[#This Row],[Aumento Salarial (%)]]</f>
        <v>3098.5687999999991</v>
      </c>
      <c r="N131" s="13">
        <f>Analista_Remuneracao_Dados_base[[#This Row],[2021]]-Analista_Remuneracao_Dados_base[[#This Row],[Aumento Salarial (%)]]</f>
        <v>3098.6765999999993</v>
      </c>
      <c r="O131" s="13">
        <f>Analista_Remuneracao_Dados_base[[#This Row],[2022]]-Analista_Remuneracao_Dados_base[[#This Row],[Aumento Salarial (%)]]</f>
        <v>3098.7843999999996</v>
      </c>
      <c r="P131" s="13">
        <f>Analista_Remuneracao_Dados_base[[#This Row],[Salário Atual (R$)2]]-(1*Analista_Remuneracao_Dados_base[[#This Row],[Aumento Salarial (%)]])</f>
        <v>3098.8921999999998</v>
      </c>
      <c r="Q131" s="13">
        <v>3099</v>
      </c>
    </row>
    <row r="132" spans="1:17" x14ac:dyDescent="0.25">
      <c r="A132">
        <v>293</v>
      </c>
      <c r="B132" t="s">
        <v>9</v>
      </c>
      <c r="C132" t="s">
        <v>6</v>
      </c>
      <c r="D132">
        <v>5</v>
      </c>
      <c r="E132" s="38">
        <v>17552</v>
      </c>
      <c r="F132" s="37">
        <v>0.1074</v>
      </c>
      <c r="G132">
        <f>Analista_Remuneracao_Dados_base[[#This Row],[2014]]-Analista_Remuneracao_Dados_base[[#This Row],[Aumento Salarial (%)]]</f>
        <v>11887.925999999992</v>
      </c>
      <c r="H132" s="13">
        <f>Analista_Remuneracao_Dados_base[[#This Row],[2015]]-Analista_Remuneracao_Dados_base[[#This Row],[Aumento Salarial (%)]]</f>
        <v>11888.033399999993</v>
      </c>
      <c r="I132" s="13">
        <f>Analista_Remuneracao_Dados_base[[#This Row],[2016]]-Analista_Remuneracao_Dados_base[[#This Row],[Aumento Salarial (%)]]</f>
        <v>11888.140799999994</v>
      </c>
      <c r="J132" s="13">
        <f>Analista_Remuneracao_Dados_base[[#This Row],[2017]]-Analista_Remuneracao_Dados_base[[#This Row],[Aumento Salarial (%)]]</f>
        <v>11888.248199999995</v>
      </c>
      <c r="K132" s="13">
        <f>Analista_Remuneracao_Dados_base[[#This Row],[2018]]-Analista_Remuneracao_Dados_base[[#This Row],[Aumento Salarial (%)]]</f>
        <v>11888.355599999995</v>
      </c>
      <c r="L132" s="13">
        <f>Analista_Remuneracao_Dados_base[[#This Row],[2019]]-Analista_Remuneracao_Dados_base[[#This Row],[Aumento Salarial (%)]]</f>
        <v>11888.462999999996</v>
      </c>
      <c r="M132" s="13">
        <f>Analista_Remuneracao_Dados_base[[#This Row],[2020]]-Analista_Remuneracao_Dados_base[[#This Row],[Aumento Salarial (%)]]</f>
        <v>11888.570399999997</v>
      </c>
      <c r="N132" s="13">
        <f>Analista_Remuneracao_Dados_base[[#This Row],[2021]]-Analista_Remuneracao_Dados_base[[#This Row],[Aumento Salarial (%)]]</f>
        <v>11888.677799999998</v>
      </c>
      <c r="O132" s="13">
        <f>Analista_Remuneracao_Dados_base[[#This Row],[2022]]-Analista_Remuneracao_Dados_base[[#This Row],[Aumento Salarial (%)]]</f>
        <v>11888.785199999998</v>
      </c>
      <c r="P132" s="13">
        <f>Analista_Remuneracao_Dados_base[[#This Row],[Salário Atual (R$)2]]-(1*Analista_Remuneracao_Dados_base[[#This Row],[Aumento Salarial (%)]])</f>
        <v>11888.892599999999</v>
      </c>
      <c r="Q132" s="13">
        <v>11889</v>
      </c>
    </row>
    <row r="133" spans="1:17" x14ac:dyDescent="0.25">
      <c r="A133">
        <v>384</v>
      </c>
      <c r="B133" t="s">
        <v>10</v>
      </c>
      <c r="C133" t="s">
        <v>7</v>
      </c>
      <c r="D133">
        <v>13</v>
      </c>
      <c r="E133" s="38">
        <v>7354</v>
      </c>
      <c r="F133" s="37">
        <v>0.1069</v>
      </c>
      <c r="G133">
        <f>Analista_Remuneracao_Dados_base[[#This Row],[2014]]-Analista_Remuneracao_Dados_base[[#This Row],[Aumento Salarial (%)]]</f>
        <v>5594.9310000000023</v>
      </c>
      <c r="H133" s="13">
        <f>Analista_Remuneracao_Dados_base[[#This Row],[2015]]-Analista_Remuneracao_Dados_base[[#This Row],[Aumento Salarial (%)]]</f>
        <v>5595.0379000000021</v>
      </c>
      <c r="I133" s="13">
        <f>Analista_Remuneracao_Dados_base[[#This Row],[2016]]-Analista_Remuneracao_Dados_base[[#This Row],[Aumento Salarial (%)]]</f>
        <v>5595.1448000000019</v>
      </c>
      <c r="J133" s="13">
        <f>Analista_Remuneracao_Dados_base[[#This Row],[2017]]-Analista_Remuneracao_Dados_base[[#This Row],[Aumento Salarial (%)]]</f>
        <v>5595.2517000000016</v>
      </c>
      <c r="K133" s="13">
        <f>Analista_Remuneracao_Dados_base[[#This Row],[2018]]-Analista_Remuneracao_Dados_base[[#This Row],[Aumento Salarial (%)]]</f>
        <v>5595.3586000000014</v>
      </c>
      <c r="L133" s="13">
        <f>Analista_Remuneracao_Dados_base[[#This Row],[2019]]-Analista_Remuneracao_Dados_base[[#This Row],[Aumento Salarial (%)]]</f>
        <v>5595.4655000000012</v>
      </c>
      <c r="M133" s="13">
        <f>Analista_Remuneracao_Dados_base[[#This Row],[2020]]-Analista_Remuneracao_Dados_base[[#This Row],[Aumento Salarial (%)]]</f>
        <v>5595.5724000000009</v>
      </c>
      <c r="N133" s="13">
        <f>Analista_Remuneracao_Dados_base[[#This Row],[2021]]-Analista_Remuneracao_Dados_base[[#This Row],[Aumento Salarial (%)]]</f>
        <v>5595.6793000000007</v>
      </c>
      <c r="O133" s="13">
        <f>Analista_Remuneracao_Dados_base[[#This Row],[2022]]-Analista_Remuneracao_Dados_base[[#This Row],[Aumento Salarial (%)]]</f>
        <v>5595.7862000000005</v>
      </c>
      <c r="P133" s="13">
        <f>Analista_Remuneracao_Dados_base[[#This Row],[Salário Atual (R$)2]]-(1*Analista_Remuneracao_Dados_base[[#This Row],[Aumento Salarial (%)]])</f>
        <v>5595.8931000000002</v>
      </c>
      <c r="Q133" s="13">
        <v>5596</v>
      </c>
    </row>
    <row r="134" spans="1:17" x14ac:dyDescent="0.25">
      <c r="A134">
        <v>390</v>
      </c>
      <c r="B134" t="s">
        <v>11</v>
      </c>
      <c r="C134" t="s">
        <v>6</v>
      </c>
      <c r="D134">
        <v>1</v>
      </c>
      <c r="E134" s="38">
        <v>19668</v>
      </c>
      <c r="F134" s="37">
        <v>0.10680000000000001</v>
      </c>
      <c r="G134">
        <f>Analista_Remuneracao_Dados_base[[#This Row],[2014]]-Analista_Remuneracao_Dados_base[[#This Row],[Aumento Salarial (%)]]</f>
        <v>12390.932000000004</v>
      </c>
      <c r="H134" s="13">
        <f>Analista_Remuneracao_Dados_base[[#This Row],[2015]]-Analista_Remuneracao_Dados_base[[#This Row],[Aumento Salarial (%)]]</f>
        <v>12391.038800000004</v>
      </c>
      <c r="I134" s="13">
        <f>Analista_Remuneracao_Dados_base[[#This Row],[2016]]-Analista_Remuneracao_Dados_base[[#This Row],[Aumento Salarial (%)]]</f>
        <v>12391.145600000003</v>
      </c>
      <c r="J134" s="13">
        <f>Analista_Remuneracao_Dados_base[[#This Row],[2017]]-Analista_Remuneracao_Dados_base[[#This Row],[Aumento Salarial (%)]]</f>
        <v>12391.252400000003</v>
      </c>
      <c r="K134" s="13">
        <f>Analista_Remuneracao_Dados_base[[#This Row],[2018]]-Analista_Remuneracao_Dados_base[[#This Row],[Aumento Salarial (%)]]</f>
        <v>12391.359200000003</v>
      </c>
      <c r="L134" s="13">
        <f>Analista_Remuneracao_Dados_base[[#This Row],[2019]]-Analista_Remuneracao_Dados_base[[#This Row],[Aumento Salarial (%)]]</f>
        <v>12391.466000000002</v>
      </c>
      <c r="M134" s="13">
        <f>Analista_Remuneracao_Dados_base[[#This Row],[2020]]-Analista_Remuneracao_Dados_base[[#This Row],[Aumento Salarial (%)]]</f>
        <v>12391.572800000002</v>
      </c>
      <c r="N134" s="13">
        <f>Analista_Remuneracao_Dados_base[[#This Row],[2021]]-Analista_Remuneracao_Dados_base[[#This Row],[Aumento Salarial (%)]]</f>
        <v>12391.679600000001</v>
      </c>
      <c r="O134" s="13">
        <f>Analista_Remuneracao_Dados_base[[#This Row],[2022]]-Analista_Remuneracao_Dados_base[[#This Row],[Aumento Salarial (%)]]</f>
        <v>12391.786400000001</v>
      </c>
      <c r="P134" s="13">
        <f>Analista_Remuneracao_Dados_base[[#This Row],[Salário Atual (R$)2]]-(1*Analista_Remuneracao_Dados_base[[#This Row],[Aumento Salarial (%)]])</f>
        <v>12391.8932</v>
      </c>
      <c r="Q134" s="13">
        <v>12392</v>
      </c>
    </row>
    <row r="135" spans="1:17" x14ac:dyDescent="0.25">
      <c r="A135">
        <v>489</v>
      </c>
      <c r="B135" t="s">
        <v>12</v>
      </c>
      <c r="C135" t="s">
        <v>8</v>
      </c>
      <c r="D135">
        <v>15</v>
      </c>
      <c r="E135" s="38">
        <v>5654</v>
      </c>
      <c r="F135" s="37">
        <v>0.1067</v>
      </c>
      <c r="G135">
        <f>Analista_Remuneracao_Dados_base[[#This Row],[2014]]-Analista_Remuneracao_Dados_base[[#This Row],[Aumento Salarial (%)]]</f>
        <v>14100.932999999997</v>
      </c>
      <c r="H135" s="13">
        <f>Analista_Remuneracao_Dados_base[[#This Row],[2015]]-Analista_Remuneracao_Dados_base[[#This Row],[Aumento Salarial (%)]]</f>
        <v>14101.039699999998</v>
      </c>
      <c r="I135" s="13">
        <f>Analista_Remuneracao_Dados_base[[#This Row],[2016]]-Analista_Remuneracao_Dados_base[[#This Row],[Aumento Salarial (%)]]</f>
        <v>14101.146399999998</v>
      </c>
      <c r="J135" s="13">
        <f>Analista_Remuneracao_Dados_base[[#This Row],[2017]]-Analista_Remuneracao_Dados_base[[#This Row],[Aumento Salarial (%)]]</f>
        <v>14101.253099999998</v>
      </c>
      <c r="K135" s="13">
        <f>Analista_Remuneracao_Dados_base[[#This Row],[2018]]-Analista_Remuneracao_Dados_base[[#This Row],[Aumento Salarial (%)]]</f>
        <v>14101.359799999998</v>
      </c>
      <c r="L135" s="13">
        <f>Analista_Remuneracao_Dados_base[[#This Row],[2019]]-Analista_Remuneracao_Dados_base[[#This Row],[Aumento Salarial (%)]]</f>
        <v>14101.466499999999</v>
      </c>
      <c r="M135" s="13">
        <f>Analista_Remuneracao_Dados_base[[#This Row],[2020]]-Analista_Remuneracao_Dados_base[[#This Row],[Aumento Salarial (%)]]</f>
        <v>14101.573199999999</v>
      </c>
      <c r="N135" s="13">
        <f>Analista_Remuneracao_Dados_base[[#This Row],[2021]]-Analista_Remuneracao_Dados_base[[#This Row],[Aumento Salarial (%)]]</f>
        <v>14101.679899999999</v>
      </c>
      <c r="O135" s="13">
        <f>Analista_Remuneracao_Dados_base[[#This Row],[2022]]-Analista_Remuneracao_Dados_base[[#This Row],[Aumento Salarial (%)]]</f>
        <v>14101.786599999999</v>
      </c>
      <c r="P135" s="13">
        <f>Analista_Remuneracao_Dados_base[[#This Row],[Salário Atual (R$)2]]-(1*Analista_Remuneracao_Dados_base[[#This Row],[Aumento Salarial (%)]])</f>
        <v>14101.8933</v>
      </c>
      <c r="Q135" s="13">
        <v>14102</v>
      </c>
    </row>
    <row r="136" spans="1:17" x14ac:dyDescent="0.25">
      <c r="A136">
        <v>379</v>
      </c>
      <c r="B136" t="s">
        <v>12</v>
      </c>
      <c r="C136" t="s">
        <v>6</v>
      </c>
      <c r="D136">
        <v>27</v>
      </c>
      <c r="E136" s="38">
        <v>9613</v>
      </c>
      <c r="F136" s="37">
        <v>0.1065</v>
      </c>
      <c r="G136">
        <f>Analista_Remuneracao_Dados_base[[#This Row],[2014]]-Analista_Remuneracao_Dados_base[[#This Row],[Aumento Salarial (%)]]</f>
        <v>19055.934999999983</v>
      </c>
      <c r="H136" s="13">
        <f>Analista_Remuneracao_Dados_base[[#This Row],[2015]]-Analista_Remuneracao_Dados_base[[#This Row],[Aumento Salarial (%)]]</f>
        <v>19056.041499999985</v>
      </c>
      <c r="I136" s="13">
        <f>Analista_Remuneracao_Dados_base[[#This Row],[2016]]-Analista_Remuneracao_Dados_base[[#This Row],[Aumento Salarial (%)]]</f>
        <v>19056.147999999986</v>
      </c>
      <c r="J136" s="13">
        <f>Analista_Remuneracao_Dados_base[[#This Row],[2017]]-Analista_Remuneracao_Dados_base[[#This Row],[Aumento Salarial (%)]]</f>
        <v>19056.254499999988</v>
      </c>
      <c r="K136" s="13">
        <f>Analista_Remuneracao_Dados_base[[#This Row],[2018]]-Analista_Remuneracao_Dados_base[[#This Row],[Aumento Salarial (%)]]</f>
        <v>19056.36099999999</v>
      </c>
      <c r="L136" s="13">
        <f>Analista_Remuneracao_Dados_base[[#This Row],[2019]]-Analista_Remuneracao_Dados_base[[#This Row],[Aumento Salarial (%)]]</f>
        <v>19056.467499999992</v>
      </c>
      <c r="M136" s="13">
        <f>Analista_Remuneracao_Dados_base[[#This Row],[2020]]-Analista_Remuneracao_Dados_base[[#This Row],[Aumento Salarial (%)]]</f>
        <v>19056.573999999993</v>
      </c>
      <c r="N136" s="13">
        <f>Analista_Remuneracao_Dados_base[[#This Row],[2021]]-Analista_Remuneracao_Dados_base[[#This Row],[Aumento Salarial (%)]]</f>
        <v>19056.680499999995</v>
      </c>
      <c r="O136" s="13">
        <f>Analista_Remuneracao_Dados_base[[#This Row],[2022]]-Analista_Remuneracao_Dados_base[[#This Row],[Aumento Salarial (%)]]</f>
        <v>19056.786999999997</v>
      </c>
      <c r="P136" s="13">
        <f>Analista_Remuneracao_Dados_base[[#This Row],[Salário Atual (R$)2]]-(1*Analista_Remuneracao_Dados_base[[#This Row],[Aumento Salarial (%)]])</f>
        <v>19056.893499999998</v>
      </c>
      <c r="Q136" s="13">
        <v>19057</v>
      </c>
    </row>
    <row r="137" spans="1:17" x14ac:dyDescent="0.25">
      <c r="A137">
        <v>135</v>
      </c>
      <c r="B137" t="s">
        <v>9</v>
      </c>
      <c r="C137" t="s">
        <v>4</v>
      </c>
      <c r="D137">
        <v>27</v>
      </c>
      <c r="E137" s="38">
        <v>14697</v>
      </c>
      <c r="F137" s="37">
        <v>0.10589999999999999</v>
      </c>
      <c r="G137">
        <f>Analista_Remuneracao_Dados_base[[#This Row],[2014]]-Analista_Remuneracao_Dados_base[[#This Row],[Aumento Salarial (%)]]</f>
        <v>11290.940999999995</v>
      </c>
      <c r="H137" s="13">
        <f>Analista_Remuneracao_Dados_base[[#This Row],[2015]]-Analista_Remuneracao_Dados_base[[#This Row],[Aumento Salarial (%)]]</f>
        <v>11291.046899999996</v>
      </c>
      <c r="I137" s="13">
        <f>Analista_Remuneracao_Dados_base[[#This Row],[2016]]-Analista_Remuneracao_Dados_base[[#This Row],[Aumento Salarial (%)]]</f>
        <v>11291.152799999996</v>
      </c>
      <c r="J137" s="13">
        <f>Analista_Remuneracao_Dados_base[[#This Row],[2017]]-Analista_Remuneracao_Dados_base[[#This Row],[Aumento Salarial (%)]]</f>
        <v>11291.258699999997</v>
      </c>
      <c r="K137" s="13">
        <f>Analista_Remuneracao_Dados_base[[#This Row],[2018]]-Analista_Remuneracao_Dados_base[[#This Row],[Aumento Salarial (%)]]</f>
        <v>11291.364599999997</v>
      </c>
      <c r="L137" s="13">
        <f>Analista_Remuneracao_Dados_base[[#This Row],[2019]]-Analista_Remuneracao_Dados_base[[#This Row],[Aumento Salarial (%)]]</f>
        <v>11291.470499999998</v>
      </c>
      <c r="M137" s="13">
        <f>Analista_Remuneracao_Dados_base[[#This Row],[2020]]-Analista_Remuneracao_Dados_base[[#This Row],[Aumento Salarial (%)]]</f>
        <v>11291.576399999998</v>
      </c>
      <c r="N137" s="13">
        <f>Analista_Remuneracao_Dados_base[[#This Row],[2021]]-Analista_Remuneracao_Dados_base[[#This Row],[Aumento Salarial (%)]]</f>
        <v>11291.682299999999</v>
      </c>
      <c r="O137" s="13">
        <f>Analista_Remuneracao_Dados_base[[#This Row],[2022]]-Analista_Remuneracao_Dados_base[[#This Row],[Aumento Salarial (%)]]</f>
        <v>11291.788199999999</v>
      </c>
      <c r="P137" s="13">
        <f>Analista_Remuneracao_Dados_base[[#This Row],[Salário Atual (R$)2]]-(1*Analista_Remuneracao_Dados_base[[#This Row],[Aumento Salarial (%)]])</f>
        <v>11291.8941</v>
      </c>
      <c r="Q137" s="13">
        <v>11292</v>
      </c>
    </row>
    <row r="138" spans="1:17" x14ac:dyDescent="0.25">
      <c r="A138">
        <v>258</v>
      </c>
      <c r="B138" t="s">
        <v>11</v>
      </c>
      <c r="C138" t="s">
        <v>6</v>
      </c>
      <c r="D138">
        <v>23</v>
      </c>
      <c r="E138" s="38">
        <v>8672</v>
      </c>
      <c r="F138" s="37">
        <v>0.1056</v>
      </c>
      <c r="G138">
        <f>Analista_Remuneracao_Dados_base[[#This Row],[2014]]-Analista_Remuneracao_Dados_base[[#This Row],[Aumento Salarial (%)]]</f>
        <v>17257.94400000001</v>
      </c>
      <c r="H138" s="13">
        <f>Analista_Remuneracao_Dados_base[[#This Row],[2015]]-Analista_Remuneracao_Dados_base[[#This Row],[Aumento Salarial (%)]]</f>
        <v>17258.049600000009</v>
      </c>
      <c r="I138" s="13">
        <f>Analista_Remuneracao_Dados_base[[#This Row],[2016]]-Analista_Remuneracao_Dados_base[[#This Row],[Aumento Salarial (%)]]</f>
        <v>17258.155200000008</v>
      </c>
      <c r="J138" s="13">
        <f>Analista_Remuneracao_Dados_base[[#This Row],[2017]]-Analista_Remuneracao_Dados_base[[#This Row],[Aumento Salarial (%)]]</f>
        <v>17258.260800000007</v>
      </c>
      <c r="K138" s="13">
        <f>Analista_Remuneracao_Dados_base[[#This Row],[2018]]-Analista_Remuneracao_Dados_base[[#This Row],[Aumento Salarial (%)]]</f>
        <v>17258.366400000006</v>
      </c>
      <c r="L138" s="13">
        <f>Analista_Remuneracao_Dados_base[[#This Row],[2019]]-Analista_Remuneracao_Dados_base[[#This Row],[Aumento Salarial (%)]]</f>
        <v>17258.472000000005</v>
      </c>
      <c r="M138" s="13">
        <f>Analista_Remuneracao_Dados_base[[#This Row],[2020]]-Analista_Remuneracao_Dados_base[[#This Row],[Aumento Salarial (%)]]</f>
        <v>17258.577600000004</v>
      </c>
      <c r="N138" s="13">
        <f>Analista_Remuneracao_Dados_base[[#This Row],[2021]]-Analista_Remuneracao_Dados_base[[#This Row],[Aumento Salarial (%)]]</f>
        <v>17258.683200000003</v>
      </c>
      <c r="O138" s="13">
        <f>Analista_Remuneracao_Dados_base[[#This Row],[2022]]-Analista_Remuneracao_Dados_base[[#This Row],[Aumento Salarial (%)]]</f>
        <v>17258.788800000002</v>
      </c>
      <c r="P138" s="13">
        <f>Analista_Remuneracao_Dados_base[[#This Row],[Salário Atual (R$)2]]-(1*Analista_Remuneracao_Dados_base[[#This Row],[Aumento Salarial (%)]])</f>
        <v>17258.894400000001</v>
      </c>
      <c r="Q138" s="13">
        <v>17259</v>
      </c>
    </row>
    <row r="139" spans="1:17" x14ac:dyDescent="0.25">
      <c r="A139">
        <v>194</v>
      </c>
      <c r="B139" t="s">
        <v>11</v>
      </c>
      <c r="C139" t="s">
        <v>8</v>
      </c>
      <c r="D139">
        <v>21</v>
      </c>
      <c r="E139" s="38">
        <v>12139</v>
      </c>
      <c r="F139" s="37">
        <v>0.1056</v>
      </c>
      <c r="G139">
        <f>Analista_Remuneracao_Dados_base[[#This Row],[2014]]-Analista_Remuneracao_Dados_base[[#This Row],[Aumento Salarial (%)]]</f>
        <v>5530.9440000000013</v>
      </c>
      <c r="H139" s="13">
        <f>Analista_Remuneracao_Dados_base[[#This Row],[2015]]-Analista_Remuneracao_Dados_base[[#This Row],[Aumento Salarial (%)]]</f>
        <v>5531.0496000000012</v>
      </c>
      <c r="I139" s="13">
        <f>Analista_Remuneracao_Dados_base[[#This Row],[2016]]-Analista_Remuneracao_Dados_base[[#This Row],[Aumento Salarial (%)]]</f>
        <v>5531.1552000000011</v>
      </c>
      <c r="J139" s="13">
        <f>Analista_Remuneracao_Dados_base[[#This Row],[2017]]-Analista_Remuneracao_Dados_base[[#This Row],[Aumento Salarial (%)]]</f>
        <v>5531.2608000000009</v>
      </c>
      <c r="K139" s="13">
        <f>Analista_Remuneracao_Dados_base[[#This Row],[2018]]-Analista_Remuneracao_Dados_base[[#This Row],[Aumento Salarial (%)]]</f>
        <v>5531.3664000000008</v>
      </c>
      <c r="L139" s="13">
        <f>Analista_Remuneracao_Dados_base[[#This Row],[2019]]-Analista_Remuneracao_Dados_base[[#This Row],[Aumento Salarial (%)]]</f>
        <v>5531.4720000000007</v>
      </c>
      <c r="M139" s="13">
        <f>Analista_Remuneracao_Dados_base[[#This Row],[2020]]-Analista_Remuneracao_Dados_base[[#This Row],[Aumento Salarial (%)]]</f>
        <v>5531.5776000000005</v>
      </c>
      <c r="N139" s="13">
        <f>Analista_Remuneracao_Dados_base[[#This Row],[2021]]-Analista_Remuneracao_Dados_base[[#This Row],[Aumento Salarial (%)]]</f>
        <v>5531.6832000000004</v>
      </c>
      <c r="O139" s="13">
        <f>Analista_Remuneracao_Dados_base[[#This Row],[2022]]-Analista_Remuneracao_Dados_base[[#This Row],[Aumento Salarial (%)]]</f>
        <v>5531.7888000000003</v>
      </c>
      <c r="P139" s="13">
        <f>Analista_Remuneracao_Dados_base[[#This Row],[Salário Atual (R$)2]]-(1*Analista_Remuneracao_Dados_base[[#This Row],[Aumento Salarial (%)]])</f>
        <v>5531.8944000000001</v>
      </c>
      <c r="Q139" s="13">
        <v>5532</v>
      </c>
    </row>
    <row r="140" spans="1:17" x14ac:dyDescent="0.25">
      <c r="A140">
        <v>215</v>
      </c>
      <c r="B140" t="s">
        <v>3</v>
      </c>
      <c r="C140" t="s">
        <v>8</v>
      </c>
      <c r="D140">
        <v>24</v>
      </c>
      <c r="E140" s="38">
        <v>12833</v>
      </c>
      <c r="F140" s="37">
        <v>0.1052</v>
      </c>
      <c r="G140">
        <f>Analista_Remuneracao_Dados_base[[#This Row],[2014]]-Analista_Remuneracao_Dados_base[[#This Row],[Aumento Salarial (%)]]</f>
        <v>12230.948</v>
      </c>
      <c r="H140" s="13">
        <f>Analista_Remuneracao_Dados_base[[#This Row],[2015]]-Analista_Remuneracao_Dados_base[[#This Row],[Aumento Salarial (%)]]</f>
        <v>12231.0532</v>
      </c>
      <c r="I140" s="13">
        <f>Analista_Remuneracao_Dados_base[[#This Row],[2016]]-Analista_Remuneracao_Dados_base[[#This Row],[Aumento Salarial (%)]]</f>
        <v>12231.1584</v>
      </c>
      <c r="J140" s="13">
        <f>Analista_Remuneracao_Dados_base[[#This Row],[2017]]-Analista_Remuneracao_Dados_base[[#This Row],[Aumento Salarial (%)]]</f>
        <v>12231.2636</v>
      </c>
      <c r="K140" s="13">
        <f>Analista_Remuneracao_Dados_base[[#This Row],[2018]]-Analista_Remuneracao_Dados_base[[#This Row],[Aumento Salarial (%)]]</f>
        <v>12231.3688</v>
      </c>
      <c r="L140" s="13">
        <f>Analista_Remuneracao_Dados_base[[#This Row],[2019]]-Analista_Remuneracao_Dados_base[[#This Row],[Aumento Salarial (%)]]</f>
        <v>12231.474</v>
      </c>
      <c r="M140" s="13">
        <f>Analista_Remuneracao_Dados_base[[#This Row],[2020]]-Analista_Remuneracao_Dados_base[[#This Row],[Aumento Salarial (%)]]</f>
        <v>12231.5792</v>
      </c>
      <c r="N140" s="13">
        <f>Analista_Remuneracao_Dados_base[[#This Row],[2021]]-Analista_Remuneracao_Dados_base[[#This Row],[Aumento Salarial (%)]]</f>
        <v>12231.6844</v>
      </c>
      <c r="O140" s="13">
        <f>Analista_Remuneracao_Dados_base[[#This Row],[2022]]-Analista_Remuneracao_Dados_base[[#This Row],[Aumento Salarial (%)]]</f>
        <v>12231.7896</v>
      </c>
      <c r="P140" s="13">
        <f>Analista_Remuneracao_Dados_base[[#This Row],[Salário Atual (R$)2]]-(1*Analista_Remuneracao_Dados_base[[#This Row],[Aumento Salarial (%)]])</f>
        <v>12231.8948</v>
      </c>
      <c r="Q140" s="13">
        <v>12232</v>
      </c>
    </row>
    <row r="141" spans="1:17" x14ac:dyDescent="0.25">
      <c r="A141">
        <v>208</v>
      </c>
      <c r="B141" t="s">
        <v>10</v>
      </c>
      <c r="C141" t="s">
        <v>6</v>
      </c>
      <c r="D141">
        <v>11</v>
      </c>
      <c r="E141" s="38">
        <v>9007</v>
      </c>
      <c r="F141" s="37">
        <v>0.1051</v>
      </c>
      <c r="G141">
        <f>Analista_Remuneracao_Dados_base[[#This Row],[2014]]-Analista_Remuneracao_Dados_base[[#This Row],[Aumento Salarial (%)]]</f>
        <v>16847.948999999993</v>
      </c>
      <c r="H141" s="13">
        <f>Analista_Remuneracao_Dados_base[[#This Row],[2015]]-Analista_Remuneracao_Dados_base[[#This Row],[Aumento Salarial (%)]]</f>
        <v>16848.054099999994</v>
      </c>
      <c r="I141" s="13">
        <f>Analista_Remuneracao_Dados_base[[#This Row],[2016]]-Analista_Remuneracao_Dados_base[[#This Row],[Aumento Salarial (%)]]</f>
        <v>16848.159199999995</v>
      </c>
      <c r="J141" s="13">
        <f>Analista_Remuneracao_Dados_base[[#This Row],[2017]]-Analista_Remuneracao_Dados_base[[#This Row],[Aumento Salarial (%)]]</f>
        <v>16848.264299999995</v>
      </c>
      <c r="K141" s="13">
        <f>Analista_Remuneracao_Dados_base[[#This Row],[2018]]-Analista_Remuneracao_Dados_base[[#This Row],[Aumento Salarial (%)]]</f>
        <v>16848.369399999996</v>
      </c>
      <c r="L141" s="13">
        <f>Analista_Remuneracao_Dados_base[[#This Row],[2019]]-Analista_Remuneracao_Dados_base[[#This Row],[Aumento Salarial (%)]]</f>
        <v>16848.474499999997</v>
      </c>
      <c r="M141" s="13">
        <f>Analista_Remuneracao_Dados_base[[#This Row],[2020]]-Analista_Remuneracao_Dados_base[[#This Row],[Aumento Salarial (%)]]</f>
        <v>16848.579599999997</v>
      </c>
      <c r="N141" s="13">
        <f>Analista_Remuneracao_Dados_base[[#This Row],[2021]]-Analista_Remuneracao_Dados_base[[#This Row],[Aumento Salarial (%)]]</f>
        <v>16848.684699999998</v>
      </c>
      <c r="O141" s="13">
        <f>Analista_Remuneracao_Dados_base[[#This Row],[2022]]-Analista_Remuneracao_Dados_base[[#This Row],[Aumento Salarial (%)]]</f>
        <v>16848.789799999999</v>
      </c>
      <c r="P141" s="13">
        <f>Analista_Remuneracao_Dados_base[[#This Row],[Salário Atual (R$)2]]-(1*Analista_Remuneracao_Dados_base[[#This Row],[Aumento Salarial (%)]])</f>
        <v>16848.894899999999</v>
      </c>
      <c r="Q141" s="13">
        <v>16849</v>
      </c>
    </row>
    <row r="142" spans="1:17" x14ac:dyDescent="0.25">
      <c r="A142">
        <v>155</v>
      </c>
      <c r="B142" t="s">
        <v>3</v>
      </c>
      <c r="C142" t="s">
        <v>7</v>
      </c>
      <c r="D142">
        <v>28</v>
      </c>
      <c r="E142" s="38">
        <v>14326</v>
      </c>
      <c r="F142" s="37">
        <v>0.1048</v>
      </c>
      <c r="G142">
        <f>Analista_Remuneracao_Dados_base[[#This Row],[2014]]-Analista_Remuneracao_Dados_base[[#This Row],[Aumento Salarial (%)]]</f>
        <v>10772.952000000008</v>
      </c>
      <c r="H142" s="13">
        <f>Analista_Remuneracao_Dados_base[[#This Row],[2015]]-Analista_Remuneracao_Dados_base[[#This Row],[Aumento Salarial (%)]]</f>
        <v>10773.056800000008</v>
      </c>
      <c r="I142" s="13">
        <f>Analista_Remuneracao_Dados_base[[#This Row],[2016]]-Analista_Remuneracao_Dados_base[[#This Row],[Aumento Salarial (%)]]</f>
        <v>10773.161600000007</v>
      </c>
      <c r="J142" s="13">
        <f>Analista_Remuneracao_Dados_base[[#This Row],[2017]]-Analista_Remuneracao_Dados_base[[#This Row],[Aumento Salarial (%)]]</f>
        <v>10773.266400000006</v>
      </c>
      <c r="K142" s="13">
        <f>Analista_Remuneracao_Dados_base[[#This Row],[2018]]-Analista_Remuneracao_Dados_base[[#This Row],[Aumento Salarial (%)]]</f>
        <v>10773.371200000005</v>
      </c>
      <c r="L142" s="13">
        <f>Analista_Remuneracao_Dados_base[[#This Row],[2019]]-Analista_Remuneracao_Dados_base[[#This Row],[Aumento Salarial (%)]]</f>
        <v>10773.476000000004</v>
      </c>
      <c r="M142" s="13">
        <f>Analista_Remuneracao_Dados_base[[#This Row],[2020]]-Analista_Remuneracao_Dados_base[[#This Row],[Aumento Salarial (%)]]</f>
        <v>10773.580800000003</v>
      </c>
      <c r="N142" s="13">
        <f>Analista_Remuneracao_Dados_base[[#This Row],[2021]]-Analista_Remuneracao_Dados_base[[#This Row],[Aumento Salarial (%)]]</f>
        <v>10773.685600000003</v>
      </c>
      <c r="O142" s="13">
        <f>Analista_Remuneracao_Dados_base[[#This Row],[2022]]-Analista_Remuneracao_Dados_base[[#This Row],[Aumento Salarial (%)]]</f>
        <v>10773.790400000002</v>
      </c>
      <c r="P142" s="13">
        <f>Analista_Remuneracao_Dados_base[[#This Row],[Salário Atual (R$)2]]-(1*Analista_Remuneracao_Dados_base[[#This Row],[Aumento Salarial (%)]])</f>
        <v>10773.895200000001</v>
      </c>
      <c r="Q142" s="13">
        <v>10774</v>
      </c>
    </row>
    <row r="143" spans="1:17" x14ac:dyDescent="0.25">
      <c r="A143">
        <v>117</v>
      </c>
      <c r="B143" t="s">
        <v>3</v>
      </c>
      <c r="C143" t="s">
        <v>6</v>
      </c>
      <c r="D143">
        <v>6</v>
      </c>
      <c r="E143" s="38">
        <v>15842</v>
      </c>
      <c r="F143" s="37">
        <v>0.1047</v>
      </c>
      <c r="G143">
        <f>Analista_Remuneracao_Dados_base[[#This Row],[2014]]-Analista_Remuneracao_Dados_base[[#This Row],[Aumento Salarial (%)]]</f>
        <v>19149.953000000001</v>
      </c>
      <c r="H143" s="13">
        <f>Analista_Remuneracao_Dados_base[[#This Row],[2015]]-Analista_Remuneracao_Dados_base[[#This Row],[Aumento Salarial (%)]]</f>
        <v>19150.057700000001</v>
      </c>
      <c r="I143" s="13">
        <f>Analista_Remuneracao_Dados_base[[#This Row],[2016]]-Analista_Remuneracao_Dados_base[[#This Row],[Aumento Salarial (%)]]</f>
        <v>19150.162400000001</v>
      </c>
      <c r="J143" s="13">
        <f>Analista_Remuneracao_Dados_base[[#This Row],[2017]]-Analista_Remuneracao_Dados_base[[#This Row],[Aumento Salarial (%)]]</f>
        <v>19150.267100000001</v>
      </c>
      <c r="K143" s="13">
        <f>Analista_Remuneracao_Dados_base[[#This Row],[2018]]-Analista_Remuneracao_Dados_base[[#This Row],[Aumento Salarial (%)]]</f>
        <v>19150.371800000001</v>
      </c>
      <c r="L143" s="13">
        <f>Analista_Remuneracao_Dados_base[[#This Row],[2019]]-Analista_Remuneracao_Dados_base[[#This Row],[Aumento Salarial (%)]]</f>
        <v>19150.476500000001</v>
      </c>
      <c r="M143" s="13">
        <f>Analista_Remuneracao_Dados_base[[#This Row],[2020]]-Analista_Remuneracao_Dados_base[[#This Row],[Aumento Salarial (%)]]</f>
        <v>19150.581200000001</v>
      </c>
      <c r="N143" s="13">
        <f>Analista_Remuneracao_Dados_base[[#This Row],[2021]]-Analista_Remuneracao_Dados_base[[#This Row],[Aumento Salarial (%)]]</f>
        <v>19150.6859</v>
      </c>
      <c r="O143" s="13">
        <f>Analista_Remuneracao_Dados_base[[#This Row],[2022]]-Analista_Remuneracao_Dados_base[[#This Row],[Aumento Salarial (%)]]</f>
        <v>19150.7906</v>
      </c>
      <c r="P143" s="13">
        <f>Analista_Remuneracao_Dados_base[[#This Row],[Salário Atual (R$)2]]-(1*Analista_Remuneracao_Dados_base[[#This Row],[Aumento Salarial (%)]])</f>
        <v>19150.8953</v>
      </c>
      <c r="Q143" s="13">
        <v>19151</v>
      </c>
    </row>
    <row r="144" spans="1:17" x14ac:dyDescent="0.25">
      <c r="A144">
        <v>294</v>
      </c>
      <c r="B144" t="s">
        <v>11</v>
      </c>
      <c r="C144" t="s">
        <v>8</v>
      </c>
      <c r="D144">
        <v>4</v>
      </c>
      <c r="E144" s="38">
        <v>10078</v>
      </c>
      <c r="F144" s="37">
        <v>0.10440000000000001</v>
      </c>
      <c r="G144">
        <f>Analista_Remuneracao_Dados_base[[#This Row],[2014]]-Analista_Remuneracao_Dados_base[[#This Row],[Aumento Salarial (%)]]</f>
        <v>10949.955999999998</v>
      </c>
      <c r="H144" s="13">
        <f>Analista_Remuneracao_Dados_base[[#This Row],[2015]]-Analista_Remuneracao_Dados_base[[#This Row],[Aumento Salarial (%)]]</f>
        <v>10950.060399999998</v>
      </c>
      <c r="I144" s="13">
        <f>Analista_Remuneracao_Dados_base[[#This Row],[2016]]-Analista_Remuneracao_Dados_base[[#This Row],[Aumento Salarial (%)]]</f>
        <v>10950.164799999999</v>
      </c>
      <c r="J144" s="13">
        <f>Analista_Remuneracao_Dados_base[[#This Row],[2017]]-Analista_Remuneracao_Dados_base[[#This Row],[Aumento Salarial (%)]]</f>
        <v>10950.269199999999</v>
      </c>
      <c r="K144" s="13">
        <f>Analista_Remuneracao_Dados_base[[#This Row],[2018]]-Analista_Remuneracao_Dados_base[[#This Row],[Aumento Salarial (%)]]</f>
        <v>10950.373599999999</v>
      </c>
      <c r="L144" s="13">
        <f>Analista_Remuneracao_Dados_base[[#This Row],[2019]]-Analista_Remuneracao_Dados_base[[#This Row],[Aumento Salarial (%)]]</f>
        <v>10950.477999999999</v>
      </c>
      <c r="M144" s="13">
        <f>Analista_Remuneracao_Dados_base[[#This Row],[2020]]-Analista_Remuneracao_Dados_base[[#This Row],[Aumento Salarial (%)]]</f>
        <v>10950.582399999999</v>
      </c>
      <c r="N144" s="13">
        <f>Analista_Remuneracao_Dados_base[[#This Row],[2021]]-Analista_Remuneracao_Dados_base[[#This Row],[Aumento Salarial (%)]]</f>
        <v>10950.686799999999</v>
      </c>
      <c r="O144" s="13">
        <f>Analista_Remuneracao_Dados_base[[#This Row],[2022]]-Analista_Remuneracao_Dados_base[[#This Row],[Aumento Salarial (%)]]</f>
        <v>10950.7912</v>
      </c>
      <c r="P144" s="13">
        <f>Analista_Remuneracao_Dados_base[[#This Row],[Salário Atual (R$)2]]-(1*Analista_Remuneracao_Dados_base[[#This Row],[Aumento Salarial (%)]])</f>
        <v>10950.8956</v>
      </c>
      <c r="Q144" s="13">
        <v>10951</v>
      </c>
    </row>
    <row r="145" spans="1:17" x14ac:dyDescent="0.25">
      <c r="A145">
        <v>488</v>
      </c>
      <c r="B145" t="s">
        <v>10</v>
      </c>
      <c r="C145" t="s">
        <v>4</v>
      </c>
      <c r="D145">
        <v>20</v>
      </c>
      <c r="E145" s="38">
        <v>7966</v>
      </c>
      <c r="F145" s="37">
        <v>0.1043</v>
      </c>
      <c r="G145">
        <f>Analista_Remuneracao_Dados_base[[#This Row],[2014]]-Analista_Remuneracao_Dados_base[[#This Row],[Aumento Salarial (%)]]</f>
        <v>3430.9570000000003</v>
      </c>
      <c r="H145" s="13">
        <f>Analista_Remuneracao_Dados_base[[#This Row],[2015]]-Analista_Remuneracao_Dados_base[[#This Row],[Aumento Salarial (%)]]</f>
        <v>3431.0613000000003</v>
      </c>
      <c r="I145" s="13">
        <f>Analista_Remuneracao_Dados_base[[#This Row],[2016]]-Analista_Remuneracao_Dados_base[[#This Row],[Aumento Salarial (%)]]</f>
        <v>3431.1656000000003</v>
      </c>
      <c r="J145" s="13">
        <f>Analista_Remuneracao_Dados_base[[#This Row],[2017]]-Analista_Remuneracao_Dados_base[[#This Row],[Aumento Salarial (%)]]</f>
        <v>3431.2699000000002</v>
      </c>
      <c r="K145" s="13">
        <f>Analista_Remuneracao_Dados_base[[#This Row],[2018]]-Analista_Remuneracao_Dados_base[[#This Row],[Aumento Salarial (%)]]</f>
        <v>3431.3742000000002</v>
      </c>
      <c r="L145" s="13">
        <f>Analista_Remuneracao_Dados_base[[#This Row],[2019]]-Analista_Remuneracao_Dados_base[[#This Row],[Aumento Salarial (%)]]</f>
        <v>3431.4785000000002</v>
      </c>
      <c r="M145" s="13">
        <f>Analista_Remuneracao_Dados_base[[#This Row],[2020]]-Analista_Remuneracao_Dados_base[[#This Row],[Aumento Salarial (%)]]</f>
        <v>3431.5828000000001</v>
      </c>
      <c r="N145" s="13">
        <f>Analista_Remuneracao_Dados_base[[#This Row],[2021]]-Analista_Remuneracao_Dados_base[[#This Row],[Aumento Salarial (%)]]</f>
        <v>3431.6871000000001</v>
      </c>
      <c r="O145" s="13">
        <f>Analista_Remuneracao_Dados_base[[#This Row],[2022]]-Analista_Remuneracao_Dados_base[[#This Row],[Aumento Salarial (%)]]</f>
        <v>3431.7914000000001</v>
      </c>
      <c r="P145" s="13">
        <f>Analista_Remuneracao_Dados_base[[#This Row],[Salário Atual (R$)2]]-(1*Analista_Remuneracao_Dados_base[[#This Row],[Aumento Salarial (%)]])</f>
        <v>3431.8957</v>
      </c>
      <c r="Q145" s="13">
        <v>3432</v>
      </c>
    </row>
    <row r="146" spans="1:17" x14ac:dyDescent="0.25">
      <c r="A146">
        <v>386</v>
      </c>
      <c r="B146" t="s">
        <v>11</v>
      </c>
      <c r="C146" t="s">
        <v>7</v>
      </c>
      <c r="D146">
        <v>19</v>
      </c>
      <c r="E146" s="38">
        <v>19627</v>
      </c>
      <c r="F146" s="37">
        <v>0.1042</v>
      </c>
      <c r="G146">
        <f>Analista_Remuneracao_Dados_base[[#This Row],[2014]]-Analista_Remuneracao_Dados_base[[#This Row],[Aumento Salarial (%)]]</f>
        <v>19547.957999999984</v>
      </c>
      <c r="H146" s="13">
        <f>Analista_Remuneracao_Dados_base[[#This Row],[2015]]-Analista_Remuneracao_Dados_base[[#This Row],[Aumento Salarial (%)]]</f>
        <v>19548.062199999986</v>
      </c>
      <c r="I146" s="13">
        <f>Analista_Remuneracao_Dados_base[[#This Row],[2016]]-Analista_Remuneracao_Dados_base[[#This Row],[Aumento Salarial (%)]]</f>
        <v>19548.166399999987</v>
      </c>
      <c r="J146" s="13">
        <f>Analista_Remuneracao_Dados_base[[#This Row],[2017]]-Analista_Remuneracao_Dados_base[[#This Row],[Aumento Salarial (%)]]</f>
        <v>19548.270599999989</v>
      </c>
      <c r="K146" s="13">
        <f>Analista_Remuneracao_Dados_base[[#This Row],[2018]]-Analista_Remuneracao_Dados_base[[#This Row],[Aumento Salarial (%)]]</f>
        <v>19548.374799999991</v>
      </c>
      <c r="L146" s="13">
        <f>Analista_Remuneracao_Dados_base[[#This Row],[2019]]-Analista_Remuneracao_Dados_base[[#This Row],[Aumento Salarial (%)]]</f>
        <v>19548.478999999992</v>
      </c>
      <c r="M146" s="13">
        <f>Analista_Remuneracao_Dados_base[[#This Row],[2020]]-Analista_Remuneracao_Dados_base[[#This Row],[Aumento Salarial (%)]]</f>
        <v>19548.583199999994</v>
      </c>
      <c r="N146" s="13">
        <f>Analista_Remuneracao_Dados_base[[#This Row],[2021]]-Analista_Remuneracao_Dados_base[[#This Row],[Aumento Salarial (%)]]</f>
        <v>19548.687399999995</v>
      </c>
      <c r="O146" s="13">
        <f>Analista_Remuneracao_Dados_base[[#This Row],[2022]]-Analista_Remuneracao_Dados_base[[#This Row],[Aumento Salarial (%)]]</f>
        <v>19548.791599999997</v>
      </c>
      <c r="P146" s="13">
        <f>Analista_Remuneracao_Dados_base[[#This Row],[Salário Atual (R$)2]]-(1*Analista_Remuneracao_Dados_base[[#This Row],[Aumento Salarial (%)]])</f>
        <v>19548.895799999998</v>
      </c>
      <c r="Q146" s="13">
        <v>19549</v>
      </c>
    </row>
    <row r="147" spans="1:17" x14ac:dyDescent="0.25">
      <c r="A147">
        <v>7</v>
      </c>
      <c r="B147" t="s">
        <v>10</v>
      </c>
      <c r="C147" t="s">
        <v>7</v>
      </c>
      <c r="D147">
        <v>3</v>
      </c>
      <c r="E147" s="38">
        <v>17467</v>
      </c>
      <c r="F147" s="37">
        <v>0.1033</v>
      </c>
      <c r="G147">
        <f>Analista_Remuneracao_Dados_base[[#This Row],[2014]]-Analista_Remuneracao_Dados_base[[#This Row],[Aumento Salarial (%)]]</f>
        <v>6278.9670000000024</v>
      </c>
      <c r="H147" s="13">
        <f>Analista_Remuneracao_Dados_base[[#This Row],[2015]]-Analista_Remuneracao_Dados_base[[#This Row],[Aumento Salarial (%)]]</f>
        <v>6279.0703000000021</v>
      </c>
      <c r="I147" s="13">
        <f>Analista_Remuneracao_Dados_base[[#This Row],[2016]]-Analista_Remuneracao_Dados_base[[#This Row],[Aumento Salarial (%)]]</f>
        <v>6279.1736000000019</v>
      </c>
      <c r="J147" s="13">
        <f>Analista_Remuneracao_Dados_base[[#This Row],[2017]]-Analista_Remuneracao_Dados_base[[#This Row],[Aumento Salarial (%)]]</f>
        <v>6279.2769000000017</v>
      </c>
      <c r="K147" s="13">
        <f>Analista_Remuneracao_Dados_base[[#This Row],[2018]]-Analista_Remuneracao_Dados_base[[#This Row],[Aumento Salarial (%)]]</f>
        <v>6279.3802000000014</v>
      </c>
      <c r="L147" s="13">
        <f>Analista_Remuneracao_Dados_base[[#This Row],[2019]]-Analista_Remuneracao_Dados_base[[#This Row],[Aumento Salarial (%)]]</f>
        <v>6279.4835000000012</v>
      </c>
      <c r="M147" s="13">
        <f>Analista_Remuneracao_Dados_base[[#This Row],[2020]]-Analista_Remuneracao_Dados_base[[#This Row],[Aumento Salarial (%)]]</f>
        <v>6279.5868000000009</v>
      </c>
      <c r="N147" s="13">
        <f>Analista_Remuneracao_Dados_base[[#This Row],[2021]]-Analista_Remuneracao_Dados_base[[#This Row],[Aumento Salarial (%)]]</f>
        <v>6279.6901000000007</v>
      </c>
      <c r="O147" s="13">
        <f>Analista_Remuneracao_Dados_base[[#This Row],[2022]]-Analista_Remuneracao_Dados_base[[#This Row],[Aumento Salarial (%)]]</f>
        <v>6279.7934000000005</v>
      </c>
      <c r="P147" s="13">
        <f>Analista_Remuneracao_Dados_base[[#This Row],[Salário Atual (R$)2]]-(1*Analista_Remuneracao_Dados_base[[#This Row],[Aumento Salarial (%)]])</f>
        <v>6279.8967000000002</v>
      </c>
      <c r="Q147" s="13">
        <v>6280</v>
      </c>
    </row>
    <row r="148" spans="1:17" x14ac:dyDescent="0.25">
      <c r="A148">
        <v>392</v>
      </c>
      <c r="B148" t="s">
        <v>9</v>
      </c>
      <c r="C148" t="s">
        <v>4</v>
      </c>
      <c r="D148">
        <v>25</v>
      </c>
      <c r="E148" s="38">
        <v>17967</v>
      </c>
      <c r="F148" s="37">
        <v>0.1031</v>
      </c>
      <c r="G148">
        <f>Analista_Remuneracao_Dados_base[[#This Row],[2014]]-Analista_Remuneracao_Dados_base[[#This Row],[Aumento Salarial (%)]]</f>
        <v>17242.968999999997</v>
      </c>
      <c r="H148" s="13">
        <f>Analista_Remuneracao_Dados_base[[#This Row],[2015]]-Analista_Remuneracao_Dados_base[[#This Row],[Aumento Salarial (%)]]</f>
        <v>17243.072099999998</v>
      </c>
      <c r="I148" s="13">
        <f>Analista_Remuneracao_Dados_base[[#This Row],[2016]]-Analista_Remuneracao_Dados_base[[#This Row],[Aumento Salarial (%)]]</f>
        <v>17243.175199999998</v>
      </c>
      <c r="J148" s="13">
        <f>Analista_Remuneracao_Dados_base[[#This Row],[2017]]-Analista_Remuneracao_Dados_base[[#This Row],[Aumento Salarial (%)]]</f>
        <v>17243.278299999998</v>
      </c>
      <c r="K148" s="13">
        <f>Analista_Remuneracao_Dados_base[[#This Row],[2018]]-Analista_Remuneracao_Dados_base[[#This Row],[Aumento Salarial (%)]]</f>
        <v>17243.381399999998</v>
      </c>
      <c r="L148" s="13">
        <f>Analista_Remuneracao_Dados_base[[#This Row],[2019]]-Analista_Remuneracao_Dados_base[[#This Row],[Aumento Salarial (%)]]</f>
        <v>17243.484499999999</v>
      </c>
      <c r="M148" s="13">
        <f>Analista_Remuneracao_Dados_base[[#This Row],[2020]]-Analista_Remuneracao_Dados_base[[#This Row],[Aumento Salarial (%)]]</f>
        <v>17243.587599999999</v>
      </c>
      <c r="N148" s="13">
        <f>Analista_Remuneracao_Dados_base[[#This Row],[2021]]-Analista_Remuneracao_Dados_base[[#This Row],[Aumento Salarial (%)]]</f>
        <v>17243.690699999999</v>
      </c>
      <c r="O148" s="13">
        <f>Analista_Remuneracao_Dados_base[[#This Row],[2022]]-Analista_Remuneracao_Dados_base[[#This Row],[Aumento Salarial (%)]]</f>
        <v>17243.793799999999</v>
      </c>
      <c r="P148" s="13">
        <f>Analista_Remuneracao_Dados_base[[#This Row],[Salário Atual (R$)2]]-(1*Analista_Remuneracao_Dados_base[[#This Row],[Aumento Salarial (%)]])</f>
        <v>17243.8969</v>
      </c>
      <c r="Q148" s="13">
        <v>17244</v>
      </c>
    </row>
    <row r="149" spans="1:17" x14ac:dyDescent="0.25">
      <c r="A149">
        <v>218</v>
      </c>
      <c r="B149" t="s">
        <v>12</v>
      </c>
      <c r="C149" t="s">
        <v>4</v>
      </c>
      <c r="D149">
        <v>9</v>
      </c>
      <c r="E149" s="38">
        <v>6593</v>
      </c>
      <c r="F149" s="37">
        <v>0.1028</v>
      </c>
      <c r="G149">
        <f>Analista_Remuneracao_Dados_base[[#This Row],[2014]]-Analista_Remuneracao_Dados_base[[#This Row],[Aumento Salarial (%)]]</f>
        <v>10800.971999999994</v>
      </c>
      <c r="H149" s="13">
        <f>Analista_Remuneracao_Dados_base[[#This Row],[2015]]-Analista_Remuneracao_Dados_base[[#This Row],[Aumento Salarial (%)]]</f>
        <v>10801.074799999995</v>
      </c>
      <c r="I149" s="13">
        <f>Analista_Remuneracao_Dados_base[[#This Row],[2016]]-Analista_Remuneracao_Dados_base[[#This Row],[Aumento Salarial (%)]]</f>
        <v>10801.177599999995</v>
      </c>
      <c r="J149" s="13">
        <f>Analista_Remuneracao_Dados_base[[#This Row],[2017]]-Analista_Remuneracao_Dados_base[[#This Row],[Aumento Salarial (%)]]</f>
        <v>10801.280399999996</v>
      </c>
      <c r="K149" s="13">
        <f>Analista_Remuneracao_Dados_base[[#This Row],[2018]]-Analista_Remuneracao_Dados_base[[#This Row],[Aumento Salarial (%)]]</f>
        <v>10801.383199999997</v>
      </c>
      <c r="L149" s="13">
        <f>Analista_Remuneracao_Dados_base[[#This Row],[2019]]-Analista_Remuneracao_Dados_base[[#This Row],[Aumento Salarial (%)]]</f>
        <v>10801.485999999997</v>
      </c>
      <c r="M149" s="13">
        <f>Analista_Remuneracao_Dados_base[[#This Row],[2020]]-Analista_Remuneracao_Dados_base[[#This Row],[Aumento Salarial (%)]]</f>
        <v>10801.588799999998</v>
      </c>
      <c r="N149" s="13">
        <f>Analista_Remuneracao_Dados_base[[#This Row],[2021]]-Analista_Remuneracao_Dados_base[[#This Row],[Aumento Salarial (%)]]</f>
        <v>10801.691599999998</v>
      </c>
      <c r="O149" s="13">
        <f>Analista_Remuneracao_Dados_base[[#This Row],[2022]]-Analista_Remuneracao_Dados_base[[#This Row],[Aumento Salarial (%)]]</f>
        <v>10801.794399999999</v>
      </c>
      <c r="P149" s="13">
        <f>Analista_Remuneracao_Dados_base[[#This Row],[Salário Atual (R$)2]]-(1*Analista_Remuneracao_Dados_base[[#This Row],[Aumento Salarial (%)]])</f>
        <v>10801.897199999999</v>
      </c>
      <c r="Q149" s="13">
        <v>10802</v>
      </c>
    </row>
    <row r="150" spans="1:17" x14ac:dyDescent="0.25">
      <c r="A150">
        <v>377</v>
      </c>
      <c r="B150" t="s">
        <v>12</v>
      </c>
      <c r="C150" t="s">
        <v>5</v>
      </c>
      <c r="D150">
        <v>28</v>
      </c>
      <c r="E150" s="38">
        <v>17259</v>
      </c>
      <c r="F150" s="37">
        <v>0.1027</v>
      </c>
      <c r="G150">
        <f>Analista_Remuneracao_Dados_base[[#This Row],[2014]]-Analista_Remuneracao_Dados_base[[#This Row],[Aumento Salarial (%)]]</f>
        <v>11684.973000000005</v>
      </c>
      <c r="H150" s="13">
        <f>Analista_Remuneracao_Dados_base[[#This Row],[2015]]-Analista_Remuneracao_Dados_base[[#This Row],[Aumento Salarial (%)]]</f>
        <v>11685.075700000005</v>
      </c>
      <c r="I150" s="13">
        <f>Analista_Remuneracao_Dados_base[[#This Row],[2016]]-Analista_Remuneracao_Dados_base[[#This Row],[Aumento Salarial (%)]]</f>
        <v>11685.178400000004</v>
      </c>
      <c r="J150" s="13">
        <f>Analista_Remuneracao_Dados_base[[#This Row],[2017]]-Analista_Remuneracao_Dados_base[[#This Row],[Aumento Salarial (%)]]</f>
        <v>11685.281100000004</v>
      </c>
      <c r="K150" s="13">
        <f>Analista_Remuneracao_Dados_base[[#This Row],[2018]]-Analista_Remuneracao_Dados_base[[#This Row],[Aumento Salarial (%)]]</f>
        <v>11685.383800000003</v>
      </c>
      <c r="L150" s="13">
        <f>Analista_Remuneracao_Dados_base[[#This Row],[2019]]-Analista_Remuneracao_Dados_base[[#This Row],[Aumento Salarial (%)]]</f>
        <v>11685.486500000003</v>
      </c>
      <c r="M150" s="13">
        <f>Analista_Remuneracao_Dados_base[[#This Row],[2020]]-Analista_Remuneracao_Dados_base[[#This Row],[Aumento Salarial (%)]]</f>
        <v>11685.589200000002</v>
      </c>
      <c r="N150" s="13">
        <f>Analista_Remuneracao_Dados_base[[#This Row],[2021]]-Analista_Remuneracao_Dados_base[[#This Row],[Aumento Salarial (%)]]</f>
        <v>11685.691900000002</v>
      </c>
      <c r="O150" s="13">
        <f>Analista_Remuneracao_Dados_base[[#This Row],[2022]]-Analista_Remuneracao_Dados_base[[#This Row],[Aumento Salarial (%)]]</f>
        <v>11685.794600000001</v>
      </c>
      <c r="P150" s="13">
        <f>Analista_Remuneracao_Dados_base[[#This Row],[Salário Atual (R$)2]]-(1*Analista_Remuneracao_Dados_base[[#This Row],[Aumento Salarial (%)]])</f>
        <v>11685.897300000001</v>
      </c>
      <c r="Q150" s="13">
        <v>11686</v>
      </c>
    </row>
    <row r="151" spans="1:17" x14ac:dyDescent="0.25">
      <c r="A151">
        <v>235</v>
      </c>
      <c r="B151" t="s">
        <v>10</v>
      </c>
      <c r="C151" t="s">
        <v>8</v>
      </c>
      <c r="D151">
        <v>25</v>
      </c>
      <c r="E151" s="38">
        <v>14408</v>
      </c>
      <c r="F151" s="37">
        <v>0.1016</v>
      </c>
      <c r="G151">
        <f>Analista_Remuneracao_Dados_base[[#This Row],[2014]]-Analista_Remuneracao_Dados_base[[#This Row],[Aumento Salarial (%)]]</f>
        <v>17705.983999999982</v>
      </c>
      <c r="H151" s="13">
        <f>Analista_Remuneracao_Dados_base[[#This Row],[2015]]-Analista_Remuneracao_Dados_base[[#This Row],[Aumento Salarial (%)]]</f>
        <v>17706.085599999984</v>
      </c>
      <c r="I151" s="13">
        <f>Analista_Remuneracao_Dados_base[[#This Row],[2016]]-Analista_Remuneracao_Dados_base[[#This Row],[Aumento Salarial (%)]]</f>
        <v>17706.187199999986</v>
      </c>
      <c r="J151" s="13">
        <f>Analista_Remuneracao_Dados_base[[#This Row],[2017]]-Analista_Remuneracao_Dados_base[[#This Row],[Aumento Salarial (%)]]</f>
        <v>17706.288799999988</v>
      </c>
      <c r="K151" s="13">
        <f>Analista_Remuneracao_Dados_base[[#This Row],[2018]]-Analista_Remuneracao_Dados_base[[#This Row],[Aumento Salarial (%)]]</f>
        <v>17706.390399999989</v>
      </c>
      <c r="L151" s="13">
        <f>Analista_Remuneracao_Dados_base[[#This Row],[2019]]-Analista_Remuneracao_Dados_base[[#This Row],[Aumento Salarial (%)]]</f>
        <v>17706.491999999991</v>
      </c>
      <c r="M151" s="13">
        <f>Analista_Remuneracao_Dados_base[[#This Row],[2020]]-Analista_Remuneracao_Dados_base[[#This Row],[Aumento Salarial (%)]]</f>
        <v>17706.593599999993</v>
      </c>
      <c r="N151" s="13">
        <f>Analista_Remuneracao_Dados_base[[#This Row],[2021]]-Analista_Remuneracao_Dados_base[[#This Row],[Aumento Salarial (%)]]</f>
        <v>17706.695199999995</v>
      </c>
      <c r="O151" s="13">
        <f>Analista_Remuneracao_Dados_base[[#This Row],[2022]]-Analista_Remuneracao_Dados_base[[#This Row],[Aumento Salarial (%)]]</f>
        <v>17706.796799999996</v>
      </c>
      <c r="P151" s="13">
        <f>Analista_Remuneracao_Dados_base[[#This Row],[Salário Atual (R$)2]]-(1*Analista_Remuneracao_Dados_base[[#This Row],[Aumento Salarial (%)]])</f>
        <v>17706.898399999998</v>
      </c>
      <c r="Q151" s="13">
        <v>17707</v>
      </c>
    </row>
    <row r="152" spans="1:17" x14ac:dyDescent="0.25">
      <c r="A152">
        <v>257</v>
      </c>
      <c r="B152" t="s">
        <v>11</v>
      </c>
      <c r="C152" t="s">
        <v>5</v>
      </c>
      <c r="D152">
        <v>20</v>
      </c>
      <c r="E152" s="38">
        <v>3165</v>
      </c>
      <c r="F152" s="37">
        <v>0.1012</v>
      </c>
      <c r="G152">
        <f>Analista_Remuneracao_Dados_base[[#This Row],[2014]]-Analista_Remuneracao_Dados_base[[#This Row],[Aumento Salarial (%)]]</f>
        <v>13714.988000000008</v>
      </c>
      <c r="H152" s="13">
        <f>Analista_Remuneracao_Dados_base[[#This Row],[2015]]-Analista_Remuneracao_Dados_base[[#This Row],[Aumento Salarial (%)]]</f>
        <v>13715.089200000008</v>
      </c>
      <c r="I152" s="13">
        <f>Analista_Remuneracao_Dados_base[[#This Row],[2016]]-Analista_Remuneracao_Dados_base[[#This Row],[Aumento Salarial (%)]]</f>
        <v>13715.190400000007</v>
      </c>
      <c r="J152" s="13">
        <f>Analista_Remuneracao_Dados_base[[#This Row],[2017]]-Analista_Remuneracao_Dados_base[[#This Row],[Aumento Salarial (%)]]</f>
        <v>13715.291600000006</v>
      </c>
      <c r="K152" s="13">
        <f>Analista_Remuneracao_Dados_base[[#This Row],[2018]]-Analista_Remuneracao_Dados_base[[#This Row],[Aumento Salarial (%)]]</f>
        <v>13715.392800000005</v>
      </c>
      <c r="L152" s="13">
        <f>Analista_Remuneracao_Dados_base[[#This Row],[2019]]-Analista_Remuneracao_Dados_base[[#This Row],[Aumento Salarial (%)]]</f>
        <v>13715.494000000004</v>
      </c>
      <c r="M152" s="13">
        <f>Analista_Remuneracao_Dados_base[[#This Row],[2020]]-Analista_Remuneracao_Dados_base[[#This Row],[Aumento Salarial (%)]]</f>
        <v>13715.595200000003</v>
      </c>
      <c r="N152" s="13">
        <f>Analista_Remuneracao_Dados_base[[#This Row],[2021]]-Analista_Remuneracao_Dados_base[[#This Row],[Aumento Salarial (%)]]</f>
        <v>13715.696400000003</v>
      </c>
      <c r="O152" s="13">
        <f>Analista_Remuneracao_Dados_base[[#This Row],[2022]]-Analista_Remuneracao_Dados_base[[#This Row],[Aumento Salarial (%)]]</f>
        <v>13715.797600000002</v>
      </c>
      <c r="P152" s="13">
        <f>Analista_Remuneracao_Dados_base[[#This Row],[Salário Atual (R$)2]]-(1*Analista_Remuneracao_Dados_base[[#This Row],[Aumento Salarial (%)]])</f>
        <v>13715.898800000001</v>
      </c>
      <c r="Q152" s="13">
        <v>13716</v>
      </c>
    </row>
    <row r="153" spans="1:17" x14ac:dyDescent="0.25">
      <c r="A153">
        <v>93</v>
      </c>
      <c r="B153" t="s">
        <v>9</v>
      </c>
      <c r="C153" t="s">
        <v>6</v>
      </c>
      <c r="D153">
        <v>9</v>
      </c>
      <c r="E153" s="38">
        <v>10228</v>
      </c>
      <c r="F153" s="37">
        <v>0.1009</v>
      </c>
      <c r="G153">
        <f>Analista_Remuneracao_Dados_base[[#This Row],[2014]]-Analista_Remuneracao_Dados_base[[#This Row],[Aumento Salarial (%)]]</f>
        <v>5021.9909999999963</v>
      </c>
      <c r="H153" s="13">
        <f>Analista_Remuneracao_Dados_base[[#This Row],[2015]]-Analista_Remuneracao_Dados_base[[#This Row],[Aumento Salarial (%)]]</f>
        <v>5022.0918999999967</v>
      </c>
      <c r="I153" s="13">
        <f>Analista_Remuneracao_Dados_base[[#This Row],[2016]]-Analista_Remuneracao_Dados_base[[#This Row],[Aumento Salarial (%)]]</f>
        <v>5022.1927999999971</v>
      </c>
      <c r="J153" s="13">
        <f>Analista_Remuneracao_Dados_base[[#This Row],[2017]]-Analista_Remuneracao_Dados_base[[#This Row],[Aumento Salarial (%)]]</f>
        <v>5022.2936999999974</v>
      </c>
      <c r="K153" s="13">
        <f>Analista_Remuneracao_Dados_base[[#This Row],[2018]]-Analista_Remuneracao_Dados_base[[#This Row],[Aumento Salarial (%)]]</f>
        <v>5022.3945999999978</v>
      </c>
      <c r="L153" s="13">
        <f>Analista_Remuneracao_Dados_base[[#This Row],[2019]]-Analista_Remuneracao_Dados_base[[#This Row],[Aumento Salarial (%)]]</f>
        <v>5022.4954999999982</v>
      </c>
      <c r="M153" s="13">
        <f>Analista_Remuneracao_Dados_base[[#This Row],[2020]]-Analista_Remuneracao_Dados_base[[#This Row],[Aumento Salarial (%)]]</f>
        <v>5022.5963999999985</v>
      </c>
      <c r="N153" s="13">
        <f>Analista_Remuneracao_Dados_base[[#This Row],[2021]]-Analista_Remuneracao_Dados_base[[#This Row],[Aumento Salarial (%)]]</f>
        <v>5022.6972999999989</v>
      </c>
      <c r="O153" s="13">
        <f>Analista_Remuneracao_Dados_base[[#This Row],[2022]]-Analista_Remuneracao_Dados_base[[#This Row],[Aumento Salarial (%)]]</f>
        <v>5022.7981999999993</v>
      </c>
      <c r="P153" s="13">
        <f>Analista_Remuneracao_Dados_base[[#This Row],[Salário Atual (R$)2]]-(1*Analista_Remuneracao_Dados_base[[#This Row],[Aumento Salarial (%)]])</f>
        <v>5022.8990999999996</v>
      </c>
      <c r="Q153" s="13">
        <v>5023</v>
      </c>
    </row>
    <row r="154" spans="1:17" x14ac:dyDescent="0.25">
      <c r="A154">
        <v>226</v>
      </c>
      <c r="B154" t="s">
        <v>10</v>
      </c>
      <c r="C154" t="s">
        <v>6</v>
      </c>
      <c r="D154">
        <v>2</v>
      </c>
      <c r="E154" s="38">
        <v>4409</v>
      </c>
      <c r="F154" s="37">
        <v>0.1007</v>
      </c>
      <c r="G154">
        <f>Analista_Remuneracao_Dados_base[[#This Row],[2014]]-Analista_Remuneracao_Dados_base[[#This Row],[Aumento Salarial (%)]]</f>
        <v>12137.992999999991</v>
      </c>
      <c r="H154" s="13">
        <f>Analista_Remuneracao_Dados_base[[#This Row],[2015]]-Analista_Remuneracao_Dados_base[[#This Row],[Aumento Salarial (%)]]</f>
        <v>12138.093699999992</v>
      </c>
      <c r="I154" s="13">
        <f>Analista_Remuneracao_Dados_base[[#This Row],[2016]]-Analista_Remuneracao_Dados_base[[#This Row],[Aumento Salarial (%)]]</f>
        <v>12138.194399999993</v>
      </c>
      <c r="J154" s="13">
        <f>Analista_Remuneracao_Dados_base[[#This Row],[2017]]-Analista_Remuneracao_Dados_base[[#This Row],[Aumento Salarial (%)]]</f>
        <v>12138.295099999994</v>
      </c>
      <c r="K154" s="13">
        <f>Analista_Remuneracao_Dados_base[[#This Row],[2018]]-Analista_Remuneracao_Dados_base[[#This Row],[Aumento Salarial (%)]]</f>
        <v>12138.395799999995</v>
      </c>
      <c r="L154" s="13">
        <f>Analista_Remuneracao_Dados_base[[#This Row],[2019]]-Analista_Remuneracao_Dados_base[[#This Row],[Aumento Salarial (%)]]</f>
        <v>12138.496499999996</v>
      </c>
      <c r="M154" s="13">
        <f>Analista_Remuneracao_Dados_base[[#This Row],[2020]]-Analista_Remuneracao_Dados_base[[#This Row],[Aumento Salarial (%)]]</f>
        <v>12138.597199999997</v>
      </c>
      <c r="N154" s="13">
        <f>Analista_Remuneracao_Dados_base[[#This Row],[2021]]-Analista_Remuneracao_Dados_base[[#This Row],[Aumento Salarial (%)]]</f>
        <v>12138.697899999997</v>
      </c>
      <c r="O154" s="13">
        <f>Analista_Remuneracao_Dados_base[[#This Row],[2022]]-Analista_Remuneracao_Dados_base[[#This Row],[Aumento Salarial (%)]]</f>
        <v>12138.798599999998</v>
      </c>
      <c r="P154" s="13">
        <f>Analista_Remuneracao_Dados_base[[#This Row],[Salário Atual (R$)2]]-(1*Analista_Remuneracao_Dados_base[[#This Row],[Aumento Salarial (%)]])</f>
        <v>12138.899299999999</v>
      </c>
      <c r="Q154" s="13">
        <v>12139</v>
      </c>
    </row>
    <row r="155" spans="1:17" x14ac:dyDescent="0.25">
      <c r="A155">
        <v>236</v>
      </c>
      <c r="B155" t="s">
        <v>10</v>
      </c>
      <c r="C155" t="s">
        <v>8</v>
      </c>
      <c r="D155">
        <v>24</v>
      </c>
      <c r="E155" s="38">
        <v>12114</v>
      </c>
      <c r="F155" s="37">
        <v>0.10059999999999999</v>
      </c>
      <c r="G155">
        <f>Analista_Remuneracao_Dados_base[[#This Row],[2014]]-Analista_Remuneracao_Dados_base[[#This Row],[Aumento Salarial (%)]]</f>
        <v>8303.9940000000024</v>
      </c>
      <c r="H155" s="13">
        <f>Analista_Remuneracao_Dados_base[[#This Row],[2015]]-Analista_Remuneracao_Dados_base[[#This Row],[Aumento Salarial (%)]]</f>
        <v>8304.0946000000022</v>
      </c>
      <c r="I155" s="13">
        <f>Analista_Remuneracao_Dados_base[[#This Row],[2016]]-Analista_Remuneracao_Dados_base[[#This Row],[Aumento Salarial (%)]]</f>
        <v>8304.1952000000019</v>
      </c>
      <c r="J155" s="13">
        <f>Analista_Remuneracao_Dados_base[[#This Row],[2017]]-Analista_Remuneracao_Dados_base[[#This Row],[Aumento Salarial (%)]]</f>
        <v>8304.2958000000017</v>
      </c>
      <c r="K155" s="13">
        <f>Analista_Remuneracao_Dados_base[[#This Row],[2018]]-Analista_Remuneracao_Dados_base[[#This Row],[Aumento Salarial (%)]]</f>
        <v>8304.3964000000014</v>
      </c>
      <c r="L155" s="13">
        <f>Analista_Remuneracao_Dados_base[[#This Row],[2019]]-Analista_Remuneracao_Dados_base[[#This Row],[Aumento Salarial (%)]]</f>
        <v>8304.4970000000012</v>
      </c>
      <c r="M155" s="13">
        <f>Analista_Remuneracao_Dados_base[[#This Row],[2020]]-Analista_Remuneracao_Dados_base[[#This Row],[Aumento Salarial (%)]]</f>
        <v>8304.597600000001</v>
      </c>
      <c r="N155" s="13">
        <f>Analista_Remuneracao_Dados_base[[#This Row],[2021]]-Analista_Remuneracao_Dados_base[[#This Row],[Aumento Salarial (%)]]</f>
        <v>8304.6982000000007</v>
      </c>
      <c r="O155" s="13">
        <f>Analista_Remuneracao_Dados_base[[#This Row],[2022]]-Analista_Remuneracao_Dados_base[[#This Row],[Aumento Salarial (%)]]</f>
        <v>8304.7988000000005</v>
      </c>
      <c r="P155" s="13">
        <f>Analista_Remuneracao_Dados_base[[#This Row],[Salário Atual (R$)2]]-(1*Analista_Remuneracao_Dados_base[[#This Row],[Aumento Salarial (%)]])</f>
        <v>8304.8994000000002</v>
      </c>
      <c r="Q155" s="13">
        <v>8305</v>
      </c>
    </row>
    <row r="156" spans="1:17" x14ac:dyDescent="0.25">
      <c r="A156">
        <v>120</v>
      </c>
      <c r="B156" t="s">
        <v>10</v>
      </c>
      <c r="C156" t="s">
        <v>5</v>
      </c>
      <c r="D156">
        <v>9</v>
      </c>
      <c r="E156" s="38">
        <v>7378</v>
      </c>
      <c r="F156" s="37">
        <v>0.1003</v>
      </c>
      <c r="G156">
        <f>Analista_Remuneracao_Dados_base[[#This Row],[2014]]-Analista_Remuneracao_Dados_base[[#This Row],[Aumento Salarial (%)]]</f>
        <v>11980.996999999999</v>
      </c>
      <c r="H156" s="13">
        <f>Analista_Remuneracao_Dados_base[[#This Row],[2015]]-Analista_Remuneracao_Dados_base[[#This Row],[Aumento Salarial (%)]]</f>
        <v>11981.097299999999</v>
      </c>
      <c r="I156" s="13">
        <f>Analista_Remuneracao_Dados_base[[#This Row],[2016]]-Analista_Remuneracao_Dados_base[[#This Row],[Aumento Salarial (%)]]</f>
        <v>11981.1976</v>
      </c>
      <c r="J156" s="13">
        <f>Analista_Remuneracao_Dados_base[[#This Row],[2017]]-Analista_Remuneracao_Dados_base[[#This Row],[Aumento Salarial (%)]]</f>
        <v>11981.2979</v>
      </c>
      <c r="K156" s="13">
        <f>Analista_Remuneracao_Dados_base[[#This Row],[2018]]-Analista_Remuneracao_Dados_base[[#This Row],[Aumento Salarial (%)]]</f>
        <v>11981.3982</v>
      </c>
      <c r="L156" s="13">
        <f>Analista_Remuneracao_Dados_base[[#This Row],[2019]]-Analista_Remuneracao_Dados_base[[#This Row],[Aumento Salarial (%)]]</f>
        <v>11981.4985</v>
      </c>
      <c r="M156" s="13">
        <f>Analista_Remuneracao_Dados_base[[#This Row],[2020]]-Analista_Remuneracao_Dados_base[[#This Row],[Aumento Salarial (%)]]</f>
        <v>11981.5988</v>
      </c>
      <c r="N156" s="13">
        <f>Analista_Remuneracao_Dados_base[[#This Row],[2021]]-Analista_Remuneracao_Dados_base[[#This Row],[Aumento Salarial (%)]]</f>
        <v>11981.6991</v>
      </c>
      <c r="O156" s="13">
        <f>Analista_Remuneracao_Dados_base[[#This Row],[2022]]-Analista_Remuneracao_Dados_base[[#This Row],[Aumento Salarial (%)]]</f>
        <v>11981.7994</v>
      </c>
      <c r="P156" s="13">
        <f>Analista_Remuneracao_Dados_base[[#This Row],[Salário Atual (R$)2]]-(1*Analista_Remuneracao_Dados_base[[#This Row],[Aumento Salarial (%)]])</f>
        <v>11981.8997</v>
      </c>
      <c r="Q156" s="13">
        <v>11982</v>
      </c>
    </row>
    <row r="157" spans="1:17" x14ac:dyDescent="0.25">
      <c r="A157">
        <v>267</v>
      </c>
      <c r="B157" t="s">
        <v>10</v>
      </c>
      <c r="C157" t="s">
        <v>7</v>
      </c>
      <c r="D157">
        <v>18</v>
      </c>
      <c r="E157" s="38">
        <v>17737</v>
      </c>
      <c r="F157" s="37">
        <v>0.10009999999999999</v>
      </c>
      <c r="G157">
        <f>Analista_Remuneracao_Dados_base[[#This Row],[2014]]-Analista_Remuneracao_Dados_base[[#This Row],[Aumento Salarial (%)]]</f>
        <v>4289.9990000000034</v>
      </c>
      <c r="H157" s="13">
        <f>Analista_Remuneracao_Dados_base[[#This Row],[2015]]-Analista_Remuneracao_Dados_base[[#This Row],[Aumento Salarial (%)]]</f>
        <v>4290.0991000000031</v>
      </c>
      <c r="I157" s="13">
        <f>Analista_Remuneracao_Dados_base[[#This Row],[2016]]-Analista_Remuneracao_Dados_base[[#This Row],[Aumento Salarial (%)]]</f>
        <v>4290.1992000000027</v>
      </c>
      <c r="J157" s="13">
        <f>Analista_Remuneracao_Dados_base[[#This Row],[2017]]-Analista_Remuneracao_Dados_base[[#This Row],[Aumento Salarial (%)]]</f>
        <v>4290.2993000000024</v>
      </c>
      <c r="K157" s="13">
        <f>Analista_Remuneracao_Dados_base[[#This Row],[2018]]-Analista_Remuneracao_Dados_base[[#This Row],[Aumento Salarial (%)]]</f>
        <v>4290.3994000000021</v>
      </c>
      <c r="L157" s="13">
        <f>Analista_Remuneracao_Dados_base[[#This Row],[2019]]-Analista_Remuneracao_Dados_base[[#This Row],[Aumento Salarial (%)]]</f>
        <v>4290.4995000000017</v>
      </c>
      <c r="M157" s="13">
        <f>Analista_Remuneracao_Dados_base[[#This Row],[2020]]-Analista_Remuneracao_Dados_base[[#This Row],[Aumento Salarial (%)]]</f>
        <v>4290.5996000000014</v>
      </c>
      <c r="N157" s="13">
        <f>Analista_Remuneracao_Dados_base[[#This Row],[2021]]-Analista_Remuneracao_Dados_base[[#This Row],[Aumento Salarial (%)]]</f>
        <v>4290.699700000001</v>
      </c>
      <c r="O157" s="13">
        <f>Analista_Remuneracao_Dados_base[[#This Row],[2022]]-Analista_Remuneracao_Dados_base[[#This Row],[Aumento Salarial (%)]]</f>
        <v>4290.7998000000007</v>
      </c>
      <c r="P157" s="13">
        <f>Analista_Remuneracao_Dados_base[[#This Row],[Salário Atual (R$)2]]-(1*Analista_Remuneracao_Dados_base[[#This Row],[Aumento Salarial (%)]])</f>
        <v>4290.8999000000003</v>
      </c>
      <c r="Q157" s="13">
        <v>4291</v>
      </c>
    </row>
    <row r="158" spans="1:17" x14ac:dyDescent="0.25">
      <c r="A158">
        <v>374</v>
      </c>
      <c r="B158" t="s">
        <v>3</v>
      </c>
      <c r="C158" t="s">
        <v>6</v>
      </c>
      <c r="D158">
        <v>21</v>
      </c>
      <c r="E158" s="38">
        <v>8162</v>
      </c>
      <c r="F158" s="37">
        <v>9.9699999999999997E-2</v>
      </c>
      <c r="G158">
        <f>Analista_Remuneracao_Dados_base[[#This Row],[2014]]-Analista_Remuneracao_Dados_base[[#This Row],[Aumento Salarial (%)]]</f>
        <v>17939.003000000012</v>
      </c>
      <c r="H158" s="13">
        <f>Analista_Remuneracao_Dados_base[[#This Row],[2015]]-Analista_Remuneracao_Dados_base[[#This Row],[Aumento Salarial (%)]]</f>
        <v>17939.10270000001</v>
      </c>
      <c r="I158" s="13">
        <f>Analista_Remuneracao_Dados_base[[#This Row],[2016]]-Analista_Remuneracao_Dados_base[[#This Row],[Aumento Salarial (%)]]</f>
        <v>17939.202400000009</v>
      </c>
      <c r="J158" s="13">
        <f>Analista_Remuneracao_Dados_base[[#This Row],[2017]]-Analista_Remuneracao_Dados_base[[#This Row],[Aumento Salarial (%)]]</f>
        <v>17939.302100000008</v>
      </c>
      <c r="K158" s="13">
        <f>Analista_Remuneracao_Dados_base[[#This Row],[2018]]-Analista_Remuneracao_Dados_base[[#This Row],[Aumento Salarial (%)]]</f>
        <v>17939.401800000007</v>
      </c>
      <c r="L158" s="13">
        <f>Analista_Remuneracao_Dados_base[[#This Row],[2019]]-Analista_Remuneracao_Dados_base[[#This Row],[Aumento Salarial (%)]]</f>
        <v>17939.501500000006</v>
      </c>
      <c r="M158" s="13">
        <f>Analista_Remuneracao_Dados_base[[#This Row],[2020]]-Analista_Remuneracao_Dados_base[[#This Row],[Aumento Salarial (%)]]</f>
        <v>17939.601200000005</v>
      </c>
      <c r="N158" s="13">
        <f>Analista_Remuneracao_Dados_base[[#This Row],[2021]]-Analista_Remuneracao_Dados_base[[#This Row],[Aumento Salarial (%)]]</f>
        <v>17939.700900000003</v>
      </c>
      <c r="O158" s="13">
        <f>Analista_Remuneracao_Dados_base[[#This Row],[2022]]-Analista_Remuneracao_Dados_base[[#This Row],[Aumento Salarial (%)]]</f>
        <v>17939.800600000002</v>
      </c>
      <c r="P158" s="13">
        <f>Analista_Remuneracao_Dados_base[[#This Row],[Salário Atual (R$)2]]-(1*Analista_Remuneracao_Dados_base[[#This Row],[Aumento Salarial (%)]])</f>
        <v>17939.900300000001</v>
      </c>
      <c r="Q158" s="13">
        <v>17940</v>
      </c>
    </row>
    <row r="159" spans="1:17" x14ac:dyDescent="0.25">
      <c r="A159">
        <v>152</v>
      </c>
      <c r="B159" t="s">
        <v>9</v>
      </c>
      <c r="C159" t="s">
        <v>6</v>
      </c>
      <c r="D159">
        <v>11</v>
      </c>
      <c r="E159" s="38">
        <v>10888</v>
      </c>
      <c r="F159" s="37">
        <v>9.8799999999999999E-2</v>
      </c>
      <c r="G159">
        <f>Analista_Remuneracao_Dados_base[[#This Row],[2014]]-Analista_Remuneracao_Dados_base[[#This Row],[Aumento Salarial (%)]]</f>
        <v>5537.0120000000024</v>
      </c>
      <c r="H159" s="13">
        <f>Analista_Remuneracao_Dados_base[[#This Row],[2015]]-Analista_Remuneracao_Dados_base[[#This Row],[Aumento Salarial (%)]]</f>
        <v>5537.1108000000022</v>
      </c>
      <c r="I159" s="13">
        <f>Analista_Remuneracao_Dados_base[[#This Row],[2016]]-Analista_Remuneracao_Dados_base[[#This Row],[Aumento Salarial (%)]]</f>
        <v>5537.209600000002</v>
      </c>
      <c r="J159" s="13">
        <f>Analista_Remuneracao_Dados_base[[#This Row],[2017]]-Analista_Remuneracao_Dados_base[[#This Row],[Aumento Salarial (%)]]</f>
        <v>5537.3084000000017</v>
      </c>
      <c r="K159" s="13">
        <f>Analista_Remuneracao_Dados_base[[#This Row],[2018]]-Analista_Remuneracao_Dados_base[[#This Row],[Aumento Salarial (%)]]</f>
        <v>5537.4072000000015</v>
      </c>
      <c r="L159" s="13">
        <f>Analista_Remuneracao_Dados_base[[#This Row],[2019]]-Analista_Remuneracao_Dados_base[[#This Row],[Aumento Salarial (%)]]</f>
        <v>5537.5060000000012</v>
      </c>
      <c r="M159" s="13">
        <f>Analista_Remuneracao_Dados_base[[#This Row],[2020]]-Analista_Remuneracao_Dados_base[[#This Row],[Aumento Salarial (%)]]</f>
        <v>5537.604800000001</v>
      </c>
      <c r="N159" s="13">
        <f>Analista_Remuneracao_Dados_base[[#This Row],[2021]]-Analista_Remuneracao_Dados_base[[#This Row],[Aumento Salarial (%)]]</f>
        <v>5537.7036000000007</v>
      </c>
      <c r="O159" s="13">
        <f>Analista_Remuneracao_Dados_base[[#This Row],[2022]]-Analista_Remuneracao_Dados_base[[#This Row],[Aumento Salarial (%)]]</f>
        <v>5537.8024000000005</v>
      </c>
      <c r="P159" s="13">
        <f>Analista_Remuneracao_Dados_base[[#This Row],[Salário Atual (R$)2]]-(1*Analista_Remuneracao_Dados_base[[#This Row],[Aumento Salarial (%)]])</f>
        <v>5537.9012000000002</v>
      </c>
      <c r="Q159" s="13">
        <v>5538</v>
      </c>
    </row>
    <row r="160" spans="1:17" x14ac:dyDescent="0.25">
      <c r="A160">
        <v>412</v>
      </c>
      <c r="B160" t="s">
        <v>3</v>
      </c>
      <c r="C160" t="s">
        <v>8</v>
      </c>
      <c r="D160">
        <v>27</v>
      </c>
      <c r="E160" s="38">
        <v>15443</v>
      </c>
      <c r="F160" s="37">
        <v>9.8699999999999996E-2</v>
      </c>
      <c r="G160">
        <f>Analista_Remuneracao_Dados_base[[#This Row],[2014]]-Analista_Remuneracao_Dados_base[[#This Row],[Aumento Salarial (%)]]</f>
        <v>17970.013000000014</v>
      </c>
      <c r="H160" s="13">
        <f>Analista_Remuneracao_Dados_base[[#This Row],[2015]]-Analista_Remuneracao_Dados_base[[#This Row],[Aumento Salarial (%)]]</f>
        <v>17970.111700000012</v>
      </c>
      <c r="I160" s="13">
        <f>Analista_Remuneracao_Dados_base[[#This Row],[2016]]-Analista_Remuneracao_Dados_base[[#This Row],[Aumento Salarial (%)]]</f>
        <v>17970.210400000011</v>
      </c>
      <c r="J160" s="13">
        <f>Analista_Remuneracao_Dados_base[[#This Row],[2017]]-Analista_Remuneracao_Dados_base[[#This Row],[Aumento Salarial (%)]]</f>
        <v>17970.309100000009</v>
      </c>
      <c r="K160" s="13">
        <f>Analista_Remuneracao_Dados_base[[#This Row],[2018]]-Analista_Remuneracao_Dados_base[[#This Row],[Aumento Salarial (%)]]</f>
        <v>17970.407800000008</v>
      </c>
      <c r="L160" s="13">
        <f>Analista_Remuneracao_Dados_base[[#This Row],[2019]]-Analista_Remuneracao_Dados_base[[#This Row],[Aumento Salarial (%)]]</f>
        <v>17970.506500000007</v>
      </c>
      <c r="M160" s="13">
        <f>Analista_Remuneracao_Dados_base[[#This Row],[2020]]-Analista_Remuneracao_Dados_base[[#This Row],[Aumento Salarial (%)]]</f>
        <v>17970.605200000005</v>
      </c>
      <c r="N160" s="13">
        <f>Analista_Remuneracao_Dados_base[[#This Row],[2021]]-Analista_Remuneracao_Dados_base[[#This Row],[Aumento Salarial (%)]]</f>
        <v>17970.703900000004</v>
      </c>
      <c r="O160" s="13">
        <f>Analista_Remuneracao_Dados_base[[#This Row],[2022]]-Analista_Remuneracao_Dados_base[[#This Row],[Aumento Salarial (%)]]</f>
        <v>17970.802600000003</v>
      </c>
      <c r="P160" s="13">
        <f>Analista_Remuneracao_Dados_base[[#This Row],[Salário Atual (R$)2]]-(1*Analista_Remuneracao_Dados_base[[#This Row],[Aumento Salarial (%)]])</f>
        <v>17970.901300000001</v>
      </c>
      <c r="Q160" s="13">
        <v>17971</v>
      </c>
    </row>
    <row r="161" spans="1:17" x14ac:dyDescent="0.25">
      <c r="A161">
        <v>347</v>
      </c>
      <c r="B161" t="s">
        <v>3</v>
      </c>
      <c r="C161" t="s">
        <v>7</v>
      </c>
      <c r="D161">
        <v>10</v>
      </c>
      <c r="E161" s="38">
        <v>14675</v>
      </c>
      <c r="F161" s="37">
        <v>9.8599999999999993E-2</v>
      </c>
      <c r="G161">
        <f>Analista_Remuneracao_Dados_base[[#This Row],[2014]]-Analista_Remuneracao_Dados_base[[#This Row],[Aumento Salarial (%)]]</f>
        <v>5580.0139999999974</v>
      </c>
      <c r="H161" s="13">
        <f>Analista_Remuneracao_Dados_base[[#This Row],[2015]]-Analista_Remuneracao_Dados_base[[#This Row],[Aumento Salarial (%)]]</f>
        <v>5580.1125999999977</v>
      </c>
      <c r="I161" s="13">
        <f>Analista_Remuneracao_Dados_base[[#This Row],[2016]]-Analista_Remuneracao_Dados_base[[#This Row],[Aumento Salarial (%)]]</f>
        <v>5580.2111999999979</v>
      </c>
      <c r="J161" s="13">
        <f>Analista_Remuneracao_Dados_base[[#This Row],[2017]]-Analista_Remuneracao_Dados_base[[#This Row],[Aumento Salarial (%)]]</f>
        <v>5580.3097999999982</v>
      </c>
      <c r="K161" s="13">
        <f>Analista_Remuneracao_Dados_base[[#This Row],[2018]]-Analista_Remuneracao_Dados_base[[#This Row],[Aumento Salarial (%)]]</f>
        <v>5580.4083999999984</v>
      </c>
      <c r="L161" s="13">
        <f>Analista_Remuneracao_Dados_base[[#This Row],[2019]]-Analista_Remuneracao_Dados_base[[#This Row],[Aumento Salarial (%)]]</f>
        <v>5580.5069999999987</v>
      </c>
      <c r="M161" s="13">
        <f>Analista_Remuneracao_Dados_base[[#This Row],[2020]]-Analista_Remuneracao_Dados_base[[#This Row],[Aumento Salarial (%)]]</f>
        <v>5580.605599999999</v>
      </c>
      <c r="N161" s="13">
        <f>Analista_Remuneracao_Dados_base[[#This Row],[2021]]-Analista_Remuneracao_Dados_base[[#This Row],[Aumento Salarial (%)]]</f>
        <v>5580.7041999999992</v>
      </c>
      <c r="O161" s="13">
        <f>Analista_Remuneracao_Dados_base[[#This Row],[2022]]-Analista_Remuneracao_Dados_base[[#This Row],[Aumento Salarial (%)]]</f>
        <v>5580.8027999999995</v>
      </c>
      <c r="P161" s="13">
        <f>Analista_Remuneracao_Dados_base[[#This Row],[Salário Atual (R$)2]]-(1*Analista_Remuneracao_Dados_base[[#This Row],[Aumento Salarial (%)]])</f>
        <v>5580.9013999999997</v>
      </c>
      <c r="Q161" s="13">
        <v>5581</v>
      </c>
    </row>
    <row r="162" spans="1:17" x14ac:dyDescent="0.25">
      <c r="A162">
        <v>460</v>
      </c>
      <c r="B162" t="s">
        <v>12</v>
      </c>
      <c r="C162" t="s">
        <v>4</v>
      </c>
      <c r="D162">
        <v>29</v>
      </c>
      <c r="E162" s="38">
        <v>10116</v>
      </c>
      <c r="F162" s="37">
        <v>9.7900000000000001E-2</v>
      </c>
      <c r="G162">
        <f>Analista_Remuneracao_Dados_base[[#This Row],[2014]]-Analista_Remuneracao_Dados_base[[#This Row],[Aumento Salarial (%)]]</f>
        <v>16911.020999999993</v>
      </c>
      <c r="H162" s="13">
        <f>Analista_Remuneracao_Dados_base[[#This Row],[2015]]-Analista_Remuneracao_Dados_base[[#This Row],[Aumento Salarial (%)]]</f>
        <v>16911.118899999994</v>
      </c>
      <c r="I162" s="13">
        <f>Analista_Remuneracao_Dados_base[[#This Row],[2016]]-Analista_Remuneracao_Dados_base[[#This Row],[Aumento Salarial (%)]]</f>
        <v>16911.216799999995</v>
      </c>
      <c r="J162" s="13">
        <f>Analista_Remuneracao_Dados_base[[#This Row],[2017]]-Analista_Remuneracao_Dados_base[[#This Row],[Aumento Salarial (%)]]</f>
        <v>16911.314699999995</v>
      </c>
      <c r="K162" s="13">
        <f>Analista_Remuneracao_Dados_base[[#This Row],[2018]]-Analista_Remuneracao_Dados_base[[#This Row],[Aumento Salarial (%)]]</f>
        <v>16911.412599999996</v>
      </c>
      <c r="L162" s="13">
        <f>Analista_Remuneracao_Dados_base[[#This Row],[2019]]-Analista_Remuneracao_Dados_base[[#This Row],[Aumento Salarial (%)]]</f>
        <v>16911.510499999997</v>
      </c>
      <c r="M162" s="13">
        <f>Analista_Remuneracao_Dados_base[[#This Row],[2020]]-Analista_Remuneracao_Dados_base[[#This Row],[Aumento Salarial (%)]]</f>
        <v>16911.608399999997</v>
      </c>
      <c r="N162" s="13">
        <f>Analista_Remuneracao_Dados_base[[#This Row],[2021]]-Analista_Remuneracao_Dados_base[[#This Row],[Aumento Salarial (%)]]</f>
        <v>16911.706299999998</v>
      </c>
      <c r="O162" s="13">
        <f>Analista_Remuneracao_Dados_base[[#This Row],[2022]]-Analista_Remuneracao_Dados_base[[#This Row],[Aumento Salarial (%)]]</f>
        <v>16911.804199999999</v>
      </c>
      <c r="P162" s="13">
        <f>Analista_Remuneracao_Dados_base[[#This Row],[Salário Atual (R$)2]]-(1*Analista_Remuneracao_Dados_base[[#This Row],[Aumento Salarial (%)]])</f>
        <v>16911.902099999999</v>
      </c>
      <c r="Q162" s="13">
        <v>16912</v>
      </c>
    </row>
    <row r="163" spans="1:17" x14ac:dyDescent="0.25">
      <c r="A163">
        <v>305</v>
      </c>
      <c r="B163" t="s">
        <v>3</v>
      </c>
      <c r="C163" t="s">
        <v>7</v>
      </c>
      <c r="D163">
        <v>26</v>
      </c>
      <c r="E163" s="38">
        <v>9653</v>
      </c>
      <c r="F163" s="37">
        <v>9.7699999999999995E-2</v>
      </c>
      <c r="G163">
        <f>Analista_Remuneracao_Dados_base[[#This Row],[2014]]-Analista_Remuneracao_Dados_base[[#This Row],[Aumento Salarial (%)]]</f>
        <v>8702.0229999999974</v>
      </c>
      <c r="H163" s="13">
        <f>Analista_Remuneracao_Dados_base[[#This Row],[2015]]-Analista_Remuneracao_Dados_base[[#This Row],[Aumento Salarial (%)]]</f>
        <v>8702.1206999999977</v>
      </c>
      <c r="I163" s="13">
        <f>Analista_Remuneracao_Dados_base[[#This Row],[2016]]-Analista_Remuneracao_Dados_base[[#This Row],[Aumento Salarial (%)]]</f>
        <v>8702.2183999999979</v>
      </c>
      <c r="J163" s="13">
        <f>Analista_Remuneracao_Dados_base[[#This Row],[2017]]-Analista_Remuneracao_Dados_base[[#This Row],[Aumento Salarial (%)]]</f>
        <v>8702.3160999999982</v>
      </c>
      <c r="K163" s="13">
        <f>Analista_Remuneracao_Dados_base[[#This Row],[2018]]-Analista_Remuneracao_Dados_base[[#This Row],[Aumento Salarial (%)]]</f>
        <v>8702.4137999999984</v>
      </c>
      <c r="L163" s="13">
        <f>Analista_Remuneracao_Dados_base[[#This Row],[2019]]-Analista_Remuneracao_Dados_base[[#This Row],[Aumento Salarial (%)]]</f>
        <v>8702.5114999999987</v>
      </c>
      <c r="M163" s="13">
        <f>Analista_Remuneracao_Dados_base[[#This Row],[2020]]-Analista_Remuneracao_Dados_base[[#This Row],[Aumento Salarial (%)]]</f>
        <v>8702.609199999999</v>
      </c>
      <c r="N163" s="13">
        <f>Analista_Remuneracao_Dados_base[[#This Row],[2021]]-Analista_Remuneracao_Dados_base[[#This Row],[Aumento Salarial (%)]]</f>
        <v>8702.7068999999992</v>
      </c>
      <c r="O163" s="13">
        <f>Analista_Remuneracao_Dados_base[[#This Row],[2022]]-Analista_Remuneracao_Dados_base[[#This Row],[Aumento Salarial (%)]]</f>
        <v>8702.8045999999995</v>
      </c>
      <c r="P163" s="13">
        <f>Analista_Remuneracao_Dados_base[[#This Row],[Salário Atual (R$)2]]-(1*Analista_Remuneracao_Dados_base[[#This Row],[Aumento Salarial (%)]])</f>
        <v>8702.9022999999997</v>
      </c>
      <c r="Q163" s="13">
        <v>8703</v>
      </c>
    </row>
    <row r="164" spans="1:17" x14ac:dyDescent="0.25">
      <c r="A164">
        <v>222</v>
      </c>
      <c r="B164" t="s">
        <v>11</v>
      </c>
      <c r="C164" t="s">
        <v>6</v>
      </c>
      <c r="D164">
        <v>25</v>
      </c>
      <c r="E164" s="38">
        <v>15837</v>
      </c>
      <c r="F164" s="37">
        <v>9.7699999999999995E-2</v>
      </c>
      <c r="G164">
        <f>Analista_Remuneracao_Dados_base[[#This Row],[2014]]-Analista_Remuneracao_Dados_base[[#This Row],[Aumento Salarial (%)]]</f>
        <v>19245.023000000016</v>
      </c>
      <c r="H164" s="13">
        <f>Analista_Remuneracao_Dados_base[[#This Row],[2015]]-Analista_Remuneracao_Dados_base[[#This Row],[Aumento Salarial (%)]]</f>
        <v>19245.120700000014</v>
      </c>
      <c r="I164" s="13">
        <f>Analista_Remuneracao_Dados_base[[#This Row],[2016]]-Analista_Remuneracao_Dados_base[[#This Row],[Aumento Salarial (%)]]</f>
        <v>19245.218400000012</v>
      </c>
      <c r="J164" s="13">
        <f>Analista_Remuneracao_Dados_base[[#This Row],[2017]]-Analista_Remuneracao_Dados_base[[#This Row],[Aumento Salarial (%)]]</f>
        <v>19245.316100000011</v>
      </c>
      <c r="K164" s="13">
        <f>Analista_Remuneracao_Dados_base[[#This Row],[2018]]-Analista_Remuneracao_Dados_base[[#This Row],[Aumento Salarial (%)]]</f>
        <v>19245.413800000009</v>
      </c>
      <c r="L164" s="13">
        <f>Analista_Remuneracao_Dados_base[[#This Row],[2019]]-Analista_Remuneracao_Dados_base[[#This Row],[Aumento Salarial (%)]]</f>
        <v>19245.511500000008</v>
      </c>
      <c r="M164" s="13">
        <f>Analista_Remuneracao_Dados_base[[#This Row],[2020]]-Analista_Remuneracao_Dados_base[[#This Row],[Aumento Salarial (%)]]</f>
        <v>19245.609200000006</v>
      </c>
      <c r="N164" s="13">
        <f>Analista_Remuneracao_Dados_base[[#This Row],[2021]]-Analista_Remuneracao_Dados_base[[#This Row],[Aumento Salarial (%)]]</f>
        <v>19245.706900000005</v>
      </c>
      <c r="O164" s="13">
        <f>Analista_Remuneracao_Dados_base[[#This Row],[2022]]-Analista_Remuneracao_Dados_base[[#This Row],[Aumento Salarial (%)]]</f>
        <v>19245.804600000003</v>
      </c>
      <c r="P164" s="13">
        <f>Analista_Remuneracao_Dados_base[[#This Row],[Salário Atual (R$)2]]-(1*Analista_Remuneracao_Dados_base[[#This Row],[Aumento Salarial (%)]])</f>
        <v>19245.902300000002</v>
      </c>
      <c r="Q164" s="13">
        <v>19246</v>
      </c>
    </row>
    <row r="165" spans="1:17" x14ac:dyDescent="0.25">
      <c r="A165">
        <v>97</v>
      </c>
      <c r="B165" t="s">
        <v>11</v>
      </c>
      <c r="C165" t="s">
        <v>4</v>
      </c>
      <c r="D165">
        <v>28</v>
      </c>
      <c r="E165" s="38">
        <v>9437</v>
      </c>
      <c r="F165" s="37">
        <v>9.74E-2</v>
      </c>
      <c r="G165">
        <f>Analista_Remuneracao_Dados_base[[#This Row],[2014]]-Analista_Remuneracao_Dados_base[[#This Row],[Aumento Salarial (%)]]</f>
        <v>4507.0260000000035</v>
      </c>
      <c r="H165" s="13">
        <f>Analista_Remuneracao_Dados_base[[#This Row],[2015]]-Analista_Remuneracao_Dados_base[[#This Row],[Aumento Salarial (%)]]</f>
        <v>4507.1234000000031</v>
      </c>
      <c r="I165" s="13">
        <f>Analista_Remuneracao_Dados_base[[#This Row],[2016]]-Analista_Remuneracao_Dados_base[[#This Row],[Aumento Salarial (%)]]</f>
        <v>4507.2208000000028</v>
      </c>
      <c r="J165" s="13">
        <f>Analista_Remuneracao_Dados_base[[#This Row],[2017]]-Analista_Remuneracao_Dados_base[[#This Row],[Aumento Salarial (%)]]</f>
        <v>4507.3182000000024</v>
      </c>
      <c r="K165" s="13">
        <f>Analista_Remuneracao_Dados_base[[#This Row],[2018]]-Analista_Remuneracao_Dados_base[[#This Row],[Aumento Salarial (%)]]</f>
        <v>4507.4156000000021</v>
      </c>
      <c r="L165" s="13">
        <f>Analista_Remuneracao_Dados_base[[#This Row],[2019]]-Analista_Remuneracao_Dados_base[[#This Row],[Aumento Salarial (%)]]</f>
        <v>4507.5130000000017</v>
      </c>
      <c r="M165" s="13">
        <f>Analista_Remuneracao_Dados_base[[#This Row],[2020]]-Analista_Remuneracao_Dados_base[[#This Row],[Aumento Salarial (%)]]</f>
        <v>4507.6104000000014</v>
      </c>
      <c r="N165" s="13">
        <f>Analista_Remuneracao_Dados_base[[#This Row],[2021]]-Analista_Remuneracao_Dados_base[[#This Row],[Aumento Salarial (%)]]</f>
        <v>4507.707800000001</v>
      </c>
      <c r="O165" s="13">
        <f>Analista_Remuneracao_Dados_base[[#This Row],[2022]]-Analista_Remuneracao_Dados_base[[#This Row],[Aumento Salarial (%)]]</f>
        <v>4507.8052000000007</v>
      </c>
      <c r="P165" s="13">
        <f>Analista_Remuneracao_Dados_base[[#This Row],[Salário Atual (R$)2]]-(1*Analista_Remuneracao_Dados_base[[#This Row],[Aumento Salarial (%)]])</f>
        <v>4507.9026000000003</v>
      </c>
      <c r="Q165" s="13">
        <v>4508</v>
      </c>
    </row>
    <row r="166" spans="1:17" x14ac:dyDescent="0.25">
      <c r="A166">
        <v>106</v>
      </c>
      <c r="B166" t="s">
        <v>12</v>
      </c>
      <c r="C166" t="s">
        <v>8</v>
      </c>
      <c r="D166">
        <v>29</v>
      </c>
      <c r="E166" s="38">
        <v>19907</v>
      </c>
      <c r="F166" s="37">
        <v>9.7100000000000006E-2</v>
      </c>
      <c r="G166">
        <f>Analista_Remuneracao_Dados_base[[#This Row],[2014]]-Analista_Remuneracao_Dados_base[[#This Row],[Aumento Salarial (%)]]</f>
        <v>13095.028999999991</v>
      </c>
      <c r="H166" s="13">
        <f>Analista_Remuneracao_Dados_base[[#This Row],[2015]]-Analista_Remuneracao_Dados_base[[#This Row],[Aumento Salarial (%)]]</f>
        <v>13095.126099999992</v>
      </c>
      <c r="I166" s="13">
        <f>Analista_Remuneracao_Dados_base[[#This Row],[2016]]-Analista_Remuneracao_Dados_base[[#This Row],[Aumento Salarial (%)]]</f>
        <v>13095.223199999993</v>
      </c>
      <c r="J166" s="13">
        <f>Analista_Remuneracao_Dados_base[[#This Row],[2017]]-Analista_Remuneracao_Dados_base[[#This Row],[Aumento Salarial (%)]]</f>
        <v>13095.320299999994</v>
      </c>
      <c r="K166" s="13">
        <f>Analista_Remuneracao_Dados_base[[#This Row],[2018]]-Analista_Remuneracao_Dados_base[[#This Row],[Aumento Salarial (%)]]</f>
        <v>13095.417399999995</v>
      </c>
      <c r="L166" s="13">
        <f>Analista_Remuneracao_Dados_base[[#This Row],[2019]]-Analista_Remuneracao_Dados_base[[#This Row],[Aumento Salarial (%)]]</f>
        <v>13095.514499999996</v>
      </c>
      <c r="M166" s="13">
        <f>Analista_Remuneracao_Dados_base[[#This Row],[2020]]-Analista_Remuneracao_Dados_base[[#This Row],[Aumento Salarial (%)]]</f>
        <v>13095.611599999997</v>
      </c>
      <c r="N166" s="13">
        <f>Analista_Remuneracao_Dados_base[[#This Row],[2021]]-Analista_Remuneracao_Dados_base[[#This Row],[Aumento Salarial (%)]]</f>
        <v>13095.708699999997</v>
      </c>
      <c r="O166" s="13">
        <f>Analista_Remuneracao_Dados_base[[#This Row],[2022]]-Analista_Remuneracao_Dados_base[[#This Row],[Aumento Salarial (%)]]</f>
        <v>13095.805799999998</v>
      </c>
      <c r="P166" s="13">
        <f>Analista_Remuneracao_Dados_base[[#This Row],[Salário Atual (R$)2]]-(1*Analista_Remuneracao_Dados_base[[#This Row],[Aumento Salarial (%)]])</f>
        <v>13095.902899999999</v>
      </c>
      <c r="Q166" s="13">
        <v>13096</v>
      </c>
    </row>
    <row r="167" spans="1:17" x14ac:dyDescent="0.25">
      <c r="A167">
        <v>40</v>
      </c>
      <c r="B167" t="s">
        <v>11</v>
      </c>
      <c r="C167" t="s">
        <v>8</v>
      </c>
      <c r="D167">
        <v>1</v>
      </c>
      <c r="E167" s="38">
        <v>3131</v>
      </c>
      <c r="F167" s="37">
        <v>9.7100000000000006E-2</v>
      </c>
      <c r="G167">
        <f>Analista_Remuneracao_Dados_base[[#This Row],[2014]]-Analista_Remuneracao_Dados_base[[#This Row],[Aumento Salarial (%)]]</f>
        <v>8850.0289999999914</v>
      </c>
      <c r="H167" s="13">
        <f>Analista_Remuneracao_Dados_base[[#This Row],[2015]]-Analista_Remuneracao_Dados_base[[#This Row],[Aumento Salarial (%)]]</f>
        <v>8850.1260999999922</v>
      </c>
      <c r="I167" s="13">
        <f>Analista_Remuneracao_Dados_base[[#This Row],[2016]]-Analista_Remuneracao_Dados_base[[#This Row],[Aumento Salarial (%)]]</f>
        <v>8850.2231999999931</v>
      </c>
      <c r="J167" s="13">
        <f>Analista_Remuneracao_Dados_base[[#This Row],[2017]]-Analista_Remuneracao_Dados_base[[#This Row],[Aumento Salarial (%)]]</f>
        <v>8850.3202999999939</v>
      </c>
      <c r="K167" s="13">
        <f>Analista_Remuneracao_Dados_base[[#This Row],[2018]]-Analista_Remuneracao_Dados_base[[#This Row],[Aumento Salarial (%)]]</f>
        <v>8850.4173999999948</v>
      </c>
      <c r="L167" s="13">
        <f>Analista_Remuneracao_Dados_base[[#This Row],[2019]]-Analista_Remuneracao_Dados_base[[#This Row],[Aumento Salarial (%)]]</f>
        <v>8850.5144999999957</v>
      </c>
      <c r="M167" s="13">
        <f>Analista_Remuneracao_Dados_base[[#This Row],[2020]]-Analista_Remuneracao_Dados_base[[#This Row],[Aumento Salarial (%)]]</f>
        <v>8850.6115999999965</v>
      </c>
      <c r="N167" s="13">
        <f>Analista_Remuneracao_Dados_base[[#This Row],[2021]]-Analista_Remuneracao_Dados_base[[#This Row],[Aumento Salarial (%)]]</f>
        <v>8850.7086999999974</v>
      </c>
      <c r="O167" s="13">
        <f>Analista_Remuneracao_Dados_base[[#This Row],[2022]]-Analista_Remuneracao_Dados_base[[#This Row],[Aumento Salarial (%)]]</f>
        <v>8850.8057999999983</v>
      </c>
      <c r="P167" s="13">
        <f>Analista_Remuneracao_Dados_base[[#This Row],[Salário Atual (R$)2]]-(1*Analista_Remuneracao_Dados_base[[#This Row],[Aumento Salarial (%)]])</f>
        <v>8850.9028999999991</v>
      </c>
      <c r="Q167" s="13">
        <v>8851</v>
      </c>
    </row>
    <row r="168" spans="1:17" x14ac:dyDescent="0.25">
      <c r="A168">
        <v>22</v>
      </c>
      <c r="B168" t="s">
        <v>3</v>
      </c>
      <c r="C168" t="s">
        <v>7</v>
      </c>
      <c r="D168">
        <v>24</v>
      </c>
      <c r="E168" s="38">
        <v>11889</v>
      </c>
      <c r="F168" s="37">
        <v>9.69E-2</v>
      </c>
      <c r="G168">
        <f>Analista_Remuneracao_Dados_base[[#This Row],[2014]]-Analista_Remuneracao_Dados_base[[#This Row],[Aumento Salarial (%)]]</f>
        <v>12737.030999999995</v>
      </c>
      <c r="H168" s="13">
        <f>Analista_Remuneracao_Dados_base[[#This Row],[2015]]-Analista_Remuneracao_Dados_base[[#This Row],[Aumento Salarial (%)]]</f>
        <v>12737.127899999996</v>
      </c>
      <c r="I168" s="13">
        <f>Analista_Remuneracao_Dados_base[[#This Row],[2016]]-Analista_Remuneracao_Dados_base[[#This Row],[Aumento Salarial (%)]]</f>
        <v>12737.224799999996</v>
      </c>
      <c r="J168" s="13">
        <f>Analista_Remuneracao_Dados_base[[#This Row],[2017]]-Analista_Remuneracao_Dados_base[[#This Row],[Aumento Salarial (%)]]</f>
        <v>12737.321699999997</v>
      </c>
      <c r="K168" s="13">
        <f>Analista_Remuneracao_Dados_base[[#This Row],[2018]]-Analista_Remuneracao_Dados_base[[#This Row],[Aumento Salarial (%)]]</f>
        <v>12737.418599999997</v>
      </c>
      <c r="L168" s="13">
        <f>Analista_Remuneracao_Dados_base[[#This Row],[2019]]-Analista_Remuneracao_Dados_base[[#This Row],[Aumento Salarial (%)]]</f>
        <v>12737.515499999998</v>
      </c>
      <c r="M168" s="13">
        <f>Analista_Remuneracao_Dados_base[[#This Row],[2020]]-Analista_Remuneracao_Dados_base[[#This Row],[Aumento Salarial (%)]]</f>
        <v>12737.612399999998</v>
      </c>
      <c r="N168" s="13">
        <f>Analista_Remuneracao_Dados_base[[#This Row],[2021]]-Analista_Remuneracao_Dados_base[[#This Row],[Aumento Salarial (%)]]</f>
        <v>12737.709299999999</v>
      </c>
      <c r="O168" s="13">
        <f>Analista_Remuneracao_Dados_base[[#This Row],[2022]]-Analista_Remuneracao_Dados_base[[#This Row],[Aumento Salarial (%)]]</f>
        <v>12737.806199999999</v>
      </c>
      <c r="P168" s="13">
        <f>Analista_Remuneracao_Dados_base[[#This Row],[Salário Atual (R$)2]]-(1*Analista_Remuneracao_Dados_base[[#This Row],[Aumento Salarial (%)]])</f>
        <v>12737.9031</v>
      </c>
      <c r="Q168" s="13">
        <v>12738</v>
      </c>
    </row>
    <row r="169" spans="1:17" x14ac:dyDescent="0.25">
      <c r="A169">
        <v>349</v>
      </c>
      <c r="B169" t="s">
        <v>10</v>
      </c>
      <c r="C169" t="s">
        <v>6</v>
      </c>
      <c r="D169">
        <v>7</v>
      </c>
      <c r="E169" s="38">
        <v>18985</v>
      </c>
      <c r="F169" s="37">
        <v>9.6699999999999994E-2</v>
      </c>
      <c r="G169">
        <f>Analista_Remuneracao_Dados_base[[#This Row],[2014]]-Analista_Remuneracao_Dados_base[[#This Row],[Aumento Salarial (%)]]</f>
        <v>6214.0329999999994</v>
      </c>
      <c r="H169" s="13">
        <f>Analista_Remuneracao_Dados_base[[#This Row],[2015]]-Analista_Remuneracao_Dados_base[[#This Row],[Aumento Salarial (%)]]</f>
        <v>6214.1296999999995</v>
      </c>
      <c r="I169" s="13">
        <f>Analista_Remuneracao_Dados_base[[#This Row],[2016]]-Analista_Remuneracao_Dados_base[[#This Row],[Aumento Salarial (%)]]</f>
        <v>6214.2263999999996</v>
      </c>
      <c r="J169" s="13">
        <f>Analista_Remuneracao_Dados_base[[#This Row],[2017]]-Analista_Remuneracao_Dados_base[[#This Row],[Aumento Salarial (%)]]</f>
        <v>6214.3230999999996</v>
      </c>
      <c r="K169" s="13">
        <f>Analista_Remuneracao_Dados_base[[#This Row],[2018]]-Analista_Remuneracao_Dados_base[[#This Row],[Aumento Salarial (%)]]</f>
        <v>6214.4197999999997</v>
      </c>
      <c r="L169" s="13">
        <f>Analista_Remuneracao_Dados_base[[#This Row],[2019]]-Analista_Remuneracao_Dados_base[[#This Row],[Aumento Salarial (%)]]</f>
        <v>6214.5164999999997</v>
      </c>
      <c r="M169" s="13">
        <f>Analista_Remuneracao_Dados_base[[#This Row],[2020]]-Analista_Remuneracao_Dados_base[[#This Row],[Aumento Salarial (%)]]</f>
        <v>6214.6131999999998</v>
      </c>
      <c r="N169" s="13">
        <f>Analista_Remuneracao_Dados_base[[#This Row],[2021]]-Analista_Remuneracao_Dados_base[[#This Row],[Aumento Salarial (%)]]</f>
        <v>6214.7098999999998</v>
      </c>
      <c r="O169" s="13">
        <f>Analista_Remuneracao_Dados_base[[#This Row],[2022]]-Analista_Remuneracao_Dados_base[[#This Row],[Aumento Salarial (%)]]</f>
        <v>6214.8065999999999</v>
      </c>
      <c r="P169" s="13">
        <f>Analista_Remuneracao_Dados_base[[#This Row],[Salário Atual (R$)2]]-(1*Analista_Remuneracao_Dados_base[[#This Row],[Aumento Salarial (%)]])</f>
        <v>6214.9032999999999</v>
      </c>
      <c r="Q169" s="13">
        <v>6215</v>
      </c>
    </row>
    <row r="170" spans="1:17" x14ac:dyDescent="0.25">
      <c r="A170">
        <v>362</v>
      </c>
      <c r="B170" t="s">
        <v>12</v>
      </c>
      <c r="C170" t="s">
        <v>4</v>
      </c>
      <c r="D170">
        <v>7</v>
      </c>
      <c r="E170" s="38">
        <v>15258</v>
      </c>
      <c r="F170" s="37">
        <v>9.6699999999999994E-2</v>
      </c>
      <c r="G170">
        <f>Analista_Remuneracao_Dados_base[[#This Row],[2014]]-Analista_Remuneracao_Dados_base[[#This Row],[Aumento Salarial (%)]]</f>
        <v>19314.033000000018</v>
      </c>
      <c r="H170" s="13">
        <f>Analista_Remuneracao_Dados_base[[#This Row],[2015]]-Analista_Remuneracao_Dados_base[[#This Row],[Aumento Salarial (%)]]</f>
        <v>19314.129700000016</v>
      </c>
      <c r="I170" s="13">
        <f>Analista_Remuneracao_Dados_base[[#This Row],[2016]]-Analista_Remuneracao_Dados_base[[#This Row],[Aumento Salarial (%)]]</f>
        <v>19314.226400000014</v>
      </c>
      <c r="J170" s="13">
        <f>Analista_Remuneracao_Dados_base[[#This Row],[2017]]-Analista_Remuneracao_Dados_base[[#This Row],[Aumento Salarial (%)]]</f>
        <v>19314.323100000012</v>
      </c>
      <c r="K170" s="13">
        <f>Analista_Remuneracao_Dados_base[[#This Row],[2018]]-Analista_Remuneracao_Dados_base[[#This Row],[Aumento Salarial (%)]]</f>
        <v>19314.419800000011</v>
      </c>
      <c r="L170" s="13">
        <f>Analista_Remuneracao_Dados_base[[#This Row],[2019]]-Analista_Remuneracao_Dados_base[[#This Row],[Aumento Salarial (%)]]</f>
        <v>19314.516500000009</v>
      </c>
      <c r="M170" s="13">
        <f>Analista_Remuneracao_Dados_base[[#This Row],[2020]]-Analista_Remuneracao_Dados_base[[#This Row],[Aumento Salarial (%)]]</f>
        <v>19314.613200000007</v>
      </c>
      <c r="N170" s="13">
        <f>Analista_Remuneracao_Dados_base[[#This Row],[2021]]-Analista_Remuneracao_Dados_base[[#This Row],[Aumento Salarial (%)]]</f>
        <v>19314.709900000005</v>
      </c>
      <c r="O170" s="13">
        <f>Analista_Remuneracao_Dados_base[[#This Row],[2022]]-Analista_Remuneracao_Dados_base[[#This Row],[Aumento Salarial (%)]]</f>
        <v>19314.806600000004</v>
      </c>
      <c r="P170" s="13">
        <f>Analista_Remuneracao_Dados_base[[#This Row],[Salário Atual (R$)2]]-(1*Analista_Remuneracao_Dados_base[[#This Row],[Aumento Salarial (%)]])</f>
        <v>19314.903300000002</v>
      </c>
      <c r="Q170" s="13">
        <v>19315</v>
      </c>
    </row>
    <row r="171" spans="1:17" x14ac:dyDescent="0.25">
      <c r="A171">
        <v>277</v>
      </c>
      <c r="B171" t="s">
        <v>10</v>
      </c>
      <c r="C171" t="s">
        <v>6</v>
      </c>
      <c r="D171">
        <v>14</v>
      </c>
      <c r="E171" s="38">
        <v>12690</v>
      </c>
      <c r="F171" s="37">
        <v>9.6500000000000002E-2</v>
      </c>
      <c r="G171">
        <f>Analista_Remuneracao_Dados_base[[#This Row],[2014]]-Analista_Remuneracao_Dados_base[[#This Row],[Aumento Salarial (%)]]</f>
        <v>19707.035000000003</v>
      </c>
      <c r="H171" s="13">
        <f>Analista_Remuneracao_Dados_base[[#This Row],[2015]]-Analista_Remuneracao_Dados_base[[#This Row],[Aumento Salarial (%)]]</f>
        <v>19707.131500000003</v>
      </c>
      <c r="I171" s="13">
        <f>Analista_Remuneracao_Dados_base[[#This Row],[2016]]-Analista_Remuneracao_Dados_base[[#This Row],[Aumento Salarial (%)]]</f>
        <v>19707.228000000003</v>
      </c>
      <c r="J171" s="13">
        <f>Analista_Remuneracao_Dados_base[[#This Row],[2017]]-Analista_Remuneracao_Dados_base[[#This Row],[Aumento Salarial (%)]]</f>
        <v>19707.324500000002</v>
      </c>
      <c r="K171" s="13">
        <f>Analista_Remuneracao_Dados_base[[#This Row],[2018]]-Analista_Remuneracao_Dados_base[[#This Row],[Aumento Salarial (%)]]</f>
        <v>19707.421000000002</v>
      </c>
      <c r="L171" s="13">
        <f>Analista_Remuneracao_Dados_base[[#This Row],[2019]]-Analista_Remuneracao_Dados_base[[#This Row],[Aumento Salarial (%)]]</f>
        <v>19707.517500000002</v>
      </c>
      <c r="M171" s="13">
        <f>Analista_Remuneracao_Dados_base[[#This Row],[2020]]-Analista_Remuneracao_Dados_base[[#This Row],[Aumento Salarial (%)]]</f>
        <v>19707.614000000001</v>
      </c>
      <c r="N171" s="13">
        <f>Analista_Remuneracao_Dados_base[[#This Row],[2021]]-Analista_Remuneracao_Dados_base[[#This Row],[Aumento Salarial (%)]]</f>
        <v>19707.710500000001</v>
      </c>
      <c r="O171" s="13">
        <f>Analista_Remuneracao_Dados_base[[#This Row],[2022]]-Analista_Remuneracao_Dados_base[[#This Row],[Aumento Salarial (%)]]</f>
        <v>19707.807000000001</v>
      </c>
      <c r="P171" s="13">
        <f>Analista_Remuneracao_Dados_base[[#This Row],[Salário Atual (R$)2]]-(1*Analista_Remuneracao_Dados_base[[#This Row],[Aumento Salarial (%)]])</f>
        <v>19707.9035</v>
      </c>
      <c r="Q171" s="13">
        <v>19708</v>
      </c>
    </row>
    <row r="172" spans="1:17" x14ac:dyDescent="0.25">
      <c r="A172">
        <v>124</v>
      </c>
      <c r="B172" t="s">
        <v>9</v>
      </c>
      <c r="C172" t="s">
        <v>7</v>
      </c>
      <c r="D172">
        <v>1</v>
      </c>
      <c r="E172" s="38">
        <v>8718</v>
      </c>
      <c r="F172" s="37">
        <v>9.6500000000000002E-2</v>
      </c>
      <c r="G172">
        <f>Analista_Remuneracao_Dados_base[[#This Row],[2014]]-Analista_Remuneracao_Dados_base[[#This Row],[Aumento Salarial (%)]]</f>
        <v>3625.0349999999989</v>
      </c>
      <c r="H172" s="13">
        <f>Analista_Remuneracao_Dados_base[[#This Row],[2015]]-Analista_Remuneracao_Dados_base[[#This Row],[Aumento Salarial (%)]]</f>
        <v>3625.1314999999991</v>
      </c>
      <c r="I172" s="13">
        <f>Analista_Remuneracao_Dados_base[[#This Row],[2016]]-Analista_Remuneracao_Dados_base[[#This Row],[Aumento Salarial (%)]]</f>
        <v>3625.2279999999992</v>
      </c>
      <c r="J172" s="13">
        <f>Analista_Remuneracao_Dados_base[[#This Row],[2017]]-Analista_Remuneracao_Dados_base[[#This Row],[Aumento Salarial (%)]]</f>
        <v>3625.3244999999993</v>
      </c>
      <c r="K172" s="13">
        <f>Analista_Remuneracao_Dados_base[[#This Row],[2018]]-Analista_Remuneracao_Dados_base[[#This Row],[Aumento Salarial (%)]]</f>
        <v>3625.4209999999994</v>
      </c>
      <c r="L172" s="13">
        <f>Analista_Remuneracao_Dados_base[[#This Row],[2019]]-Analista_Remuneracao_Dados_base[[#This Row],[Aumento Salarial (%)]]</f>
        <v>3625.5174999999995</v>
      </c>
      <c r="M172" s="13">
        <f>Analista_Remuneracao_Dados_base[[#This Row],[2020]]-Analista_Remuneracao_Dados_base[[#This Row],[Aumento Salarial (%)]]</f>
        <v>3625.6139999999996</v>
      </c>
      <c r="N172" s="13">
        <f>Analista_Remuneracao_Dados_base[[#This Row],[2021]]-Analista_Remuneracao_Dados_base[[#This Row],[Aumento Salarial (%)]]</f>
        <v>3625.7104999999997</v>
      </c>
      <c r="O172" s="13">
        <f>Analista_Remuneracao_Dados_base[[#This Row],[2022]]-Analista_Remuneracao_Dados_base[[#This Row],[Aumento Salarial (%)]]</f>
        <v>3625.8069999999998</v>
      </c>
      <c r="P172" s="13">
        <f>Analista_Remuneracao_Dados_base[[#This Row],[Salário Atual (R$)2]]-(1*Analista_Remuneracao_Dados_base[[#This Row],[Aumento Salarial (%)]])</f>
        <v>3625.9034999999999</v>
      </c>
      <c r="Q172" s="13">
        <v>3626</v>
      </c>
    </row>
    <row r="173" spans="1:17" x14ac:dyDescent="0.25">
      <c r="A173">
        <v>114</v>
      </c>
      <c r="B173" t="s">
        <v>3</v>
      </c>
      <c r="C173" t="s">
        <v>5</v>
      </c>
      <c r="D173">
        <v>5</v>
      </c>
      <c r="E173" s="38">
        <v>9932</v>
      </c>
      <c r="F173" s="37">
        <v>9.6299999999999997E-2</v>
      </c>
      <c r="G173">
        <f>Analista_Remuneracao_Dados_base[[#This Row],[2014]]-Analista_Remuneracao_Dados_base[[#This Row],[Aumento Salarial (%)]]</f>
        <v>15779.037000000008</v>
      </c>
      <c r="H173" s="13">
        <f>Analista_Remuneracao_Dados_base[[#This Row],[2015]]-Analista_Remuneracao_Dados_base[[#This Row],[Aumento Salarial (%)]]</f>
        <v>15779.133300000007</v>
      </c>
      <c r="I173" s="13">
        <f>Analista_Remuneracao_Dados_base[[#This Row],[2016]]-Analista_Remuneracao_Dados_base[[#This Row],[Aumento Salarial (%)]]</f>
        <v>15779.229600000006</v>
      </c>
      <c r="J173" s="13">
        <f>Analista_Remuneracao_Dados_base[[#This Row],[2017]]-Analista_Remuneracao_Dados_base[[#This Row],[Aumento Salarial (%)]]</f>
        <v>15779.325900000005</v>
      </c>
      <c r="K173" s="13">
        <f>Analista_Remuneracao_Dados_base[[#This Row],[2018]]-Analista_Remuneracao_Dados_base[[#This Row],[Aumento Salarial (%)]]</f>
        <v>15779.422200000005</v>
      </c>
      <c r="L173" s="13">
        <f>Analista_Remuneracao_Dados_base[[#This Row],[2019]]-Analista_Remuneracao_Dados_base[[#This Row],[Aumento Salarial (%)]]</f>
        <v>15779.518500000004</v>
      </c>
      <c r="M173" s="13">
        <f>Analista_Remuneracao_Dados_base[[#This Row],[2020]]-Analista_Remuneracao_Dados_base[[#This Row],[Aumento Salarial (%)]]</f>
        <v>15779.614800000003</v>
      </c>
      <c r="N173" s="13">
        <f>Analista_Remuneracao_Dados_base[[#This Row],[2021]]-Analista_Remuneracao_Dados_base[[#This Row],[Aumento Salarial (%)]]</f>
        <v>15779.711100000002</v>
      </c>
      <c r="O173" s="13">
        <f>Analista_Remuneracao_Dados_base[[#This Row],[2022]]-Analista_Remuneracao_Dados_base[[#This Row],[Aumento Salarial (%)]]</f>
        <v>15779.807400000002</v>
      </c>
      <c r="P173" s="13">
        <f>Analista_Remuneracao_Dados_base[[#This Row],[Salário Atual (R$)2]]-(1*Analista_Remuneracao_Dados_base[[#This Row],[Aumento Salarial (%)]])</f>
        <v>15779.903700000001</v>
      </c>
      <c r="Q173" s="13">
        <v>15780</v>
      </c>
    </row>
    <row r="174" spans="1:17" x14ac:dyDescent="0.25">
      <c r="A174">
        <v>260</v>
      </c>
      <c r="B174" t="s">
        <v>3</v>
      </c>
      <c r="C174" t="s">
        <v>8</v>
      </c>
      <c r="D174">
        <v>21</v>
      </c>
      <c r="E174" s="38">
        <v>18494</v>
      </c>
      <c r="F174" s="37">
        <v>9.6199999999999994E-2</v>
      </c>
      <c r="G174">
        <f>Analista_Remuneracao_Dados_base[[#This Row],[2014]]-Analista_Remuneracao_Dados_base[[#This Row],[Aumento Salarial (%)]]</f>
        <v>3130.0380000000005</v>
      </c>
      <c r="H174" s="13">
        <f>Analista_Remuneracao_Dados_base[[#This Row],[2015]]-Analista_Remuneracao_Dados_base[[#This Row],[Aumento Salarial (%)]]</f>
        <v>3130.1342000000004</v>
      </c>
      <c r="I174" s="13">
        <f>Analista_Remuneracao_Dados_base[[#This Row],[2016]]-Analista_Remuneracao_Dados_base[[#This Row],[Aumento Salarial (%)]]</f>
        <v>3130.2304000000004</v>
      </c>
      <c r="J174" s="13">
        <f>Analista_Remuneracao_Dados_base[[#This Row],[2017]]-Analista_Remuneracao_Dados_base[[#This Row],[Aumento Salarial (%)]]</f>
        <v>3130.3266000000003</v>
      </c>
      <c r="K174" s="13">
        <f>Analista_Remuneracao_Dados_base[[#This Row],[2018]]-Analista_Remuneracao_Dados_base[[#This Row],[Aumento Salarial (%)]]</f>
        <v>3130.4228000000003</v>
      </c>
      <c r="L174" s="13">
        <f>Analista_Remuneracao_Dados_base[[#This Row],[2019]]-Analista_Remuneracao_Dados_base[[#This Row],[Aumento Salarial (%)]]</f>
        <v>3130.5190000000002</v>
      </c>
      <c r="M174" s="13">
        <f>Analista_Remuneracao_Dados_base[[#This Row],[2020]]-Analista_Remuneracao_Dados_base[[#This Row],[Aumento Salarial (%)]]</f>
        <v>3130.6152000000002</v>
      </c>
      <c r="N174" s="13">
        <f>Analista_Remuneracao_Dados_base[[#This Row],[2021]]-Analista_Remuneracao_Dados_base[[#This Row],[Aumento Salarial (%)]]</f>
        <v>3130.7114000000001</v>
      </c>
      <c r="O174" s="13">
        <f>Analista_Remuneracao_Dados_base[[#This Row],[2022]]-Analista_Remuneracao_Dados_base[[#This Row],[Aumento Salarial (%)]]</f>
        <v>3130.8076000000001</v>
      </c>
      <c r="P174" s="13">
        <f>Analista_Remuneracao_Dados_base[[#This Row],[Salário Atual (R$)2]]-(1*Analista_Remuneracao_Dados_base[[#This Row],[Aumento Salarial (%)]])</f>
        <v>3130.9038</v>
      </c>
      <c r="Q174" s="13">
        <v>3131</v>
      </c>
    </row>
    <row r="175" spans="1:17" x14ac:dyDescent="0.25">
      <c r="A175">
        <v>72</v>
      </c>
      <c r="B175" t="s">
        <v>9</v>
      </c>
      <c r="C175" t="s">
        <v>7</v>
      </c>
      <c r="D175">
        <v>3</v>
      </c>
      <c r="E175" s="38">
        <v>11982</v>
      </c>
      <c r="F175" s="37">
        <v>9.6100000000000005E-2</v>
      </c>
      <c r="G175">
        <f>Analista_Remuneracao_Dados_base[[#This Row],[2014]]-Analista_Remuneracao_Dados_base[[#This Row],[Aumento Salarial (%)]]</f>
        <v>6675.0390000000025</v>
      </c>
      <c r="H175" s="13">
        <f>Analista_Remuneracao_Dados_base[[#This Row],[2015]]-Analista_Remuneracao_Dados_base[[#This Row],[Aumento Salarial (%)]]</f>
        <v>6675.1351000000022</v>
      </c>
      <c r="I175" s="13">
        <f>Analista_Remuneracao_Dados_base[[#This Row],[2016]]-Analista_Remuneracao_Dados_base[[#This Row],[Aumento Salarial (%)]]</f>
        <v>6675.231200000002</v>
      </c>
      <c r="J175" s="13">
        <f>Analista_Remuneracao_Dados_base[[#This Row],[2017]]-Analista_Remuneracao_Dados_base[[#This Row],[Aumento Salarial (%)]]</f>
        <v>6675.3273000000017</v>
      </c>
      <c r="K175" s="13">
        <f>Analista_Remuneracao_Dados_base[[#This Row],[2018]]-Analista_Remuneracao_Dados_base[[#This Row],[Aumento Salarial (%)]]</f>
        <v>6675.4234000000015</v>
      </c>
      <c r="L175" s="13">
        <f>Analista_Remuneracao_Dados_base[[#This Row],[2019]]-Analista_Remuneracao_Dados_base[[#This Row],[Aumento Salarial (%)]]</f>
        <v>6675.5195000000012</v>
      </c>
      <c r="M175" s="13">
        <f>Analista_Remuneracao_Dados_base[[#This Row],[2020]]-Analista_Remuneracao_Dados_base[[#This Row],[Aumento Salarial (%)]]</f>
        <v>6675.615600000001</v>
      </c>
      <c r="N175" s="13">
        <f>Analista_Remuneracao_Dados_base[[#This Row],[2021]]-Analista_Remuneracao_Dados_base[[#This Row],[Aumento Salarial (%)]]</f>
        <v>6675.7117000000007</v>
      </c>
      <c r="O175" s="13">
        <f>Analista_Remuneracao_Dados_base[[#This Row],[2022]]-Analista_Remuneracao_Dados_base[[#This Row],[Aumento Salarial (%)]]</f>
        <v>6675.8078000000005</v>
      </c>
      <c r="P175" s="13">
        <f>Analista_Remuneracao_Dados_base[[#This Row],[Salário Atual (R$)2]]-(1*Analista_Remuneracao_Dados_base[[#This Row],[Aumento Salarial (%)]])</f>
        <v>6675.9039000000002</v>
      </c>
      <c r="Q175" s="13">
        <v>6676</v>
      </c>
    </row>
    <row r="176" spans="1:17" x14ac:dyDescent="0.25">
      <c r="A176">
        <v>85</v>
      </c>
      <c r="B176" t="s">
        <v>10</v>
      </c>
      <c r="C176" t="s">
        <v>5</v>
      </c>
      <c r="D176">
        <v>16</v>
      </c>
      <c r="E176" s="38">
        <v>9218</v>
      </c>
      <c r="F176" s="37">
        <v>9.5699999999999993E-2</v>
      </c>
      <c r="G176">
        <f>Analista_Remuneracao_Dados_base[[#This Row],[2014]]-Analista_Remuneracao_Dados_base[[#This Row],[Aumento Salarial (%)]]</f>
        <v>15382.043000000001</v>
      </c>
      <c r="H176" s="13">
        <f>Analista_Remuneracao_Dados_base[[#This Row],[2015]]-Analista_Remuneracao_Dados_base[[#This Row],[Aumento Salarial (%)]]</f>
        <v>15382.138700000001</v>
      </c>
      <c r="I176" s="13">
        <f>Analista_Remuneracao_Dados_base[[#This Row],[2016]]-Analista_Remuneracao_Dados_base[[#This Row],[Aumento Salarial (%)]]</f>
        <v>15382.234400000001</v>
      </c>
      <c r="J176" s="13">
        <f>Analista_Remuneracao_Dados_base[[#This Row],[2017]]-Analista_Remuneracao_Dados_base[[#This Row],[Aumento Salarial (%)]]</f>
        <v>15382.330100000001</v>
      </c>
      <c r="K176" s="13">
        <f>Analista_Remuneracao_Dados_base[[#This Row],[2018]]-Analista_Remuneracao_Dados_base[[#This Row],[Aumento Salarial (%)]]</f>
        <v>15382.425800000001</v>
      </c>
      <c r="L176" s="13">
        <f>Analista_Remuneracao_Dados_base[[#This Row],[2019]]-Analista_Remuneracao_Dados_base[[#This Row],[Aumento Salarial (%)]]</f>
        <v>15382.521500000001</v>
      </c>
      <c r="M176" s="13">
        <f>Analista_Remuneracao_Dados_base[[#This Row],[2020]]-Analista_Remuneracao_Dados_base[[#This Row],[Aumento Salarial (%)]]</f>
        <v>15382.617200000001</v>
      </c>
      <c r="N176" s="13">
        <f>Analista_Remuneracao_Dados_base[[#This Row],[2021]]-Analista_Remuneracao_Dados_base[[#This Row],[Aumento Salarial (%)]]</f>
        <v>15382.7129</v>
      </c>
      <c r="O176" s="13">
        <f>Analista_Remuneracao_Dados_base[[#This Row],[2022]]-Analista_Remuneracao_Dados_base[[#This Row],[Aumento Salarial (%)]]</f>
        <v>15382.8086</v>
      </c>
      <c r="P176" s="13">
        <f>Analista_Remuneracao_Dados_base[[#This Row],[Salário Atual (R$)2]]-(1*Analista_Remuneracao_Dados_base[[#This Row],[Aumento Salarial (%)]])</f>
        <v>15382.9043</v>
      </c>
      <c r="Q176" s="13">
        <v>15383</v>
      </c>
    </row>
    <row r="177" spans="1:17" x14ac:dyDescent="0.25">
      <c r="A177">
        <v>343</v>
      </c>
      <c r="B177" t="s">
        <v>12</v>
      </c>
      <c r="C177" t="s">
        <v>4</v>
      </c>
      <c r="D177">
        <v>14</v>
      </c>
      <c r="E177" s="38">
        <v>19747</v>
      </c>
      <c r="F177" s="37">
        <v>9.4799999999999995E-2</v>
      </c>
      <c r="G177">
        <f>Analista_Remuneracao_Dados_base[[#This Row],[2014]]-Analista_Remuneracao_Dados_base[[#This Row],[Aumento Salarial (%)]]</f>
        <v>14734.051999999992</v>
      </c>
      <c r="H177" s="13">
        <f>Analista_Remuneracao_Dados_base[[#This Row],[2015]]-Analista_Remuneracao_Dados_base[[#This Row],[Aumento Salarial (%)]]</f>
        <v>14734.146799999993</v>
      </c>
      <c r="I177" s="13">
        <f>Analista_Remuneracao_Dados_base[[#This Row],[2016]]-Analista_Remuneracao_Dados_base[[#This Row],[Aumento Salarial (%)]]</f>
        <v>14734.241599999994</v>
      </c>
      <c r="J177" s="13">
        <f>Analista_Remuneracao_Dados_base[[#This Row],[2017]]-Analista_Remuneracao_Dados_base[[#This Row],[Aumento Salarial (%)]]</f>
        <v>14734.336399999995</v>
      </c>
      <c r="K177" s="13">
        <f>Analista_Remuneracao_Dados_base[[#This Row],[2018]]-Analista_Remuneracao_Dados_base[[#This Row],[Aumento Salarial (%)]]</f>
        <v>14734.431199999995</v>
      </c>
      <c r="L177" s="13">
        <f>Analista_Remuneracao_Dados_base[[#This Row],[2019]]-Analista_Remuneracao_Dados_base[[#This Row],[Aumento Salarial (%)]]</f>
        <v>14734.525999999996</v>
      </c>
      <c r="M177" s="13">
        <f>Analista_Remuneracao_Dados_base[[#This Row],[2020]]-Analista_Remuneracao_Dados_base[[#This Row],[Aumento Salarial (%)]]</f>
        <v>14734.620799999997</v>
      </c>
      <c r="N177" s="13">
        <f>Analista_Remuneracao_Dados_base[[#This Row],[2021]]-Analista_Remuneracao_Dados_base[[#This Row],[Aumento Salarial (%)]]</f>
        <v>14734.715599999998</v>
      </c>
      <c r="O177" s="13">
        <f>Analista_Remuneracao_Dados_base[[#This Row],[2022]]-Analista_Remuneracao_Dados_base[[#This Row],[Aumento Salarial (%)]]</f>
        <v>14734.810399999998</v>
      </c>
      <c r="P177" s="13">
        <f>Analista_Remuneracao_Dados_base[[#This Row],[Salário Atual (R$)2]]-(1*Analista_Remuneracao_Dados_base[[#This Row],[Aumento Salarial (%)]])</f>
        <v>14734.905199999999</v>
      </c>
      <c r="Q177" s="13">
        <v>14735</v>
      </c>
    </row>
    <row r="178" spans="1:17" x14ac:dyDescent="0.25">
      <c r="A178">
        <v>322</v>
      </c>
      <c r="B178" t="s">
        <v>10</v>
      </c>
      <c r="C178" t="s">
        <v>5</v>
      </c>
      <c r="D178">
        <v>29</v>
      </c>
      <c r="E178" s="38">
        <v>14062</v>
      </c>
      <c r="F178" s="37">
        <v>9.4399999999999998E-2</v>
      </c>
      <c r="G178">
        <f>Analista_Remuneracao_Dados_base[[#This Row],[2014]]-Analista_Remuneracao_Dados_base[[#This Row],[Aumento Salarial (%)]]</f>
        <v>19619.055999999982</v>
      </c>
      <c r="H178" s="13">
        <f>Analista_Remuneracao_Dados_base[[#This Row],[2015]]-Analista_Remuneracao_Dados_base[[#This Row],[Aumento Salarial (%)]]</f>
        <v>19619.150399999984</v>
      </c>
      <c r="I178" s="13">
        <f>Analista_Remuneracao_Dados_base[[#This Row],[2016]]-Analista_Remuneracao_Dados_base[[#This Row],[Aumento Salarial (%)]]</f>
        <v>19619.244799999986</v>
      </c>
      <c r="J178" s="13">
        <f>Analista_Remuneracao_Dados_base[[#This Row],[2017]]-Analista_Remuneracao_Dados_base[[#This Row],[Aumento Salarial (%)]]</f>
        <v>19619.339199999988</v>
      </c>
      <c r="K178" s="13">
        <f>Analista_Remuneracao_Dados_base[[#This Row],[2018]]-Analista_Remuneracao_Dados_base[[#This Row],[Aumento Salarial (%)]]</f>
        <v>19619.433599999989</v>
      </c>
      <c r="L178" s="13">
        <f>Analista_Remuneracao_Dados_base[[#This Row],[2019]]-Analista_Remuneracao_Dados_base[[#This Row],[Aumento Salarial (%)]]</f>
        <v>19619.527999999991</v>
      </c>
      <c r="M178" s="13">
        <f>Analista_Remuneracao_Dados_base[[#This Row],[2020]]-Analista_Remuneracao_Dados_base[[#This Row],[Aumento Salarial (%)]]</f>
        <v>19619.622399999993</v>
      </c>
      <c r="N178" s="13">
        <f>Analista_Remuneracao_Dados_base[[#This Row],[2021]]-Analista_Remuneracao_Dados_base[[#This Row],[Aumento Salarial (%)]]</f>
        <v>19619.716799999995</v>
      </c>
      <c r="O178" s="13">
        <f>Analista_Remuneracao_Dados_base[[#This Row],[2022]]-Analista_Remuneracao_Dados_base[[#This Row],[Aumento Salarial (%)]]</f>
        <v>19619.811199999996</v>
      </c>
      <c r="P178" s="13">
        <f>Analista_Remuneracao_Dados_base[[#This Row],[Salário Atual (R$)2]]-(1*Analista_Remuneracao_Dados_base[[#This Row],[Aumento Salarial (%)]])</f>
        <v>19619.905599999998</v>
      </c>
      <c r="Q178" s="13">
        <v>19620</v>
      </c>
    </row>
    <row r="179" spans="1:17" x14ac:dyDescent="0.25">
      <c r="A179">
        <v>454</v>
      </c>
      <c r="B179" t="s">
        <v>11</v>
      </c>
      <c r="C179" t="s">
        <v>8</v>
      </c>
      <c r="D179">
        <v>23</v>
      </c>
      <c r="E179" s="38">
        <v>16666</v>
      </c>
      <c r="F179" s="37">
        <v>9.4100000000000003E-2</v>
      </c>
      <c r="G179">
        <f>Analista_Remuneracao_Dados_base[[#This Row],[2014]]-Analista_Remuneracao_Dados_base[[#This Row],[Aumento Salarial (%)]]</f>
        <v>16955.059000000016</v>
      </c>
      <c r="H179" s="13">
        <f>Analista_Remuneracao_Dados_base[[#This Row],[2015]]-Analista_Remuneracao_Dados_base[[#This Row],[Aumento Salarial (%)]]</f>
        <v>16955.153100000014</v>
      </c>
      <c r="I179" s="13">
        <f>Analista_Remuneracao_Dados_base[[#This Row],[2016]]-Analista_Remuneracao_Dados_base[[#This Row],[Aumento Salarial (%)]]</f>
        <v>16955.247200000013</v>
      </c>
      <c r="J179" s="13">
        <f>Analista_Remuneracao_Dados_base[[#This Row],[2017]]-Analista_Remuneracao_Dados_base[[#This Row],[Aumento Salarial (%)]]</f>
        <v>16955.341300000011</v>
      </c>
      <c r="K179" s="13">
        <f>Analista_Remuneracao_Dados_base[[#This Row],[2018]]-Analista_Remuneracao_Dados_base[[#This Row],[Aumento Salarial (%)]]</f>
        <v>16955.435400000009</v>
      </c>
      <c r="L179" s="13">
        <f>Analista_Remuneracao_Dados_base[[#This Row],[2019]]-Analista_Remuneracao_Dados_base[[#This Row],[Aumento Salarial (%)]]</f>
        <v>16955.529500000008</v>
      </c>
      <c r="M179" s="13">
        <f>Analista_Remuneracao_Dados_base[[#This Row],[2020]]-Analista_Remuneracao_Dados_base[[#This Row],[Aumento Salarial (%)]]</f>
        <v>16955.623600000006</v>
      </c>
      <c r="N179" s="13">
        <f>Analista_Remuneracao_Dados_base[[#This Row],[2021]]-Analista_Remuneracao_Dados_base[[#This Row],[Aumento Salarial (%)]]</f>
        <v>16955.717700000005</v>
      </c>
      <c r="O179" s="13">
        <f>Analista_Remuneracao_Dados_base[[#This Row],[2022]]-Analista_Remuneracao_Dados_base[[#This Row],[Aumento Salarial (%)]]</f>
        <v>16955.811800000003</v>
      </c>
      <c r="P179" s="13">
        <f>Analista_Remuneracao_Dados_base[[#This Row],[Salário Atual (R$)2]]-(1*Analista_Remuneracao_Dados_base[[#This Row],[Aumento Salarial (%)]])</f>
        <v>16955.905900000002</v>
      </c>
      <c r="Q179" s="13">
        <v>16956</v>
      </c>
    </row>
    <row r="180" spans="1:17" x14ac:dyDescent="0.25">
      <c r="A180">
        <v>340</v>
      </c>
      <c r="B180" t="s">
        <v>10</v>
      </c>
      <c r="C180" t="s">
        <v>7</v>
      </c>
      <c r="D180">
        <v>5</v>
      </c>
      <c r="E180" s="38">
        <v>12040</v>
      </c>
      <c r="F180" s="37">
        <v>9.3700000000000006E-2</v>
      </c>
      <c r="G180">
        <f>Analista_Remuneracao_Dados_base[[#This Row],[2014]]-Analista_Remuneracao_Dados_base[[#This Row],[Aumento Salarial (%)]]</f>
        <v>9834.0630000000056</v>
      </c>
      <c r="H180" s="13">
        <f>Analista_Remuneracao_Dados_base[[#This Row],[2015]]-Analista_Remuneracao_Dados_base[[#This Row],[Aumento Salarial (%)]]</f>
        <v>9834.156700000005</v>
      </c>
      <c r="I180" s="13">
        <f>Analista_Remuneracao_Dados_base[[#This Row],[2016]]-Analista_Remuneracao_Dados_base[[#This Row],[Aumento Salarial (%)]]</f>
        <v>9834.2504000000044</v>
      </c>
      <c r="J180" s="13">
        <f>Analista_Remuneracao_Dados_base[[#This Row],[2017]]-Analista_Remuneracao_Dados_base[[#This Row],[Aumento Salarial (%)]]</f>
        <v>9834.3441000000039</v>
      </c>
      <c r="K180" s="13">
        <f>Analista_Remuneracao_Dados_base[[#This Row],[2018]]-Analista_Remuneracao_Dados_base[[#This Row],[Aumento Salarial (%)]]</f>
        <v>9834.4378000000033</v>
      </c>
      <c r="L180" s="13">
        <f>Analista_Remuneracao_Dados_base[[#This Row],[2019]]-Analista_Remuneracao_Dados_base[[#This Row],[Aumento Salarial (%)]]</f>
        <v>9834.5315000000028</v>
      </c>
      <c r="M180" s="13">
        <f>Analista_Remuneracao_Dados_base[[#This Row],[2020]]-Analista_Remuneracao_Dados_base[[#This Row],[Aumento Salarial (%)]]</f>
        <v>9834.6252000000022</v>
      </c>
      <c r="N180" s="13">
        <f>Analista_Remuneracao_Dados_base[[#This Row],[2021]]-Analista_Remuneracao_Dados_base[[#This Row],[Aumento Salarial (%)]]</f>
        <v>9834.7189000000017</v>
      </c>
      <c r="O180" s="13">
        <f>Analista_Remuneracao_Dados_base[[#This Row],[2022]]-Analista_Remuneracao_Dados_base[[#This Row],[Aumento Salarial (%)]]</f>
        <v>9834.8126000000011</v>
      </c>
      <c r="P180" s="13">
        <f>Analista_Remuneracao_Dados_base[[#This Row],[Salário Atual (R$)2]]-(1*Analista_Remuneracao_Dados_base[[#This Row],[Aumento Salarial (%)]])</f>
        <v>9834.9063000000006</v>
      </c>
      <c r="Q180" s="13">
        <v>9835</v>
      </c>
    </row>
    <row r="181" spans="1:17" x14ac:dyDescent="0.25">
      <c r="A181">
        <v>434</v>
      </c>
      <c r="B181" t="s">
        <v>11</v>
      </c>
      <c r="C181" t="s">
        <v>4</v>
      </c>
      <c r="D181">
        <v>11</v>
      </c>
      <c r="E181" s="38">
        <v>18240</v>
      </c>
      <c r="F181" s="37">
        <v>9.3200000000000005E-2</v>
      </c>
      <c r="G181">
        <f>Analista_Remuneracao_Dados_base[[#This Row],[2014]]-Analista_Remuneracao_Dados_base[[#This Row],[Aumento Salarial (%)]]</f>
        <v>12925.068000000007</v>
      </c>
      <c r="H181" s="13">
        <f>Analista_Remuneracao_Dados_base[[#This Row],[2015]]-Analista_Remuneracao_Dados_base[[#This Row],[Aumento Salarial (%)]]</f>
        <v>12925.161200000006</v>
      </c>
      <c r="I181" s="13">
        <f>Analista_Remuneracao_Dados_base[[#This Row],[2016]]-Analista_Remuneracao_Dados_base[[#This Row],[Aumento Salarial (%)]]</f>
        <v>12925.254400000005</v>
      </c>
      <c r="J181" s="13">
        <f>Analista_Remuneracao_Dados_base[[#This Row],[2017]]-Analista_Remuneracao_Dados_base[[#This Row],[Aumento Salarial (%)]]</f>
        <v>12925.347600000005</v>
      </c>
      <c r="K181" s="13">
        <f>Analista_Remuneracao_Dados_base[[#This Row],[2018]]-Analista_Remuneracao_Dados_base[[#This Row],[Aumento Salarial (%)]]</f>
        <v>12925.440800000004</v>
      </c>
      <c r="L181" s="13">
        <f>Analista_Remuneracao_Dados_base[[#This Row],[2019]]-Analista_Remuneracao_Dados_base[[#This Row],[Aumento Salarial (%)]]</f>
        <v>12925.534000000003</v>
      </c>
      <c r="M181" s="13">
        <f>Analista_Remuneracao_Dados_base[[#This Row],[2020]]-Analista_Remuneracao_Dados_base[[#This Row],[Aumento Salarial (%)]]</f>
        <v>12925.627200000003</v>
      </c>
      <c r="N181" s="13">
        <f>Analista_Remuneracao_Dados_base[[#This Row],[2021]]-Analista_Remuneracao_Dados_base[[#This Row],[Aumento Salarial (%)]]</f>
        <v>12925.720400000002</v>
      </c>
      <c r="O181" s="13">
        <f>Analista_Remuneracao_Dados_base[[#This Row],[2022]]-Analista_Remuneracao_Dados_base[[#This Row],[Aumento Salarial (%)]]</f>
        <v>12925.813600000001</v>
      </c>
      <c r="P181" s="13">
        <f>Analista_Remuneracao_Dados_base[[#This Row],[Salário Atual (R$)2]]-(1*Analista_Remuneracao_Dados_base[[#This Row],[Aumento Salarial (%)]])</f>
        <v>12925.906800000001</v>
      </c>
      <c r="Q181" s="13">
        <v>12926</v>
      </c>
    </row>
    <row r="182" spans="1:17" x14ac:dyDescent="0.25">
      <c r="A182">
        <v>389</v>
      </c>
      <c r="B182" t="s">
        <v>12</v>
      </c>
      <c r="C182" t="s">
        <v>6</v>
      </c>
      <c r="D182">
        <v>9</v>
      </c>
      <c r="E182" s="38">
        <v>14622</v>
      </c>
      <c r="F182" s="37">
        <v>9.2499999999999999E-2</v>
      </c>
      <c r="G182">
        <f>Analista_Remuneracao_Dados_base[[#This Row],[2014]]-Analista_Remuneracao_Dados_base[[#This Row],[Aumento Salarial (%)]]</f>
        <v>16951.075000000012</v>
      </c>
      <c r="H182" s="13">
        <f>Analista_Remuneracao_Dados_base[[#This Row],[2015]]-Analista_Remuneracao_Dados_base[[#This Row],[Aumento Salarial (%)]]</f>
        <v>16951.16750000001</v>
      </c>
      <c r="I182" s="13">
        <f>Analista_Remuneracao_Dados_base[[#This Row],[2016]]-Analista_Remuneracao_Dados_base[[#This Row],[Aumento Salarial (%)]]</f>
        <v>16951.260000000009</v>
      </c>
      <c r="J182" s="13">
        <f>Analista_Remuneracao_Dados_base[[#This Row],[2017]]-Analista_Remuneracao_Dados_base[[#This Row],[Aumento Salarial (%)]]</f>
        <v>16951.352500000008</v>
      </c>
      <c r="K182" s="13">
        <f>Analista_Remuneracao_Dados_base[[#This Row],[2018]]-Analista_Remuneracao_Dados_base[[#This Row],[Aumento Salarial (%)]]</f>
        <v>16951.445000000007</v>
      </c>
      <c r="L182" s="13">
        <f>Analista_Remuneracao_Dados_base[[#This Row],[2019]]-Analista_Remuneracao_Dados_base[[#This Row],[Aumento Salarial (%)]]</f>
        <v>16951.537500000006</v>
      </c>
      <c r="M182" s="13">
        <f>Analista_Remuneracao_Dados_base[[#This Row],[2020]]-Analista_Remuneracao_Dados_base[[#This Row],[Aumento Salarial (%)]]</f>
        <v>16951.630000000005</v>
      </c>
      <c r="N182" s="13">
        <f>Analista_Remuneracao_Dados_base[[#This Row],[2021]]-Analista_Remuneracao_Dados_base[[#This Row],[Aumento Salarial (%)]]</f>
        <v>16951.722500000003</v>
      </c>
      <c r="O182" s="13">
        <f>Analista_Remuneracao_Dados_base[[#This Row],[2022]]-Analista_Remuneracao_Dados_base[[#This Row],[Aumento Salarial (%)]]</f>
        <v>16951.815000000002</v>
      </c>
      <c r="P182" s="13">
        <f>Analista_Remuneracao_Dados_base[[#This Row],[Salário Atual (R$)2]]-(1*Analista_Remuneracao_Dados_base[[#This Row],[Aumento Salarial (%)]])</f>
        <v>16951.907500000001</v>
      </c>
      <c r="Q182" s="13">
        <v>16952</v>
      </c>
    </row>
    <row r="183" spans="1:17" x14ac:dyDescent="0.25">
      <c r="A183">
        <v>143</v>
      </c>
      <c r="B183" t="s">
        <v>10</v>
      </c>
      <c r="C183" t="s">
        <v>6</v>
      </c>
      <c r="D183">
        <v>14</v>
      </c>
      <c r="E183" s="38">
        <v>6300</v>
      </c>
      <c r="F183" s="37">
        <v>9.2100000000000001E-2</v>
      </c>
      <c r="G183">
        <f>Analista_Remuneracao_Dados_base[[#This Row],[2014]]-Analista_Remuneracao_Dados_base[[#This Row],[Aumento Salarial (%)]]</f>
        <v>12987.079000000002</v>
      </c>
      <c r="H183" s="13">
        <f>Analista_Remuneracao_Dados_base[[#This Row],[2015]]-Analista_Remuneracao_Dados_base[[#This Row],[Aumento Salarial (%)]]</f>
        <v>12987.171100000001</v>
      </c>
      <c r="I183" s="13">
        <f>Analista_Remuneracao_Dados_base[[#This Row],[2016]]-Analista_Remuneracao_Dados_base[[#This Row],[Aumento Salarial (%)]]</f>
        <v>12987.263200000001</v>
      </c>
      <c r="J183" s="13">
        <f>Analista_Remuneracao_Dados_base[[#This Row],[2017]]-Analista_Remuneracao_Dados_base[[#This Row],[Aumento Salarial (%)]]</f>
        <v>12987.355300000001</v>
      </c>
      <c r="K183" s="13">
        <f>Analista_Remuneracao_Dados_base[[#This Row],[2018]]-Analista_Remuneracao_Dados_base[[#This Row],[Aumento Salarial (%)]]</f>
        <v>12987.447400000001</v>
      </c>
      <c r="L183" s="13">
        <f>Analista_Remuneracao_Dados_base[[#This Row],[2019]]-Analista_Remuneracao_Dados_base[[#This Row],[Aumento Salarial (%)]]</f>
        <v>12987.539500000001</v>
      </c>
      <c r="M183" s="13">
        <f>Analista_Remuneracao_Dados_base[[#This Row],[2020]]-Analista_Remuneracao_Dados_base[[#This Row],[Aumento Salarial (%)]]</f>
        <v>12987.631600000001</v>
      </c>
      <c r="N183" s="13">
        <f>Analista_Remuneracao_Dados_base[[#This Row],[2021]]-Analista_Remuneracao_Dados_base[[#This Row],[Aumento Salarial (%)]]</f>
        <v>12987.7237</v>
      </c>
      <c r="O183" s="13">
        <f>Analista_Remuneracao_Dados_base[[#This Row],[2022]]-Analista_Remuneracao_Dados_base[[#This Row],[Aumento Salarial (%)]]</f>
        <v>12987.8158</v>
      </c>
      <c r="P183" s="13">
        <f>Analista_Remuneracao_Dados_base[[#This Row],[Salário Atual (R$)2]]-(1*Analista_Remuneracao_Dados_base[[#This Row],[Aumento Salarial (%)]])</f>
        <v>12987.9079</v>
      </c>
      <c r="Q183" s="13">
        <v>12988</v>
      </c>
    </row>
    <row r="184" spans="1:17" x14ac:dyDescent="0.25">
      <c r="A184">
        <v>205</v>
      </c>
      <c r="B184" t="s">
        <v>11</v>
      </c>
      <c r="C184" t="s">
        <v>8</v>
      </c>
      <c r="D184">
        <v>3</v>
      </c>
      <c r="E184" s="38">
        <v>10951</v>
      </c>
      <c r="F184" s="37">
        <v>9.1399999999999995E-2</v>
      </c>
      <c r="G184">
        <f>Analista_Remuneracao_Dados_base[[#This Row],[2014]]-Analista_Remuneracao_Dados_base[[#This Row],[Aumento Salarial (%)]]</f>
        <v>9240.0860000000066</v>
      </c>
      <c r="H184" s="13">
        <f>Analista_Remuneracao_Dados_base[[#This Row],[2015]]-Analista_Remuneracao_Dados_base[[#This Row],[Aumento Salarial (%)]]</f>
        <v>9240.1774000000059</v>
      </c>
      <c r="I184" s="13">
        <f>Analista_Remuneracao_Dados_base[[#This Row],[2016]]-Analista_Remuneracao_Dados_base[[#This Row],[Aumento Salarial (%)]]</f>
        <v>9240.2688000000053</v>
      </c>
      <c r="J184" s="13">
        <f>Analista_Remuneracao_Dados_base[[#This Row],[2017]]-Analista_Remuneracao_Dados_base[[#This Row],[Aumento Salarial (%)]]</f>
        <v>9240.3602000000046</v>
      </c>
      <c r="K184" s="13">
        <f>Analista_Remuneracao_Dados_base[[#This Row],[2018]]-Analista_Remuneracao_Dados_base[[#This Row],[Aumento Salarial (%)]]</f>
        <v>9240.451600000004</v>
      </c>
      <c r="L184" s="13">
        <f>Analista_Remuneracao_Dados_base[[#This Row],[2019]]-Analista_Remuneracao_Dados_base[[#This Row],[Aumento Salarial (%)]]</f>
        <v>9240.5430000000033</v>
      </c>
      <c r="M184" s="13">
        <f>Analista_Remuneracao_Dados_base[[#This Row],[2020]]-Analista_Remuneracao_Dados_base[[#This Row],[Aumento Salarial (%)]]</f>
        <v>9240.6344000000026</v>
      </c>
      <c r="N184" s="13">
        <f>Analista_Remuneracao_Dados_base[[#This Row],[2021]]-Analista_Remuneracao_Dados_base[[#This Row],[Aumento Salarial (%)]]</f>
        <v>9240.725800000002</v>
      </c>
      <c r="O184" s="13">
        <f>Analista_Remuneracao_Dados_base[[#This Row],[2022]]-Analista_Remuneracao_Dados_base[[#This Row],[Aumento Salarial (%)]]</f>
        <v>9240.8172000000013</v>
      </c>
      <c r="P184" s="13">
        <f>Analista_Remuneracao_Dados_base[[#This Row],[Salário Atual (R$)2]]-(1*Analista_Remuneracao_Dados_base[[#This Row],[Aumento Salarial (%)]])</f>
        <v>9240.9086000000007</v>
      </c>
      <c r="Q184" s="13">
        <v>9241</v>
      </c>
    </row>
    <row r="185" spans="1:17" x14ac:dyDescent="0.25">
      <c r="A185">
        <v>168</v>
      </c>
      <c r="B185" t="s">
        <v>12</v>
      </c>
      <c r="C185" t="s">
        <v>5</v>
      </c>
      <c r="D185">
        <v>20</v>
      </c>
      <c r="E185" s="38">
        <v>19412</v>
      </c>
      <c r="F185" s="37">
        <v>9.06E-2</v>
      </c>
      <c r="G185">
        <f>Analista_Remuneracao_Dados_base[[#This Row],[2014]]-Analista_Remuneracao_Dados_base[[#This Row],[Aumento Salarial (%)]]</f>
        <v>6114.0939999999955</v>
      </c>
      <c r="H185" s="13">
        <f>Analista_Remuneracao_Dados_base[[#This Row],[2015]]-Analista_Remuneracao_Dados_base[[#This Row],[Aumento Salarial (%)]]</f>
        <v>6114.184599999996</v>
      </c>
      <c r="I185" s="13">
        <f>Analista_Remuneracao_Dados_base[[#This Row],[2016]]-Analista_Remuneracao_Dados_base[[#This Row],[Aumento Salarial (%)]]</f>
        <v>6114.2751999999964</v>
      </c>
      <c r="J185" s="13">
        <f>Analista_Remuneracao_Dados_base[[#This Row],[2017]]-Analista_Remuneracao_Dados_base[[#This Row],[Aumento Salarial (%)]]</f>
        <v>6114.3657999999969</v>
      </c>
      <c r="K185" s="13">
        <f>Analista_Remuneracao_Dados_base[[#This Row],[2018]]-Analista_Remuneracao_Dados_base[[#This Row],[Aumento Salarial (%)]]</f>
        <v>6114.4563999999973</v>
      </c>
      <c r="L185" s="13">
        <f>Analista_Remuneracao_Dados_base[[#This Row],[2019]]-Analista_Remuneracao_Dados_base[[#This Row],[Aumento Salarial (%)]]</f>
        <v>6114.5469999999978</v>
      </c>
      <c r="M185" s="13">
        <f>Analista_Remuneracao_Dados_base[[#This Row],[2020]]-Analista_Remuneracao_Dados_base[[#This Row],[Aumento Salarial (%)]]</f>
        <v>6114.6375999999982</v>
      </c>
      <c r="N185" s="13">
        <f>Analista_Remuneracao_Dados_base[[#This Row],[2021]]-Analista_Remuneracao_Dados_base[[#This Row],[Aumento Salarial (%)]]</f>
        <v>6114.7281999999987</v>
      </c>
      <c r="O185" s="13">
        <f>Analista_Remuneracao_Dados_base[[#This Row],[2022]]-Analista_Remuneracao_Dados_base[[#This Row],[Aumento Salarial (%)]]</f>
        <v>6114.8187999999991</v>
      </c>
      <c r="P185" s="13">
        <f>Analista_Remuneracao_Dados_base[[#This Row],[Salário Atual (R$)2]]-(1*Analista_Remuneracao_Dados_base[[#This Row],[Aumento Salarial (%)]])</f>
        <v>6114.9093999999996</v>
      </c>
      <c r="Q185" s="13">
        <v>6115</v>
      </c>
    </row>
    <row r="186" spans="1:17" x14ac:dyDescent="0.25">
      <c r="A186">
        <v>39</v>
      </c>
      <c r="B186" t="s">
        <v>9</v>
      </c>
      <c r="C186" t="s">
        <v>8</v>
      </c>
      <c r="D186">
        <v>26</v>
      </c>
      <c r="E186" s="38">
        <v>14992</v>
      </c>
      <c r="F186" s="37">
        <v>9.0499999999999997E-2</v>
      </c>
      <c r="G186">
        <f>Analista_Remuneracao_Dados_base[[#This Row],[2014]]-Analista_Remuneracao_Dados_base[[#This Row],[Aumento Salarial (%)]]</f>
        <v>19383.095000000016</v>
      </c>
      <c r="H186" s="13">
        <f>Analista_Remuneracao_Dados_base[[#This Row],[2015]]-Analista_Remuneracao_Dados_base[[#This Row],[Aumento Salarial (%)]]</f>
        <v>19383.185500000014</v>
      </c>
      <c r="I186" s="13">
        <f>Analista_Remuneracao_Dados_base[[#This Row],[2016]]-Analista_Remuneracao_Dados_base[[#This Row],[Aumento Salarial (%)]]</f>
        <v>19383.276000000013</v>
      </c>
      <c r="J186" s="13">
        <f>Analista_Remuneracao_Dados_base[[#This Row],[2017]]-Analista_Remuneracao_Dados_base[[#This Row],[Aumento Salarial (%)]]</f>
        <v>19383.366500000011</v>
      </c>
      <c r="K186" s="13">
        <f>Analista_Remuneracao_Dados_base[[#This Row],[2018]]-Analista_Remuneracao_Dados_base[[#This Row],[Aumento Salarial (%)]]</f>
        <v>19383.457000000009</v>
      </c>
      <c r="L186" s="13">
        <f>Analista_Remuneracao_Dados_base[[#This Row],[2019]]-Analista_Remuneracao_Dados_base[[#This Row],[Aumento Salarial (%)]]</f>
        <v>19383.547500000008</v>
      </c>
      <c r="M186" s="13">
        <f>Analista_Remuneracao_Dados_base[[#This Row],[2020]]-Analista_Remuneracao_Dados_base[[#This Row],[Aumento Salarial (%)]]</f>
        <v>19383.638000000006</v>
      </c>
      <c r="N186" s="13">
        <f>Analista_Remuneracao_Dados_base[[#This Row],[2021]]-Analista_Remuneracao_Dados_base[[#This Row],[Aumento Salarial (%)]]</f>
        <v>19383.728500000005</v>
      </c>
      <c r="O186" s="13">
        <f>Analista_Remuneracao_Dados_base[[#This Row],[2022]]-Analista_Remuneracao_Dados_base[[#This Row],[Aumento Salarial (%)]]</f>
        <v>19383.819000000003</v>
      </c>
      <c r="P186" s="13">
        <f>Analista_Remuneracao_Dados_base[[#This Row],[Salário Atual (R$)2]]-(1*Analista_Remuneracao_Dados_base[[#This Row],[Aumento Salarial (%)]])</f>
        <v>19383.909500000002</v>
      </c>
      <c r="Q186" s="13">
        <v>19384</v>
      </c>
    </row>
    <row r="187" spans="1:17" x14ac:dyDescent="0.25">
      <c r="A187">
        <v>98</v>
      </c>
      <c r="B187" t="s">
        <v>3</v>
      </c>
      <c r="C187" t="s">
        <v>5</v>
      </c>
      <c r="D187">
        <v>4</v>
      </c>
      <c r="E187" s="38">
        <v>3625</v>
      </c>
      <c r="F187" s="37">
        <v>9.0300000000000005E-2</v>
      </c>
      <c r="G187">
        <f>Analista_Remuneracao_Dados_base[[#This Row],[2014]]-Analista_Remuneracao_Dados_base[[#This Row],[Aumento Salarial (%)]]</f>
        <v>12988.097000000002</v>
      </c>
      <c r="H187" s="13">
        <f>Analista_Remuneracao_Dados_base[[#This Row],[2015]]-Analista_Remuneracao_Dados_base[[#This Row],[Aumento Salarial (%)]]</f>
        <v>12988.187300000001</v>
      </c>
      <c r="I187" s="13">
        <f>Analista_Remuneracao_Dados_base[[#This Row],[2016]]-Analista_Remuneracao_Dados_base[[#This Row],[Aumento Salarial (%)]]</f>
        <v>12988.277600000001</v>
      </c>
      <c r="J187" s="13">
        <f>Analista_Remuneracao_Dados_base[[#This Row],[2017]]-Analista_Remuneracao_Dados_base[[#This Row],[Aumento Salarial (%)]]</f>
        <v>12988.367900000001</v>
      </c>
      <c r="K187" s="13">
        <f>Analista_Remuneracao_Dados_base[[#This Row],[2018]]-Analista_Remuneracao_Dados_base[[#This Row],[Aumento Salarial (%)]]</f>
        <v>12988.458200000001</v>
      </c>
      <c r="L187" s="13">
        <f>Analista_Remuneracao_Dados_base[[#This Row],[2019]]-Analista_Remuneracao_Dados_base[[#This Row],[Aumento Salarial (%)]]</f>
        <v>12988.548500000001</v>
      </c>
      <c r="M187" s="13">
        <f>Analista_Remuneracao_Dados_base[[#This Row],[2020]]-Analista_Remuneracao_Dados_base[[#This Row],[Aumento Salarial (%)]]</f>
        <v>12988.638800000001</v>
      </c>
      <c r="N187" s="13">
        <f>Analista_Remuneracao_Dados_base[[#This Row],[2021]]-Analista_Remuneracao_Dados_base[[#This Row],[Aumento Salarial (%)]]</f>
        <v>12988.7291</v>
      </c>
      <c r="O187" s="13">
        <f>Analista_Remuneracao_Dados_base[[#This Row],[2022]]-Analista_Remuneracao_Dados_base[[#This Row],[Aumento Salarial (%)]]</f>
        <v>12988.8194</v>
      </c>
      <c r="P187" s="13">
        <f>Analista_Remuneracao_Dados_base[[#This Row],[Salário Atual (R$)2]]-(1*Analista_Remuneracao_Dados_base[[#This Row],[Aumento Salarial (%)]])</f>
        <v>12988.9097</v>
      </c>
      <c r="Q187" s="13">
        <v>12989</v>
      </c>
    </row>
    <row r="188" spans="1:17" x14ac:dyDescent="0.25">
      <c r="A188">
        <v>52</v>
      </c>
      <c r="B188" t="s">
        <v>10</v>
      </c>
      <c r="C188" t="s">
        <v>7</v>
      </c>
      <c r="D188">
        <v>17</v>
      </c>
      <c r="E188" s="38">
        <v>10498</v>
      </c>
      <c r="F188" s="37">
        <v>9.01E-2</v>
      </c>
      <c r="G188">
        <f>Analista_Remuneracao_Dados_base[[#This Row],[2014]]-Analista_Remuneracao_Dados_base[[#This Row],[Aumento Salarial (%)]]</f>
        <v>4806.0989999999965</v>
      </c>
      <c r="H188" s="13">
        <f>Analista_Remuneracao_Dados_base[[#This Row],[2015]]-Analista_Remuneracao_Dados_base[[#This Row],[Aumento Salarial (%)]]</f>
        <v>4806.1890999999969</v>
      </c>
      <c r="I188" s="13">
        <f>Analista_Remuneracao_Dados_base[[#This Row],[2016]]-Analista_Remuneracao_Dados_base[[#This Row],[Aumento Salarial (%)]]</f>
        <v>4806.2791999999972</v>
      </c>
      <c r="J188" s="13">
        <f>Analista_Remuneracao_Dados_base[[#This Row],[2017]]-Analista_Remuneracao_Dados_base[[#This Row],[Aumento Salarial (%)]]</f>
        <v>4806.3692999999976</v>
      </c>
      <c r="K188" s="13">
        <f>Analista_Remuneracao_Dados_base[[#This Row],[2018]]-Analista_Remuneracao_Dados_base[[#This Row],[Aumento Salarial (%)]]</f>
        <v>4806.4593999999979</v>
      </c>
      <c r="L188" s="13">
        <f>Analista_Remuneracao_Dados_base[[#This Row],[2019]]-Analista_Remuneracao_Dados_base[[#This Row],[Aumento Salarial (%)]]</f>
        <v>4806.5494999999983</v>
      </c>
      <c r="M188" s="13">
        <f>Analista_Remuneracao_Dados_base[[#This Row],[2020]]-Analista_Remuneracao_Dados_base[[#This Row],[Aumento Salarial (%)]]</f>
        <v>4806.6395999999986</v>
      </c>
      <c r="N188" s="13">
        <f>Analista_Remuneracao_Dados_base[[#This Row],[2021]]-Analista_Remuneracao_Dados_base[[#This Row],[Aumento Salarial (%)]]</f>
        <v>4806.729699999999</v>
      </c>
      <c r="O188" s="13">
        <f>Analista_Remuneracao_Dados_base[[#This Row],[2022]]-Analista_Remuneracao_Dados_base[[#This Row],[Aumento Salarial (%)]]</f>
        <v>4806.8197999999993</v>
      </c>
      <c r="P188" s="13">
        <f>Analista_Remuneracao_Dados_base[[#This Row],[Salário Atual (R$)2]]-(1*Analista_Remuneracao_Dados_base[[#This Row],[Aumento Salarial (%)]])</f>
        <v>4806.9098999999997</v>
      </c>
      <c r="Q188" s="13">
        <v>4807</v>
      </c>
    </row>
    <row r="189" spans="1:17" x14ac:dyDescent="0.25">
      <c r="A189">
        <v>415</v>
      </c>
      <c r="B189" t="s">
        <v>10</v>
      </c>
      <c r="C189" t="s">
        <v>7</v>
      </c>
      <c r="D189">
        <v>1</v>
      </c>
      <c r="E189" s="38">
        <v>7147</v>
      </c>
      <c r="F189" s="37">
        <v>8.9300000000000004E-2</v>
      </c>
      <c r="G189">
        <f>Analista_Remuneracao_Dados_base[[#This Row],[2014]]-Analista_Remuneracao_Dados_base[[#This Row],[Aumento Salarial (%)]]</f>
        <v>4857.1070000000036</v>
      </c>
      <c r="H189" s="13">
        <f>Analista_Remuneracao_Dados_base[[#This Row],[2015]]-Analista_Remuneracao_Dados_base[[#This Row],[Aumento Salarial (%)]]</f>
        <v>4857.1963000000032</v>
      </c>
      <c r="I189" s="13">
        <f>Analista_Remuneracao_Dados_base[[#This Row],[2016]]-Analista_Remuneracao_Dados_base[[#This Row],[Aumento Salarial (%)]]</f>
        <v>4857.2856000000029</v>
      </c>
      <c r="J189" s="13">
        <f>Analista_Remuneracao_Dados_base[[#This Row],[2017]]-Analista_Remuneracao_Dados_base[[#This Row],[Aumento Salarial (%)]]</f>
        <v>4857.3749000000025</v>
      </c>
      <c r="K189" s="13">
        <f>Analista_Remuneracao_Dados_base[[#This Row],[2018]]-Analista_Remuneracao_Dados_base[[#This Row],[Aumento Salarial (%)]]</f>
        <v>4857.4642000000022</v>
      </c>
      <c r="L189" s="13">
        <f>Analista_Remuneracao_Dados_base[[#This Row],[2019]]-Analista_Remuneracao_Dados_base[[#This Row],[Aumento Salarial (%)]]</f>
        <v>4857.5535000000018</v>
      </c>
      <c r="M189" s="13">
        <f>Analista_Remuneracao_Dados_base[[#This Row],[2020]]-Analista_Remuneracao_Dados_base[[#This Row],[Aumento Salarial (%)]]</f>
        <v>4857.6428000000014</v>
      </c>
      <c r="N189" s="13">
        <f>Analista_Remuneracao_Dados_base[[#This Row],[2021]]-Analista_Remuneracao_Dados_base[[#This Row],[Aumento Salarial (%)]]</f>
        <v>4857.7321000000011</v>
      </c>
      <c r="O189" s="13">
        <f>Analista_Remuneracao_Dados_base[[#This Row],[2022]]-Analista_Remuneracao_Dados_base[[#This Row],[Aumento Salarial (%)]]</f>
        <v>4857.8214000000007</v>
      </c>
      <c r="P189" s="13">
        <f>Analista_Remuneracao_Dados_base[[#This Row],[Salário Atual (R$)2]]-(1*Analista_Remuneracao_Dados_base[[#This Row],[Aumento Salarial (%)]])</f>
        <v>4857.9107000000004</v>
      </c>
      <c r="Q189" s="13">
        <v>4858</v>
      </c>
    </row>
    <row r="190" spans="1:17" x14ac:dyDescent="0.25">
      <c r="A190">
        <v>18</v>
      </c>
      <c r="B190" t="s">
        <v>9</v>
      </c>
      <c r="C190" t="s">
        <v>8</v>
      </c>
      <c r="D190">
        <v>22</v>
      </c>
      <c r="E190" s="38">
        <v>11587</v>
      </c>
      <c r="F190" s="37">
        <v>8.9300000000000004E-2</v>
      </c>
      <c r="G190">
        <f>Analista_Remuneracao_Dados_base[[#This Row],[2014]]-Analista_Remuneracao_Dados_base[[#This Row],[Aumento Salarial (%)]]</f>
        <v>16144.107000000004</v>
      </c>
      <c r="H190" s="13">
        <f>Analista_Remuneracao_Dados_base[[#This Row],[2015]]-Analista_Remuneracao_Dados_base[[#This Row],[Aumento Salarial (%)]]</f>
        <v>16144.196300000003</v>
      </c>
      <c r="I190" s="13">
        <f>Analista_Remuneracao_Dados_base[[#This Row],[2016]]-Analista_Remuneracao_Dados_base[[#This Row],[Aumento Salarial (%)]]</f>
        <v>16144.285600000003</v>
      </c>
      <c r="J190" s="13">
        <f>Analista_Remuneracao_Dados_base[[#This Row],[2017]]-Analista_Remuneracao_Dados_base[[#This Row],[Aumento Salarial (%)]]</f>
        <v>16144.374900000003</v>
      </c>
      <c r="K190" s="13">
        <f>Analista_Remuneracao_Dados_base[[#This Row],[2018]]-Analista_Remuneracao_Dados_base[[#This Row],[Aumento Salarial (%)]]</f>
        <v>16144.464200000002</v>
      </c>
      <c r="L190" s="13">
        <f>Analista_Remuneracao_Dados_base[[#This Row],[2019]]-Analista_Remuneracao_Dados_base[[#This Row],[Aumento Salarial (%)]]</f>
        <v>16144.553500000002</v>
      </c>
      <c r="M190" s="13">
        <f>Analista_Remuneracao_Dados_base[[#This Row],[2020]]-Analista_Remuneracao_Dados_base[[#This Row],[Aumento Salarial (%)]]</f>
        <v>16144.642800000001</v>
      </c>
      <c r="N190" s="13">
        <f>Analista_Remuneracao_Dados_base[[#This Row],[2021]]-Analista_Remuneracao_Dados_base[[#This Row],[Aumento Salarial (%)]]</f>
        <v>16144.732100000001</v>
      </c>
      <c r="O190" s="13">
        <f>Analista_Remuneracao_Dados_base[[#This Row],[2022]]-Analista_Remuneracao_Dados_base[[#This Row],[Aumento Salarial (%)]]</f>
        <v>16144.821400000001</v>
      </c>
      <c r="P190" s="13">
        <f>Analista_Remuneracao_Dados_base[[#This Row],[Salário Atual (R$)2]]-(1*Analista_Remuneracao_Dados_base[[#This Row],[Aumento Salarial (%)]])</f>
        <v>16144.9107</v>
      </c>
      <c r="Q190" s="13">
        <v>16145</v>
      </c>
    </row>
    <row r="191" spans="1:17" x14ac:dyDescent="0.25">
      <c r="A191">
        <v>427</v>
      </c>
      <c r="B191" t="s">
        <v>9</v>
      </c>
      <c r="C191" t="s">
        <v>5</v>
      </c>
      <c r="D191">
        <v>11</v>
      </c>
      <c r="E191" s="38">
        <v>14922</v>
      </c>
      <c r="F191" s="37">
        <v>8.8599999999999998E-2</v>
      </c>
      <c r="G191">
        <f>Analista_Remuneracao_Dados_base[[#This Row],[2014]]-Analista_Remuneracao_Dados_base[[#This Row],[Aumento Salarial (%)]]</f>
        <v>19137.114000000009</v>
      </c>
      <c r="H191" s="13">
        <f>Analista_Remuneracao_Dados_base[[#This Row],[2015]]-Analista_Remuneracao_Dados_base[[#This Row],[Aumento Salarial (%)]]</f>
        <v>19137.202600000008</v>
      </c>
      <c r="I191" s="13">
        <f>Analista_Remuneracao_Dados_base[[#This Row],[2016]]-Analista_Remuneracao_Dados_base[[#This Row],[Aumento Salarial (%)]]</f>
        <v>19137.291200000007</v>
      </c>
      <c r="J191" s="13">
        <f>Analista_Remuneracao_Dados_base[[#This Row],[2017]]-Analista_Remuneracao_Dados_base[[#This Row],[Aumento Salarial (%)]]</f>
        <v>19137.379800000006</v>
      </c>
      <c r="K191" s="13">
        <f>Analista_Remuneracao_Dados_base[[#This Row],[2018]]-Analista_Remuneracao_Dados_base[[#This Row],[Aumento Salarial (%)]]</f>
        <v>19137.468400000005</v>
      </c>
      <c r="L191" s="13">
        <f>Analista_Remuneracao_Dados_base[[#This Row],[2019]]-Analista_Remuneracao_Dados_base[[#This Row],[Aumento Salarial (%)]]</f>
        <v>19137.557000000004</v>
      </c>
      <c r="M191" s="13">
        <f>Analista_Remuneracao_Dados_base[[#This Row],[2020]]-Analista_Remuneracao_Dados_base[[#This Row],[Aumento Salarial (%)]]</f>
        <v>19137.645600000003</v>
      </c>
      <c r="N191" s="13">
        <f>Analista_Remuneracao_Dados_base[[#This Row],[2021]]-Analista_Remuneracao_Dados_base[[#This Row],[Aumento Salarial (%)]]</f>
        <v>19137.734200000003</v>
      </c>
      <c r="O191" s="13">
        <f>Analista_Remuneracao_Dados_base[[#This Row],[2022]]-Analista_Remuneracao_Dados_base[[#This Row],[Aumento Salarial (%)]]</f>
        <v>19137.822800000002</v>
      </c>
      <c r="P191" s="13">
        <f>Analista_Remuneracao_Dados_base[[#This Row],[Salário Atual (R$)2]]-(1*Analista_Remuneracao_Dados_base[[#This Row],[Aumento Salarial (%)]])</f>
        <v>19137.911400000001</v>
      </c>
      <c r="Q191" s="13">
        <v>19138</v>
      </c>
    </row>
    <row r="192" spans="1:17" x14ac:dyDescent="0.25">
      <c r="A192">
        <v>445</v>
      </c>
      <c r="B192" t="s">
        <v>11</v>
      </c>
      <c r="C192" t="s">
        <v>5</v>
      </c>
      <c r="D192">
        <v>6</v>
      </c>
      <c r="E192" s="38">
        <v>15393</v>
      </c>
      <c r="F192" s="37">
        <v>8.8200000000000001E-2</v>
      </c>
      <c r="G192">
        <f>Analista_Remuneracao_Dados_base[[#This Row],[2014]]-Analista_Remuneracao_Dados_base[[#This Row],[Aumento Salarial (%)]]</f>
        <v>17007.118000000017</v>
      </c>
      <c r="H192" s="13">
        <f>Analista_Remuneracao_Dados_base[[#This Row],[2015]]-Analista_Remuneracao_Dados_base[[#This Row],[Aumento Salarial (%)]]</f>
        <v>17007.206200000015</v>
      </c>
      <c r="I192" s="13">
        <f>Analista_Remuneracao_Dados_base[[#This Row],[2016]]-Analista_Remuneracao_Dados_base[[#This Row],[Aumento Salarial (%)]]</f>
        <v>17007.294400000013</v>
      </c>
      <c r="J192" s="13">
        <f>Analista_Remuneracao_Dados_base[[#This Row],[2017]]-Analista_Remuneracao_Dados_base[[#This Row],[Aumento Salarial (%)]]</f>
        <v>17007.382600000012</v>
      </c>
      <c r="K192" s="13">
        <f>Analista_Remuneracao_Dados_base[[#This Row],[2018]]-Analista_Remuneracao_Dados_base[[#This Row],[Aumento Salarial (%)]]</f>
        <v>17007.47080000001</v>
      </c>
      <c r="L192" s="13">
        <f>Analista_Remuneracao_Dados_base[[#This Row],[2019]]-Analista_Remuneracao_Dados_base[[#This Row],[Aumento Salarial (%)]]</f>
        <v>17007.559000000008</v>
      </c>
      <c r="M192" s="13">
        <f>Analista_Remuneracao_Dados_base[[#This Row],[2020]]-Analista_Remuneracao_Dados_base[[#This Row],[Aumento Salarial (%)]]</f>
        <v>17007.647200000007</v>
      </c>
      <c r="N192" s="13">
        <f>Analista_Remuneracao_Dados_base[[#This Row],[2021]]-Analista_Remuneracao_Dados_base[[#This Row],[Aumento Salarial (%)]]</f>
        <v>17007.735400000005</v>
      </c>
      <c r="O192" s="13">
        <f>Analista_Remuneracao_Dados_base[[#This Row],[2022]]-Analista_Remuneracao_Dados_base[[#This Row],[Aumento Salarial (%)]]</f>
        <v>17007.823600000003</v>
      </c>
      <c r="P192" s="13">
        <f>Analista_Remuneracao_Dados_base[[#This Row],[Salário Atual (R$)2]]-(1*Analista_Remuneracao_Dados_base[[#This Row],[Aumento Salarial (%)]])</f>
        <v>17007.911800000002</v>
      </c>
      <c r="Q192" s="13">
        <v>17008</v>
      </c>
    </row>
    <row r="193" spans="1:17" x14ac:dyDescent="0.25">
      <c r="A193">
        <v>86</v>
      </c>
      <c r="B193" t="s">
        <v>9</v>
      </c>
      <c r="C193" t="s">
        <v>5</v>
      </c>
      <c r="D193">
        <v>12</v>
      </c>
      <c r="E193" s="38">
        <v>17015</v>
      </c>
      <c r="F193" s="37">
        <v>8.6599999999999996E-2</v>
      </c>
      <c r="G193">
        <f>Analista_Remuneracao_Dados_base[[#This Row],[2014]]-Analista_Remuneracao_Dados_base[[#This Row],[Aumento Salarial (%)]]</f>
        <v>17687.134000000013</v>
      </c>
      <c r="H193" s="13">
        <f>Analista_Remuneracao_Dados_base[[#This Row],[2015]]-Analista_Remuneracao_Dados_base[[#This Row],[Aumento Salarial (%)]]</f>
        <v>17687.220600000011</v>
      </c>
      <c r="I193" s="13">
        <f>Analista_Remuneracao_Dados_base[[#This Row],[2016]]-Analista_Remuneracao_Dados_base[[#This Row],[Aumento Salarial (%)]]</f>
        <v>17687.30720000001</v>
      </c>
      <c r="J193" s="13">
        <f>Analista_Remuneracao_Dados_base[[#This Row],[2017]]-Analista_Remuneracao_Dados_base[[#This Row],[Aumento Salarial (%)]]</f>
        <v>17687.393800000009</v>
      </c>
      <c r="K193" s="13">
        <f>Analista_Remuneracao_Dados_base[[#This Row],[2018]]-Analista_Remuneracao_Dados_base[[#This Row],[Aumento Salarial (%)]]</f>
        <v>17687.480400000008</v>
      </c>
      <c r="L193" s="13">
        <f>Analista_Remuneracao_Dados_base[[#This Row],[2019]]-Analista_Remuneracao_Dados_base[[#This Row],[Aumento Salarial (%)]]</f>
        <v>17687.567000000006</v>
      </c>
      <c r="M193" s="13">
        <f>Analista_Remuneracao_Dados_base[[#This Row],[2020]]-Analista_Remuneracao_Dados_base[[#This Row],[Aumento Salarial (%)]]</f>
        <v>17687.653600000005</v>
      </c>
      <c r="N193" s="13">
        <f>Analista_Remuneracao_Dados_base[[#This Row],[2021]]-Analista_Remuneracao_Dados_base[[#This Row],[Aumento Salarial (%)]]</f>
        <v>17687.740200000004</v>
      </c>
      <c r="O193" s="13">
        <f>Analista_Remuneracao_Dados_base[[#This Row],[2022]]-Analista_Remuneracao_Dados_base[[#This Row],[Aumento Salarial (%)]]</f>
        <v>17687.826800000003</v>
      </c>
      <c r="P193" s="13">
        <f>Analista_Remuneracao_Dados_base[[#This Row],[Salário Atual (R$)2]]-(1*Analista_Remuneracao_Dados_base[[#This Row],[Aumento Salarial (%)]])</f>
        <v>17687.913400000001</v>
      </c>
      <c r="Q193" s="13">
        <v>17688</v>
      </c>
    </row>
    <row r="194" spans="1:17" x14ac:dyDescent="0.25">
      <c r="A194">
        <v>406</v>
      </c>
      <c r="B194" t="s">
        <v>12</v>
      </c>
      <c r="C194" t="s">
        <v>7</v>
      </c>
      <c r="D194">
        <v>18</v>
      </c>
      <c r="E194" s="38">
        <v>14939</v>
      </c>
      <c r="F194" s="37">
        <v>8.6300000000000002E-2</v>
      </c>
      <c r="G194">
        <f>Analista_Remuneracao_Dados_base[[#This Row],[2014]]-Analista_Remuneracao_Dados_base[[#This Row],[Aumento Salarial (%)]]</f>
        <v>10497.136999999992</v>
      </c>
      <c r="H194" s="13">
        <f>Analista_Remuneracao_Dados_base[[#This Row],[2015]]-Analista_Remuneracao_Dados_base[[#This Row],[Aumento Salarial (%)]]</f>
        <v>10497.223299999992</v>
      </c>
      <c r="I194" s="13">
        <f>Analista_Remuneracao_Dados_base[[#This Row],[2016]]-Analista_Remuneracao_Dados_base[[#This Row],[Aumento Salarial (%)]]</f>
        <v>10497.309599999993</v>
      </c>
      <c r="J194" s="13">
        <f>Analista_Remuneracao_Dados_base[[#This Row],[2017]]-Analista_Remuneracao_Dados_base[[#This Row],[Aumento Salarial (%)]]</f>
        <v>10497.395899999994</v>
      </c>
      <c r="K194" s="13">
        <f>Analista_Remuneracao_Dados_base[[#This Row],[2018]]-Analista_Remuneracao_Dados_base[[#This Row],[Aumento Salarial (%)]]</f>
        <v>10497.482199999995</v>
      </c>
      <c r="L194" s="13">
        <f>Analista_Remuneracao_Dados_base[[#This Row],[2019]]-Analista_Remuneracao_Dados_base[[#This Row],[Aumento Salarial (%)]]</f>
        <v>10497.568499999996</v>
      </c>
      <c r="M194" s="13">
        <f>Analista_Remuneracao_Dados_base[[#This Row],[2020]]-Analista_Remuneracao_Dados_base[[#This Row],[Aumento Salarial (%)]]</f>
        <v>10497.654799999997</v>
      </c>
      <c r="N194" s="13">
        <f>Analista_Remuneracao_Dados_base[[#This Row],[2021]]-Analista_Remuneracao_Dados_base[[#This Row],[Aumento Salarial (%)]]</f>
        <v>10497.741099999997</v>
      </c>
      <c r="O194" s="13">
        <f>Analista_Remuneracao_Dados_base[[#This Row],[2022]]-Analista_Remuneracao_Dados_base[[#This Row],[Aumento Salarial (%)]]</f>
        <v>10497.827399999998</v>
      </c>
      <c r="P194" s="13">
        <f>Analista_Remuneracao_Dados_base[[#This Row],[Salário Atual (R$)2]]-(1*Analista_Remuneracao_Dados_base[[#This Row],[Aumento Salarial (%)]])</f>
        <v>10497.913699999999</v>
      </c>
      <c r="Q194" s="13">
        <v>10498</v>
      </c>
    </row>
    <row r="195" spans="1:17" x14ac:dyDescent="0.25">
      <c r="A195">
        <v>125</v>
      </c>
      <c r="B195" t="s">
        <v>12</v>
      </c>
      <c r="C195" t="s">
        <v>6</v>
      </c>
      <c r="D195">
        <v>12</v>
      </c>
      <c r="E195" s="38">
        <v>3266</v>
      </c>
      <c r="F195" s="37">
        <v>8.6099999999999996E-2</v>
      </c>
      <c r="G195">
        <f>Analista_Remuneracao_Dados_base[[#This Row],[2014]]-Analista_Remuneracao_Dados_base[[#This Row],[Aumento Salarial (%)]]</f>
        <v>17858.138999999996</v>
      </c>
      <c r="H195" s="13">
        <f>Analista_Remuneracao_Dados_base[[#This Row],[2015]]-Analista_Remuneracao_Dados_base[[#This Row],[Aumento Salarial (%)]]</f>
        <v>17858.225099999996</v>
      </c>
      <c r="I195" s="13">
        <f>Analista_Remuneracao_Dados_base[[#This Row],[2016]]-Analista_Remuneracao_Dados_base[[#This Row],[Aumento Salarial (%)]]</f>
        <v>17858.311199999996</v>
      </c>
      <c r="J195" s="13">
        <f>Analista_Remuneracao_Dados_base[[#This Row],[2017]]-Analista_Remuneracao_Dados_base[[#This Row],[Aumento Salarial (%)]]</f>
        <v>17858.397299999997</v>
      </c>
      <c r="K195" s="13">
        <f>Analista_Remuneracao_Dados_base[[#This Row],[2018]]-Analista_Remuneracao_Dados_base[[#This Row],[Aumento Salarial (%)]]</f>
        <v>17858.483399999997</v>
      </c>
      <c r="L195" s="13">
        <f>Analista_Remuneracao_Dados_base[[#This Row],[2019]]-Analista_Remuneracao_Dados_base[[#This Row],[Aumento Salarial (%)]]</f>
        <v>17858.569499999998</v>
      </c>
      <c r="M195" s="13">
        <f>Analista_Remuneracao_Dados_base[[#This Row],[2020]]-Analista_Remuneracao_Dados_base[[#This Row],[Aumento Salarial (%)]]</f>
        <v>17858.655599999998</v>
      </c>
      <c r="N195" s="13">
        <f>Analista_Remuneracao_Dados_base[[#This Row],[2021]]-Analista_Remuneracao_Dados_base[[#This Row],[Aumento Salarial (%)]]</f>
        <v>17858.741699999999</v>
      </c>
      <c r="O195" s="13">
        <f>Analista_Remuneracao_Dados_base[[#This Row],[2022]]-Analista_Remuneracao_Dados_base[[#This Row],[Aumento Salarial (%)]]</f>
        <v>17858.827799999999</v>
      </c>
      <c r="P195" s="13">
        <f>Analista_Remuneracao_Dados_base[[#This Row],[Salário Atual (R$)2]]-(1*Analista_Remuneracao_Dados_base[[#This Row],[Aumento Salarial (%)]])</f>
        <v>17858.9139</v>
      </c>
      <c r="Q195" s="13">
        <v>17859</v>
      </c>
    </row>
    <row r="196" spans="1:17" x14ac:dyDescent="0.25">
      <c r="A196">
        <v>196</v>
      </c>
      <c r="B196" t="s">
        <v>10</v>
      </c>
      <c r="C196" t="s">
        <v>4</v>
      </c>
      <c r="D196">
        <v>6</v>
      </c>
      <c r="E196" s="38">
        <v>4631</v>
      </c>
      <c r="F196" s="37">
        <v>8.5599999999999996E-2</v>
      </c>
      <c r="G196">
        <f>Analista_Remuneracao_Dados_base[[#This Row],[2014]]-Analista_Remuneracao_Dados_base[[#This Row],[Aumento Salarial (%)]]</f>
        <v>15229.143999999997</v>
      </c>
      <c r="H196" s="13">
        <f>Analista_Remuneracao_Dados_base[[#This Row],[2015]]-Analista_Remuneracao_Dados_base[[#This Row],[Aumento Salarial (%)]]</f>
        <v>15229.229599999997</v>
      </c>
      <c r="I196" s="13">
        <f>Analista_Remuneracao_Dados_base[[#This Row],[2016]]-Analista_Remuneracao_Dados_base[[#This Row],[Aumento Salarial (%)]]</f>
        <v>15229.315199999997</v>
      </c>
      <c r="J196" s="13">
        <f>Analista_Remuneracao_Dados_base[[#This Row],[2017]]-Analista_Remuneracao_Dados_base[[#This Row],[Aumento Salarial (%)]]</f>
        <v>15229.400799999998</v>
      </c>
      <c r="K196" s="13">
        <f>Analista_Remuneracao_Dados_base[[#This Row],[2018]]-Analista_Remuneracao_Dados_base[[#This Row],[Aumento Salarial (%)]]</f>
        <v>15229.486399999998</v>
      </c>
      <c r="L196" s="13">
        <f>Analista_Remuneracao_Dados_base[[#This Row],[2019]]-Analista_Remuneracao_Dados_base[[#This Row],[Aumento Salarial (%)]]</f>
        <v>15229.571999999998</v>
      </c>
      <c r="M196" s="13">
        <f>Analista_Remuneracao_Dados_base[[#This Row],[2020]]-Analista_Remuneracao_Dados_base[[#This Row],[Aumento Salarial (%)]]</f>
        <v>15229.657599999999</v>
      </c>
      <c r="N196" s="13">
        <f>Analista_Remuneracao_Dados_base[[#This Row],[2021]]-Analista_Remuneracao_Dados_base[[#This Row],[Aumento Salarial (%)]]</f>
        <v>15229.743199999999</v>
      </c>
      <c r="O196" s="13">
        <f>Analista_Remuneracao_Dados_base[[#This Row],[2022]]-Analista_Remuneracao_Dados_base[[#This Row],[Aumento Salarial (%)]]</f>
        <v>15229.828799999999</v>
      </c>
      <c r="P196" s="13">
        <f>Analista_Remuneracao_Dados_base[[#This Row],[Salário Atual (R$)2]]-(1*Analista_Remuneracao_Dados_base[[#This Row],[Aumento Salarial (%)]])</f>
        <v>15229.9144</v>
      </c>
      <c r="Q196" s="13">
        <v>15230</v>
      </c>
    </row>
    <row r="197" spans="1:17" x14ac:dyDescent="0.25">
      <c r="A197">
        <v>128</v>
      </c>
      <c r="B197" t="s">
        <v>11</v>
      </c>
      <c r="C197" t="s">
        <v>8</v>
      </c>
      <c r="D197">
        <v>8</v>
      </c>
      <c r="E197" s="38">
        <v>8709</v>
      </c>
      <c r="F197" s="37">
        <v>8.5500000000000007E-2</v>
      </c>
      <c r="G197">
        <f>Analista_Remuneracao_Dados_base[[#This Row],[2014]]-Analista_Remuneracao_Dados_base[[#This Row],[Aumento Salarial (%)]]</f>
        <v>10020.145000000008</v>
      </c>
      <c r="H197" s="13">
        <f>Analista_Remuneracao_Dados_base[[#This Row],[2015]]-Analista_Remuneracao_Dados_base[[#This Row],[Aumento Salarial (%)]]</f>
        <v>10020.230500000007</v>
      </c>
      <c r="I197" s="13">
        <f>Analista_Remuneracao_Dados_base[[#This Row],[2016]]-Analista_Remuneracao_Dados_base[[#This Row],[Aumento Salarial (%)]]</f>
        <v>10020.316000000006</v>
      </c>
      <c r="J197" s="13">
        <f>Analista_Remuneracao_Dados_base[[#This Row],[2017]]-Analista_Remuneracao_Dados_base[[#This Row],[Aumento Salarial (%)]]</f>
        <v>10020.401500000005</v>
      </c>
      <c r="K197" s="13">
        <f>Analista_Remuneracao_Dados_base[[#This Row],[2018]]-Analista_Remuneracao_Dados_base[[#This Row],[Aumento Salarial (%)]]</f>
        <v>10020.487000000005</v>
      </c>
      <c r="L197" s="13">
        <f>Analista_Remuneracao_Dados_base[[#This Row],[2019]]-Analista_Remuneracao_Dados_base[[#This Row],[Aumento Salarial (%)]]</f>
        <v>10020.572500000004</v>
      </c>
      <c r="M197" s="13">
        <f>Analista_Remuneracao_Dados_base[[#This Row],[2020]]-Analista_Remuneracao_Dados_base[[#This Row],[Aumento Salarial (%)]]</f>
        <v>10020.658000000003</v>
      </c>
      <c r="N197" s="13">
        <f>Analista_Remuneracao_Dados_base[[#This Row],[2021]]-Analista_Remuneracao_Dados_base[[#This Row],[Aumento Salarial (%)]]</f>
        <v>10020.743500000002</v>
      </c>
      <c r="O197" s="13">
        <f>Analista_Remuneracao_Dados_base[[#This Row],[2022]]-Analista_Remuneracao_Dados_base[[#This Row],[Aumento Salarial (%)]]</f>
        <v>10020.829000000002</v>
      </c>
      <c r="P197" s="13">
        <f>Analista_Remuneracao_Dados_base[[#This Row],[Salário Atual (R$)2]]-(1*Analista_Remuneracao_Dados_base[[#This Row],[Aumento Salarial (%)]])</f>
        <v>10020.914500000001</v>
      </c>
      <c r="Q197" s="13">
        <v>10021</v>
      </c>
    </row>
    <row r="198" spans="1:17" x14ac:dyDescent="0.25">
      <c r="A198">
        <v>221</v>
      </c>
      <c r="B198" t="s">
        <v>9</v>
      </c>
      <c r="C198" t="s">
        <v>6</v>
      </c>
      <c r="D198">
        <v>1</v>
      </c>
      <c r="E198" s="38">
        <v>17931</v>
      </c>
      <c r="F198" s="37">
        <v>8.5500000000000007E-2</v>
      </c>
      <c r="G198">
        <f>Analista_Remuneracao_Dados_base[[#This Row],[2014]]-Analista_Remuneracao_Dados_base[[#This Row],[Aumento Salarial (%)]]</f>
        <v>12634.145000000008</v>
      </c>
      <c r="H198" s="13">
        <f>Analista_Remuneracao_Dados_base[[#This Row],[2015]]-Analista_Remuneracao_Dados_base[[#This Row],[Aumento Salarial (%)]]</f>
        <v>12634.230500000007</v>
      </c>
      <c r="I198" s="13">
        <f>Analista_Remuneracao_Dados_base[[#This Row],[2016]]-Analista_Remuneracao_Dados_base[[#This Row],[Aumento Salarial (%)]]</f>
        <v>12634.316000000006</v>
      </c>
      <c r="J198" s="13">
        <f>Analista_Remuneracao_Dados_base[[#This Row],[2017]]-Analista_Remuneracao_Dados_base[[#This Row],[Aumento Salarial (%)]]</f>
        <v>12634.401500000005</v>
      </c>
      <c r="K198" s="13">
        <f>Analista_Remuneracao_Dados_base[[#This Row],[2018]]-Analista_Remuneracao_Dados_base[[#This Row],[Aumento Salarial (%)]]</f>
        <v>12634.487000000005</v>
      </c>
      <c r="L198" s="13">
        <f>Analista_Remuneracao_Dados_base[[#This Row],[2019]]-Analista_Remuneracao_Dados_base[[#This Row],[Aumento Salarial (%)]]</f>
        <v>12634.572500000004</v>
      </c>
      <c r="M198" s="13">
        <f>Analista_Remuneracao_Dados_base[[#This Row],[2020]]-Analista_Remuneracao_Dados_base[[#This Row],[Aumento Salarial (%)]]</f>
        <v>12634.658000000003</v>
      </c>
      <c r="N198" s="13">
        <f>Analista_Remuneracao_Dados_base[[#This Row],[2021]]-Analista_Remuneracao_Dados_base[[#This Row],[Aumento Salarial (%)]]</f>
        <v>12634.743500000002</v>
      </c>
      <c r="O198" s="13">
        <f>Analista_Remuneracao_Dados_base[[#This Row],[2022]]-Analista_Remuneracao_Dados_base[[#This Row],[Aumento Salarial (%)]]</f>
        <v>12634.829000000002</v>
      </c>
      <c r="P198" s="13">
        <f>Analista_Remuneracao_Dados_base[[#This Row],[Salário Atual (R$)2]]-(1*Analista_Remuneracao_Dados_base[[#This Row],[Aumento Salarial (%)]])</f>
        <v>12634.914500000001</v>
      </c>
      <c r="Q198" s="13">
        <v>12635</v>
      </c>
    </row>
    <row r="199" spans="1:17" x14ac:dyDescent="0.25">
      <c r="A199">
        <v>79</v>
      </c>
      <c r="B199" t="s">
        <v>9</v>
      </c>
      <c r="C199" t="s">
        <v>6</v>
      </c>
      <c r="D199">
        <v>29</v>
      </c>
      <c r="E199" s="38">
        <v>13525</v>
      </c>
      <c r="F199" s="37">
        <v>8.4699999999999998E-2</v>
      </c>
      <c r="G199">
        <f>Analista_Remuneracao_Dados_base[[#This Row],[2014]]-Analista_Remuneracao_Dados_base[[#This Row],[Aumento Salarial (%)]]</f>
        <v>10556.153000000006</v>
      </c>
      <c r="H199" s="13">
        <f>Analista_Remuneracao_Dados_base[[#This Row],[2015]]-Analista_Remuneracao_Dados_base[[#This Row],[Aumento Salarial (%)]]</f>
        <v>10556.237700000005</v>
      </c>
      <c r="I199" s="13">
        <f>Analista_Remuneracao_Dados_base[[#This Row],[2016]]-Analista_Remuneracao_Dados_base[[#This Row],[Aumento Salarial (%)]]</f>
        <v>10556.322400000005</v>
      </c>
      <c r="J199" s="13">
        <f>Analista_Remuneracao_Dados_base[[#This Row],[2017]]-Analista_Remuneracao_Dados_base[[#This Row],[Aumento Salarial (%)]]</f>
        <v>10556.407100000004</v>
      </c>
      <c r="K199" s="13">
        <f>Analista_Remuneracao_Dados_base[[#This Row],[2018]]-Analista_Remuneracao_Dados_base[[#This Row],[Aumento Salarial (%)]]</f>
        <v>10556.491800000003</v>
      </c>
      <c r="L199" s="13">
        <f>Analista_Remuneracao_Dados_base[[#This Row],[2019]]-Analista_Remuneracao_Dados_base[[#This Row],[Aumento Salarial (%)]]</f>
        <v>10556.576500000003</v>
      </c>
      <c r="M199" s="13">
        <f>Analista_Remuneracao_Dados_base[[#This Row],[2020]]-Analista_Remuneracao_Dados_base[[#This Row],[Aumento Salarial (%)]]</f>
        <v>10556.661200000002</v>
      </c>
      <c r="N199" s="13">
        <f>Analista_Remuneracao_Dados_base[[#This Row],[2021]]-Analista_Remuneracao_Dados_base[[#This Row],[Aumento Salarial (%)]]</f>
        <v>10556.745900000002</v>
      </c>
      <c r="O199" s="13">
        <f>Analista_Remuneracao_Dados_base[[#This Row],[2022]]-Analista_Remuneracao_Dados_base[[#This Row],[Aumento Salarial (%)]]</f>
        <v>10556.830600000001</v>
      </c>
      <c r="P199" s="13">
        <f>Analista_Remuneracao_Dados_base[[#This Row],[Salário Atual (R$)2]]-(1*Analista_Remuneracao_Dados_base[[#This Row],[Aumento Salarial (%)]])</f>
        <v>10556.915300000001</v>
      </c>
      <c r="Q199" s="13">
        <v>10557</v>
      </c>
    </row>
    <row r="200" spans="1:17" x14ac:dyDescent="0.25">
      <c r="A200">
        <v>240</v>
      </c>
      <c r="B200" t="s">
        <v>9</v>
      </c>
      <c r="C200" t="s">
        <v>4</v>
      </c>
      <c r="D200">
        <v>5</v>
      </c>
      <c r="E200" s="38">
        <v>19187</v>
      </c>
      <c r="F200" s="37">
        <v>8.4400000000000003E-2</v>
      </c>
      <c r="G200">
        <f>Analista_Remuneracao_Dados_base[[#This Row],[2014]]-Analista_Remuneracao_Dados_base[[#This Row],[Aumento Salarial (%)]]</f>
        <v>10761.156000000003</v>
      </c>
      <c r="H200" s="13">
        <f>Analista_Remuneracao_Dados_base[[#This Row],[2015]]-Analista_Remuneracao_Dados_base[[#This Row],[Aumento Salarial (%)]]</f>
        <v>10761.240400000002</v>
      </c>
      <c r="I200" s="13">
        <f>Analista_Remuneracao_Dados_base[[#This Row],[2016]]-Analista_Remuneracao_Dados_base[[#This Row],[Aumento Salarial (%)]]</f>
        <v>10761.324800000002</v>
      </c>
      <c r="J200" s="13">
        <f>Analista_Remuneracao_Dados_base[[#This Row],[2017]]-Analista_Remuneracao_Dados_base[[#This Row],[Aumento Salarial (%)]]</f>
        <v>10761.409200000002</v>
      </c>
      <c r="K200" s="13">
        <f>Analista_Remuneracao_Dados_base[[#This Row],[2018]]-Analista_Remuneracao_Dados_base[[#This Row],[Aumento Salarial (%)]]</f>
        <v>10761.493600000002</v>
      </c>
      <c r="L200" s="13">
        <f>Analista_Remuneracao_Dados_base[[#This Row],[2019]]-Analista_Remuneracao_Dados_base[[#This Row],[Aumento Salarial (%)]]</f>
        <v>10761.578000000001</v>
      </c>
      <c r="M200" s="13">
        <f>Analista_Remuneracao_Dados_base[[#This Row],[2020]]-Analista_Remuneracao_Dados_base[[#This Row],[Aumento Salarial (%)]]</f>
        <v>10761.662400000001</v>
      </c>
      <c r="N200" s="13">
        <f>Analista_Remuneracao_Dados_base[[#This Row],[2021]]-Analista_Remuneracao_Dados_base[[#This Row],[Aumento Salarial (%)]]</f>
        <v>10761.746800000001</v>
      </c>
      <c r="O200" s="13">
        <f>Analista_Remuneracao_Dados_base[[#This Row],[2022]]-Analista_Remuneracao_Dados_base[[#This Row],[Aumento Salarial (%)]]</f>
        <v>10761.831200000001</v>
      </c>
      <c r="P200" s="13">
        <f>Analista_Remuneracao_Dados_base[[#This Row],[Salário Atual (R$)2]]-(1*Analista_Remuneracao_Dados_base[[#This Row],[Aumento Salarial (%)]])</f>
        <v>10761.9156</v>
      </c>
      <c r="Q200" s="13">
        <v>10762</v>
      </c>
    </row>
    <row r="201" spans="1:17" x14ac:dyDescent="0.25">
      <c r="A201">
        <v>253</v>
      </c>
      <c r="B201" t="s">
        <v>3</v>
      </c>
      <c r="C201" t="s">
        <v>5</v>
      </c>
      <c r="D201">
        <v>18</v>
      </c>
      <c r="E201" s="38">
        <v>12345</v>
      </c>
      <c r="F201" s="37">
        <v>8.3400000000000002E-2</v>
      </c>
      <c r="G201">
        <f>Analista_Remuneracao_Dados_base[[#This Row],[2014]]-Analista_Remuneracao_Dados_base[[#This Row],[Aumento Salarial (%)]]</f>
        <v>19831.166000000005</v>
      </c>
      <c r="H201" s="13">
        <f>Analista_Remuneracao_Dados_base[[#This Row],[2015]]-Analista_Remuneracao_Dados_base[[#This Row],[Aumento Salarial (%)]]</f>
        <v>19831.249400000004</v>
      </c>
      <c r="I201" s="13">
        <f>Analista_Remuneracao_Dados_base[[#This Row],[2016]]-Analista_Remuneracao_Dados_base[[#This Row],[Aumento Salarial (%)]]</f>
        <v>19831.332800000004</v>
      </c>
      <c r="J201" s="13">
        <f>Analista_Remuneracao_Dados_base[[#This Row],[2017]]-Analista_Remuneracao_Dados_base[[#This Row],[Aumento Salarial (%)]]</f>
        <v>19831.416200000003</v>
      </c>
      <c r="K201" s="13">
        <f>Analista_Remuneracao_Dados_base[[#This Row],[2018]]-Analista_Remuneracao_Dados_base[[#This Row],[Aumento Salarial (%)]]</f>
        <v>19831.499600000003</v>
      </c>
      <c r="L201" s="13">
        <f>Analista_Remuneracao_Dados_base[[#This Row],[2019]]-Analista_Remuneracao_Dados_base[[#This Row],[Aumento Salarial (%)]]</f>
        <v>19831.583000000002</v>
      </c>
      <c r="M201" s="13">
        <f>Analista_Remuneracao_Dados_base[[#This Row],[2020]]-Analista_Remuneracao_Dados_base[[#This Row],[Aumento Salarial (%)]]</f>
        <v>19831.666400000002</v>
      </c>
      <c r="N201" s="13">
        <f>Analista_Remuneracao_Dados_base[[#This Row],[2021]]-Analista_Remuneracao_Dados_base[[#This Row],[Aumento Salarial (%)]]</f>
        <v>19831.749800000001</v>
      </c>
      <c r="O201" s="13">
        <f>Analista_Remuneracao_Dados_base[[#This Row],[2022]]-Analista_Remuneracao_Dados_base[[#This Row],[Aumento Salarial (%)]]</f>
        <v>19831.833200000001</v>
      </c>
      <c r="P201" s="13">
        <f>Analista_Remuneracao_Dados_base[[#This Row],[Salário Atual (R$)2]]-(1*Analista_Remuneracao_Dados_base[[#This Row],[Aumento Salarial (%)]])</f>
        <v>19831.9166</v>
      </c>
      <c r="Q201" s="13">
        <v>19832</v>
      </c>
    </row>
    <row r="202" spans="1:17" x14ac:dyDescent="0.25">
      <c r="A202">
        <v>134</v>
      </c>
      <c r="B202" t="s">
        <v>11</v>
      </c>
      <c r="C202" t="s">
        <v>8</v>
      </c>
      <c r="D202">
        <v>29</v>
      </c>
      <c r="E202" s="38">
        <v>6995</v>
      </c>
      <c r="F202" s="37">
        <v>8.2900000000000001E-2</v>
      </c>
      <c r="G202">
        <f>Analista_Remuneracao_Dados_base[[#This Row],[2014]]-Analista_Remuneracao_Dados_base[[#This Row],[Aumento Salarial (%)]]</f>
        <v>10007.171000000006</v>
      </c>
      <c r="H202" s="13">
        <f>Analista_Remuneracao_Dados_base[[#This Row],[2015]]-Analista_Remuneracao_Dados_base[[#This Row],[Aumento Salarial (%)]]</f>
        <v>10007.253900000005</v>
      </c>
      <c r="I202" s="13">
        <f>Analista_Remuneracao_Dados_base[[#This Row],[2016]]-Analista_Remuneracao_Dados_base[[#This Row],[Aumento Salarial (%)]]</f>
        <v>10007.336800000005</v>
      </c>
      <c r="J202" s="13">
        <f>Analista_Remuneracao_Dados_base[[#This Row],[2017]]-Analista_Remuneracao_Dados_base[[#This Row],[Aumento Salarial (%)]]</f>
        <v>10007.419700000004</v>
      </c>
      <c r="K202" s="13">
        <f>Analista_Remuneracao_Dados_base[[#This Row],[2018]]-Analista_Remuneracao_Dados_base[[#This Row],[Aumento Salarial (%)]]</f>
        <v>10007.502600000003</v>
      </c>
      <c r="L202" s="13">
        <f>Analista_Remuneracao_Dados_base[[#This Row],[2019]]-Analista_Remuneracao_Dados_base[[#This Row],[Aumento Salarial (%)]]</f>
        <v>10007.585500000003</v>
      </c>
      <c r="M202" s="13">
        <f>Analista_Remuneracao_Dados_base[[#This Row],[2020]]-Analista_Remuneracao_Dados_base[[#This Row],[Aumento Salarial (%)]]</f>
        <v>10007.668400000002</v>
      </c>
      <c r="N202" s="13">
        <f>Analista_Remuneracao_Dados_base[[#This Row],[2021]]-Analista_Remuneracao_Dados_base[[#This Row],[Aumento Salarial (%)]]</f>
        <v>10007.751300000002</v>
      </c>
      <c r="O202" s="13">
        <f>Analista_Remuneracao_Dados_base[[#This Row],[2022]]-Analista_Remuneracao_Dados_base[[#This Row],[Aumento Salarial (%)]]</f>
        <v>10007.834200000001</v>
      </c>
      <c r="P202" s="13">
        <f>Analista_Remuneracao_Dados_base[[#This Row],[Salário Atual (R$)2]]-(1*Analista_Remuneracao_Dados_base[[#This Row],[Aumento Salarial (%)]])</f>
        <v>10007.917100000001</v>
      </c>
      <c r="Q202" s="13">
        <v>10008</v>
      </c>
    </row>
    <row r="203" spans="1:17" x14ac:dyDescent="0.25">
      <c r="A203">
        <v>311</v>
      </c>
      <c r="B203" t="s">
        <v>9</v>
      </c>
      <c r="C203" t="s">
        <v>4</v>
      </c>
      <c r="D203">
        <v>20</v>
      </c>
      <c r="E203" s="38">
        <v>19057</v>
      </c>
      <c r="F203" s="37">
        <v>8.2900000000000001E-2</v>
      </c>
      <c r="G203">
        <f>Analista_Remuneracao_Dados_base[[#This Row],[2014]]-Analista_Remuneracao_Dados_base[[#This Row],[Aumento Salarial (%)]]</f>
        <v>10580.171000000006</v>
      </c>
      <c r="H203" s="13">
        <f>Analista_Remuneracao_Dados_base[[#This Row],[2015]]-Analista_Remuneracao_Dados_base[[#This Row],[Aumento Salarial (%)]]</f>
        <v>10580.253900000005</v>
      </c>
      <c r="I203" s="13">
        <f>Analista_Remuneracao_Dados_base[[#This Row],[2016]]-Analista_Remuneracao_Dados_base[[#This Row],[Aumento Salarial (%)]]</f>
        <v>10580.336800000005</v>
      </c>
      <c r="J203" s="13">
        <f>Analista_Remuneracao_Dados_base[[#This Row],[2017]]-Analista_Remuneracao_Dados_base[[#This Row],[Aumento Salarial (%)]]</f>
        <v>10580.419700000004</v>
      </c>
      <c r="K203" s="13">
        <f>Analista_Remuneracao_Dados_base[[#This Row],[2018]]-Analista_Remuneracao_Dados_base[[#This Row],[Aumento Salarial (%)]]</f>
        <v>10580.502600000003</v>
      </c>
      <c r="L203" s="13">
        <f>Analista_Remuneracao_Dados_base[[#This Row],[2019]]-Analista_Remuneracao_Dados_base[[#This Row],[Aumento Salarial (%)]]</f>
        <v>10580.585500000003</v>
      </c>
      <c r="M203" s="13">
        <f>Analista_Remuneracao_Dados_base[[#This Row],[2020]]-Analista_Remuneracao_Dados_base[[#This Row],[Aumento Salarial (%)]]</f>
        <v>10580.668400000002</v>
      </c>
      <c r="N203" s="13">
        <f>Analista_Remuneracao_Dados_base[[#This Row],[2021]]-Analista_Remuneracao_Dados_base[[#This Row],[Aumento Salarial (%)]]</f>
        <v>10580.751300000002</v>
      </c>
      <c r="O203" s="13">
        <f>Analista_Remuneracao_Dados_base[[#This Row],[2022]]-Analista_Remuneracao_Dados_base[[#This Row],[Aumento Salarial (%)]]</f>
        <v>10580.834200000001</v>
      </c>
      <c r="P203" s="13">
        <f>Analista_Remuneracao_Dados_base[[#This Row],[Salário Atual (R$)2]]-(1*Analista_Remuneracao_Dados_base[[#This Row],[Aumento Salarial (%)]])</f>
        <v>10580.917100000001</v>
      </c>
      <c r="Q203" s="13">
        <v>10581</v>
      </c>
    </row>
    <row r="204" spans="1:17" x14ac:dyDescent="0.25">
      <c r="A204">
        <v>154</v>
      </c>
      <c r="B204" t="s">
        <v>12</v>
      </c>
      <c r="C204" t="s">
        <v>4</v>
      </c>
      <c r="D204">
        <v>15</v>
      </c>
      <c r="E204" s="38">
        <v>16600</v>
      </c>
      <c r="F204" s="37">
        <v>8.2600000000000007E-2</v>
      </c>
      <c r="G204">
        <f>Analista_Remuneracao_Dados_base[[#This Row],[2014]]-Analista_Remuneracao_Dados_base[[#This Row],[Aumento Salarial (%)]]</f>
        <v>17560.173999999985</v>
      </c>
      <c r="H204" s="13">
        <f>Analista_Remuneracao_Dados_base[[#This Row],[2015]]-Analista_Remuneracao_Dados_base[[#This Row],[Aumento Salarial (%)]]</f>
        <v>17560.256599999986</v>
      </c>
      <c r="I204" s="13">
        <f>Analista_Remuneracao_Dados_base[[#This Row],[2016]]-Analista_Remuneracao_Dados_base[[#This Row],[Aumento Salarial (%)]]</f>
        <v>17560.339199999988</v>
      </c>
      <c r="J204" s="13">
        <f>Analista_Remuneracao_Dados_base[[#This Row],[2017]]-Analista_Remuneracao_Dados_base[[#This Row],[Aumento Salarial (%)]]</f>
        <v>17560.421799999989</v>
      </c>
      <c r="K204" s="13">
        <f>Analista_Remuneracao_Dados_base[[#This Row],[2018]]-Analista_Remuneracao_Dados_base[[#This Row],[Aumento Salarial (%)]]</f>
        <v>17560.504399999991</v>
      </c>
      <c r="L204" s="13">
        <f>Analista_Remuneracao_Dados_base[[#This Row],[2019]]-Analista_Remuneracao_Dados_base[[#This Row],[Aumento Salarial (%)]]</f>
        <v>17560.586999999992</v>
      </c>
      <c r="M204" s="13">
        <f>Analista_Remuneracao_Dados_base[[#This Row],[2020]]-Analista_Remuneracao_Dados_base[[#This Row],[Aumento Salarial (%)]]</f>
        <v>17560.669599999994</v>
      </c>
      <c r="N204" s="13">
        <f>Analista_Remuneracao_Dados_base[[#This Row],[2021]]-Analista_Remuneracao_Dados_base[[#This Row],[Aumento Salarial (%)]]</f>
        <v>17560.752199999995</v>
      </c>
      <c r="O204" s="13">
        <f>Analista_Remuneracao_Dados_base[[#This Row],[2022]]-Analista_Remuneracao_Dados_base[[#This Row],[Aumento Salarial (%)]]</f>
        <v>17560.834799999997</v>
      </c>
      <c r="P204" s="13">
        <f>Analista_Remuneracao_Dados_base[[#This Row],[Salário Atual (R$)2]]-(1*Analista_Remuneracao_Dados_base[[#This Row],[Aumento Salarial (%)]])</f>
        <v>17560.917399999998</v>
      </c>
      <c r="Q204" s="13">
        <v>17561</v>
      </c>
    </row>
    <row r="205" spans="1:17" x14ac:dyDescent="0.25">
      <c r="A205">
        <v>181</v>
      </c>
      <c r="B205" t="s">
        <v>3</v>
      </c>
      <c r="C205" t="s">
        <v>6</v>
      </c>
      <c r="D205">
        <v>7</v>
      </c>
      <c r="E205" s="38">
        <v>5276</v>
      </c>
      <c r="F205" s="37">
        <v>8.2500000000000004E-2</v>
      </c>
      <c r="G205">
        <f>Analista_Remuneracao_Dados_base[[#This Row],[2014]]-Analista_Remuneracao_Dados_base[[#This Row],[Aumento Salarial (%)]]</f>
        <v>6365.1749999999956</v>
      </c>
      <c r="H205" s="13">
        <f>Analista_Remuneracao_Dados_base[[#This Row],[2015]]-Analista_Remuneracao_Dados_base[[#This Row],[Aumento Salarial (%)]]</f>
        <v>6365.2574999999961</v>
      </c>
      <c r="I205" s="13">
        <f>Analista_Remuneracao_Dados_base[[#This Row],[2016]]-Analista_Remuneracao_Dados_base[[#This Row],[Aumento Salarial (%)]]</f>
        <v>6365.3399999999965</v>
      </c>
      <c r="J205" s="13">
        <f>Analista_Remuneracao_Dados_base[[#This Row],[2017]]-Analista_Remuneracao_Dados_base[[#This Row],[Aumento Salarial (%)]]</f>
        <v>6365.4224999999969</v>
      </c>
      <c r="K205" s="13">
        <f>Analista_Remuneracao_Dados_base[[#This Row],[2018]]-Analista_Remuneracao_Dados_base[[#This Row],[Aumento Salarial (%)]]</f>
        <v>6365.5049999999974</v>
      </c>
      <c r="L205" s="13">
        <f>Analista_Remuneracao_Dados_base[[#This Row],[2019]]-Analista_Remuneracao_Dados_base[[#This Row],[Aumento Salarial (%)]]</f>
        <v>6365.5874999999978</v>
      </c>
      <c r="M205" s="13">
        <f>Analista_Remuneracao_Dados_base[[#This Row],[2020]]-Analista_Remuneracao_Dados_base[[#This Row],[Aumento Salarial (%)]]</f>
        <v>6365.6699999999983</v>
      </c>
      <c r="N205" s="13">
        <f>Analista_Remuneracao_Dados_base[[#This Row],[2021]]-Analista_Remuneracao_Dados_base[[#This Row],[Aumento Salarial (%)]]</f>
        <v>6365.7524999999987</v>
      </c>
      <c r="O205" s="13">
        <f>Analista_Remuneracao_Dados_base[[#This Row],[2022]]-Analista_Remuneracao_Dados_base[[#This Row],[Aumento Salarial (%)]]</f>
        <v>6365.8349999999991</v>
      </c>
      <c r="P205" s="13">
        <f>Analista_Remuneracao_Dados_base[[#This Row],[Salário Atual (R$)2]]-(1*Analista_Remuneracao_Dados_base[[#This Row],[Aumento Salarial (%)]])</f>
        <v>6365.9174999999996</v>
      </c>
      <c r="Q205" s="13">
        <v>6366</v>
      </c>
    </row>
    <row r="206" spans="1:17" x14ac:dyDescent="0.25">
      <c r="A206">
        <v>131</v>
      </c>
      <c r="B206" t="s">
        <v>10</v>
      </c>
      <c r="C206" t="s">
        <v>7</v>
      </c>
      <c r="D206">
        <v>2</v>
      </c>
      <c r="E206" s="38">
        <v>19315</v>
      </c>
      <c r="F206" s="37">
        <v>8.2400000000000001E-2</v>
      </c>
      <c r="G206">
        <f>Analista_Remuneracao_Dados_base[[#This Row],[2014]]-Analista_Remuneracao_Dados_base[[#This Row],[Aumento Salarial (%)]]</f>
        <v>7516.1759999999977</v>
      </c>
      <c r="H206" s="13">
        <f>Analista_Remuneracao_Dados_base[[#This Row],[2015]]-Analista_Remuneracao_Dados_base[[#This Row],[Aumento Salarial (%)]]</f>
        <v>7516.2583999999979</v>
      </c>
      <c r="I206" s="13">
        <f>Analista_Remuneracao_Dados_base[[#This Row],[2016]]-Analista_Remuneracao_Dados_base[[#This Row],[Aumento Salarial (%)]]</f>
        <v>7516.3407999999981</v>
      </c>
      <c r="J206" s="13">
        <f>Analista_Remuneracao_Dados_base[[#This Row],[2017]]-Analista_Remuneracao_Dados_base[[#This Row],[Aumento Salarial (%)]]</f>
        <v>7516.4231999999984</v>
      </c>
      <c r="K206" s="13">
        <f>Analista_Remuneracao_Dados_base[[#This Row],[2018]]-Analista_Remuneracao_Dados_base[[#This Row],[Aumento Salarial (%)]]</f>
        <v>7516.5055999999986</v>
      </c>
      <c r="L206" s="13">
        <f>Analista_Remuneracao_Dados_base[[#This Row],[2019]]-Analista_Remuneracao_Dados_base[[#This Row],[Aumento Salarial (%)]]</f>
        <v>7516.5879999999988</v>
      </c>
      <c r="M206" s="13">
        <f>Analista_Remuneracao_Dados_base[[#This Row],[2020]]-Analista_Remuneracao_Dados_base[[#This Row],[Aumento Salarial (%)]]</f>
        <v>7516.6703999999991</v>
      </c>
      <c r="N206" s="13">
        <f>Analista_Remuneracao_Dados_base[[#This Row],[2021]]-Analista_Remuneracao_Dados_base[[#This Row],[Aumento Salarial (%)]]</f>
        <v>7516.7527999999993</v>
      </c>
      <c r="O206" s="13">
        <f>Analista_Remuneracao_Dados_base[[#This Row],[2022]]-Analista_Remuneracao_Dados_base[[#This Row],[Aumento Salarial (%)]]</f>
        <v>7516.8351999999995</v>
      </c>
      <c r="P206" s="13">
        <f>Analista_Remuneracao_Dados_base[[#This Row],[Salário Atual (R$)2]]-(1*Analista_Remuneracao_Dados_base[[#This Row],[Aumento Salarial (%)]])</f>
        <v>7516.9175999999998</v>
      </c>
      <c r="Q206" s="13">
        <v>7517</v>
      </c>
    </row>
    <row r="207" spans="1:17" x14ac:dyDescent="0.25">
      <c r="A207">
        <v>334</v>
      </c>
      <c r="B207" t="s">
        <v>3</v>
      </c>
      <c r="C207" t="s">
        <v>4</v>
      </c>
      <c r="D207">
        <v>22</v>
      </c>
      <c r="E207" s="38">
        <v>6973</v>
      </c>
      <c r="F207" s="37">
        <v>8.1900000000000001E-2</v>
      </c>
      <c r="G207">
        <f>Analista_Remuneracao_Dados_base[[#This Row],[2014]]-Analista_Remuneracao_Dados_base[[#This Row],[Aumento Salarial (%)]]</f>
        <v>12488.181000000008</v>
      </c>
      <c r="H207" s="13">
        <f>Analista_Remuneracao_Dados_base[[#This Row],[2015]]-Analista_Remuneracao_Dados_base[[#This Row],[Aumento Salarial (%)]]</f>
        <v>12488.262900000007</v>
      </c>
      <c r="I207" s="13">
        <f>Analista_Remuneracao_Dados_base[[#This Row],[2016]]-Analista_Remuneracao_Dados_base[[#This Row],[Aumento Salarial (%)]]</f>
        <v>12488.344800000006</v>
      </c>
      <c r="J207" s="13">
        <f>Analista_Remuneracao_Dados_base[[#This Row],[2017]]-Analista_Remuneracao_Dados_base[[#This Row],[Aumento Salarial (%)]]</f>
        <v>12488.426700000005</v>
      </c>
      <c r="K207" s="13">
        <f>Analista_Remuneracao_Dados_base[[#This Row],[2018]]-Analista_Remuneracao_Dados_base[[#This Row],[Aumento Salarial (%)]]</f>
        <v>12488.508600000005</v>
      </c>
      <c r="L207" s="13">
        <f>Analista_Remuneracao_Dados_base[[#This Row],[2019]]-Analista_Remuneracao_Dados_base[[#This Row],[Aumento Salarial (%)]]</f>
        <v>12488.590500000004</v>
      </c>
      <c r="M207" s="13">
        <f>Analista_Remuneracao_Dados_base[[#This Row],[2020]]-Analista_Remuneracao_Dados_base[[#This Row],[Aumento Salarial (%)]]</f>
        <v>12488.672400000003</v>
      </c>
      <c r="N207" s="13">
        <f>Analista_Remuneracao_Dados_base[[#This Row],[2021]]-Analista_Remuneracao_Dados_base[[#This Row],[Aumento Salarial (%)]]</f>
        <v>12488.754300000002</v>
      </c>
      <c r="O207" s="13">
        <f>Analista_Remuneracao_Dados_base[[#This Row],[2022]]-Analista_Remuneracao_Dados_base[[#This Row],[Aumento Salarial (%)]]</f>
        <v>12488.836200000002</v>
      </c>
      <c r="P207" s="13">
        <f>Analista_Remuneracao_Dados_base[[#This Row],[Salário Atual (R$)2]]-(1*Analista_Remuneracao_Dados_base[[#This Row],[Aumento Salarial (%)]])</f>
        <v>12488.918100000001</v>
      </c>
      <c r="Q207" s="13">
        <v>12489</v>
      </c>
    </row>
    <row r="208" spans="1:17" x14ac:dyDescent="0.25">
      <c r="A208">
        <v>43</v>
      </c>
      <c r="B208" t="s">
        <v>3</v>
      </c>
      <c r="C208" t="s">
        <v>7</v>
      </c>
      <c r="D208">
        <v>5</v>
      </c>
      <c r="E208" s="38">
        <v>14037</v>
      </c>
      <c r="F208" s="37">
        <v>8.14E-2</v>
      </c>
      <c r="G208">
        <f>Analista_Remuneracao_Dados_base[[#This Row],[2014]]-Analista_Remuneracao_Dados_base[[#This Row],[Aumento Salarial (%)]]</f>
        <v>5097.1859999999997</v>
      </c>
      <c r="H208" s="13">
        <f>Analista_Remuneracao_Dados_base[[#This Row],[2015]]-Analista_Remuneracao_Dados_base[[#This Row],[Aumento Salarial (%)]]</f>
        <v>5097.2673999999997</v>
      </c>
      <c r="I208" s="13">
        <f>Analista_Remuneracao_Dados_base[[#This Row],[2016]]-Analista_Remuneracao_Dados_base[[#This Row],[Aumento Salarial (%)]]</f>
        <v>5097.3487999999998</v>
      </c>
      <c r="J208" s="13">
        <f>Analista_Remuneracao_Dados_base[[#This Row],[2017]]-Analista_Remuneracao_Dados_base[[#This Row],[Aumento Salarial (%)]]</f>
        <v>5097.4301999999998</v>
      </c>
      <c r="K208" s="13">
        <f>Analista_Remuneracao_Dados_base[[#This Row],[2018]]-Analista_Remuneracao_Dados_base[[#This Row],[Aumento Salarial (%)]]</f>
        <v>5097.5115999999998</v>
      </c>
      <c r="L208" s="13">
        <f>Analista_Remuneracao_Dados_base[[#This Row],[2019]]-Analista_Remuneracao_Dados_base[[#This Row],[Aumento Salarial (%)]]</f>
        <v>5097.5929999999998</v>
      </c>
      <c r="M208" s="13">
        <f>Analista_Remuneracao_Dados_base[[#This Row],[2020]]-Analista_Remuneracao_Dados_base[[#This Row],[Aumento Salarial (%)]]</f>
        <v>5097.6743999999999</v>
      </c>
      <c r="N208" s="13">
        <f>Analista_Remuneracao_Dados_base[[#This Row],[2021]]-Analista_Remuneracao_Dados_base[[#This Row],[Aumento Salarial (%)]]</f>
        <v>5097.7557999999999</v>
      </c>
      <c r="O208" s="13">
        <f>Analista_Remuneracao_Dados_base[[#This Row],[2022]]-Analista_Remuneracao_Dados_base[[#This Row],[Aumento Salarial (%)]]</f>
        <v>5097.8371999999999</v>
      </c>
      <c r="P208" s="13">
        <f>Analista_Remuneracao_Dados_base[[#This Row],[Salário Atual (R$)2]]-(1*Analista_Remuneracao_Dados_base[[#This Row],[Aumento Salarial (%)]])</f>
        <v>5097.9186</v>
      </c>
      <c r="Q208" s="13">
        <v>5098</v>
      </c>
    </row>
    <row r="209" spans="1:17" x14ac:dyDescent="0.25">
      <c r="A209">
        <v>211</v>
      </c>
      <c r="B209" t="s">
        <v>12</v>
      </c>
      <c r="C209" t="s">
        <v>7</v>
      </c>
      <c r="D209">
        <v>27</v>
      </c>
      <c r="E209" s="38">
        <v>5514</v>
      </c>
      <c r="F209" s="37">
        <v>8.1299999999999997E-2</v>
      </c>
      <c r="G209">
        <f>Analista_Remuneracao_Dados_base[[#This Row],[2014]]-Analista_Remuneracao_Dados_base[[#This Row],[Aumento Salarial (%)]]</f>
        <v>17936.186999999984</v>
      </c>
      <c r="H209" s="13">
        <f>Analista_Remuneracao_Dados_base[[#This Row],[2015]]-Analista_Remuneracao_Dados_base[[#This Row],[Aumento Salarial (%)]]</f>
        <v>17936.268299999985</v>
      </c>
      <c r="I209" s="13">
        <f>Analista_Remuneracao_Dados_base[[#This Row],[2016]]-Analista_Remuneracao_Dados_base[[#This Row],[Aumento Salarial (%)]]</f>
        <v>17936.349599999987</v>
      </c>
      <c r="J209" s="13">
        <f>Analista_Remuneracao_Dados_base[[#This Row],[2017]]-Analista_Remuneracao_Dados_base[[#This Row],[Aumento Salarial (%)]]</f>
        <v>17936.430899999988</v>
      </c>
      <c r="K209" s="13">
        <f>Analista_Remuneracao_Dados_base[[#This Row],[2018]]-Analista_Remuneracao_Dados_base[[#This Row],[Aumento Salarial (%)]]</f>
        <v>17936.51219999999</v>
      </c>
      <c r="L209" s="13">
        <f>Analista_Remuneracao_Dados_base[[#This Row],[2019]]-Analista_Remuneracao_Dados_base[[#This Row],[Aumento Salarial (%)]]</f>
        <v>17936.593499999992</v>
      </c>
      <c r="M209" s="13">
        <f>Analista_Remuneracao_Dados_base[[#This Row],[2020]]-Analista_Remuneracao_Dados_base[[#This Row],[Aumento Salarial (%)]]</f>
        <v>17936.674799999993</v>
      </c>
      <c r="N209" s="13">
        <f>Analista_Remuneracao_Dados_base[[#This Row],[2021]]-Analista_Remuneracao_Dados_base[[#This Row],[Aumento Salarial (%)]]</f>
        <v>17936.756099999995</v>
      </c>
      <c r="O209" s="13">
        <f>Analista_Remuneracao_Dados_base[[#This Row],[2022]]-Analista_Remuneracao_Dados_base[[#This Row],[Aumento Salarial (%)]]</f>
        <v>17936.837399999997</v>
      </c>
      <c r="P209" s="13">
        <f>Analista_Remuneracao_Dados_base[[#This Row],[Salário Atual (R$)2]]-(1*Analista_Remuneracao_Dados_base[[#This Row],[Aumento Salarial (%)]])</f>
        <v>17936.918699999998</v>
      </c>
      <c r="Q209" s="13">
        <v>17937</v>
      </c>
    </row>
    <row r="210" spans="1:17" x14ac:dyDescent="0.25">
      <c r="A210">
        <v>307</v>
      </c>
      <c r="B210" t="s">
        <v>12</v>
      </c>
      <c r="C210" t="s">
        <v>7</v>
      </c>
      <c r="D210">
        <v>4</v>
      </c>
      <c r="E210" s="38">
        <v>9490</v>
      </c>
      <c r="F210" s="37">
        <v>8.0399999999999999E-2</v>
      </c>
      <c r="G210">
        <f>Analista_Remuneracao_Dados_base[[#This Row],[2014]]-Analista_Remuneracao_Dados_base[[#This Row],[Aumento Salarial (%)]]</f>
        <v>13236.195999999993</v>
      </c>
      <c r="H210" s="13">
        <f>Analista_Remuneracao_Dados_base[[#This Row],[2015]]-Analista_Remuneracao_Dados_base[[#This Row],[Aumento Salarial (%)]]</f>
        <v>13236.276399999993</v>
      </c>
      <c r="I210" s="13">
        <f>Analista_Remuneracao_Dados_base[[#This Row],[2016]]-Analista_Remuneracao_Dados_base[[#This Row],[Aumento Salarial (%)]]</f>
        <v>13236.356799999994</v>
      </c>
      <c r="J210" s="13">
        <f>Analista_Remuneracao_Dados_base[[#This Row],[2017]]-Analista_Remuneracao_Dados_base[[#This Row],[Aumento Salarial (%)]]</f>
        <v>13236.437199999995</v>
      </c>
      <c r="K210" s="13">
        <f>Analista_Remuneracao_Dados_base[[#This Row],[2018]]-Analista_Remuneracao_Dados_base[[#This Row],[Aumento Salarial (%)]]</f>
        <v>13236.517599999996</v>
      </c>
      <c r="L210" s="13">
        <f>Analista_Remuneracao_Dados_base[[#This Row],[2019]]-Analista_Remuneracao_Dados_base[[#This Row],[Aumento Salarial (%)]]</f>
        <v>13236.597999999996</v>
      </c>
      <c r="M210" s="13">
        <f>Analista_Remuneracao_Dados_base[[#This Row],[2020]]-Analista_Remuneracao_Dados_base[[#This Row],[Aumento Salarial (%)]]</f>
        <v>13236.678399999997</v>
      </c>
      <c r="N210" s="13">
        <f>Analista_Remuneracao_Dados_base[[#This Row],[2021]]-Analista_Remuneracao_Dados_base[[#This Row],[Aumento Salarial (%)]]</f>
        <v>13236.758799999998</v>
      </c>
      <c r="O210" s="13">
        <f>Analista_Remuneracao_Dados_base[[#This Row],[2022]]-Analista_Remuneracao_Dados_base[[#This Row],[Aumento Salarial (%)]]</f>
        <v>13236.839199999999</v>
      </c>
      <c r="P210" s="13">
        <f>Analista_Remuneracao_Dados_base[[#This Row],[Salário Atual (R$)2]]-(1*Analista_Remuneracao_Dados_base[[#This Row],[Aumento Salarial (%)]])</f>
        <v>13236.919599999999</v>
      </c>
      <c r="Q210" s="13">
        <v>13237</v>
      </c>
    </row>
    <row r="211" spans="1:17" x14ac:dyDescent="0.25">
      <c r="A211">
        <v>383</v>
      </c>
      <c r="B211" t="s">
        <v>11</v>
      </c>
      <c r="C211" t="s">
        <v>6</v>
      </c>
      <c r="D211">
        <v>6</v>
      </c>
      <c r="E211" s="38">
        <v>6293</v>
      </c>
      <c r="F211" s="37">
        <v>7.9799999999999996E-2</v>
      </c>
      <c r="G211">
        <f>Analista_Remuneracao_Dados_base[[#This Row],[2014]]-Analista_Remuneracao_Dados_base[[#This Row],[Aumento Salarial (%)]]</f>
        <v>16443.202000000005</v>
      </c>
      <c r="H211" s="13">
        <f>Analista_Remuneracao_Dados_base[[#This Row],[2015]]-Analista_Remuneracao_Dados_base[[#This Row],[Aumento Salarial (%)]]</f>
        <v>16443.281800000004</v>
      </c>
      <c r="I211" s="13">
        <f>Analista_Remuneracao_Dados_base[[#This Row],[2016]]-Analista_Remuneracao_Dados_base[[#This Row],[Aumento Salarial (%)]]</f>
        <v>16443.361600000004</v>
      </c>
      <c r="J211" s="13">
        <f>Analista_Remuneracao_Dados_base[[#This Row],[2017]]-Analista_Remuneracao_Dados_base[[#This Row],[Aumento Salarial (%)]]</f>
        <v>16443.441400000003</v>
      </c>
      <c r="K211" s="13">
        <f>Analista_Remuneracao_Dados_base[[#This Row],[2018]]-Analista_Remuneracao_Dados_base[[#This Row],[Aumento Salarial (%)]]</f>
        <v>16443.521200000003</v>
      </c>
      <c r="L211" s="13">
        <f>Analista_Remuneracao_Dados_base[[#This Row],[2019]]-Analista_Remuneracao_Dados_base[[#This Row],[Aumento Salarial (%)]]</f>
        <v>16443.601000000002</v>
      </c>
      <c r="M211" s="13">
        <f>Analista_Remuneracao_Dados_base[[#This Row],[2020]]-Analista_Remuneracao_Dados_base[[#This Row],[Aumento Salarial (%)]]</f>
        <v>16443.680800000002</v>
      </c>
      <c r="N211" s="13">
        <f>Analista_Remuneracao_Dados_base[[#This Row],[2021]]-Analista_Remuneracao_Dados_base[[#This Row],[Aumento Salarial (%)]]</f>
        <v>16443.760600000001</v>
      </c>
      <c r="O211" s="13">
        <f>Analista_Remuneracao_Dados_base[[#This Row],[2022]]-Analista_Remuneracao_Dados_base[[#This Row],[Aumento Salarial (%)]]</f>
        <v>16443.840400000001</v>
      </c>
      <c r="P211" s="13">
        <f>Analista_Remuneracao_Dados_base[[#This Row],[Salário Atual (R$)2]]-(1*Analista_Remuneracao_Dados_base[[#This Row],[Aumento Salarial (%)]])</f>
        <v>16443.9202</v>
      </c>
      <c r="Q211" s="13">
        <v>16444</v>
      </c>
    </row>
    <row r="212" spans="1:17" x14ac:dyDescent="0.25">
      <c r="A212">
        <v>442</v>
      </c>
      <c r="B212" t="s">
        <v>10</v>
      </c>
      <c r="C212" t="s">
        <v>7</v>
      </c>
      <c r="D212">
        <v>15</v>
      </c>
      <c r="E212" s="38">
        <v>4181</v>
      </c>
      <c r="F212" s="37">
        <v>7.9699999999999993E-2</v>
      </c>
      <c r="G212">
        <f>Analista_Remuneracao_Dados_base[[#This Row],[2014]]-Analista_Remuneracao_Dados_base[[#This Row],[Aumento Salarial (%)]]</f>
        <v>10819.202999999998</v>
      </c>
      <c r="H212" s="13">
        <f>Analista_Remuneracao_Dados_base[[#This Row],[2015]]-Analista_Remuneracao_Dados_base[[#This Row],[Aumento Salarial (%)]]</f>
        <v>10819.282699999998</v>
      </c>
      <c r="I212" s="13">
        <f>Analista_Remuneracao_Dados_base[[#This Row],[2016]]-Analista_Remuneracao_Dados_base[[#This Row],[Aumento Salarial (%)]]</f>
        <v>10819.362399999998</v>
      </c>
      <c r="J212" s="13">
        <f>Analista_Remuneracao_Dados_base[[#This Row],[2017]]-Analista_Remuneracao_Dados_base[[#This Row],[Aumento Salarial (%)]]</f>
        <v>10819.442099999998</v>
      </c>
      <c r="K212" s="13">
        <f>Analista_Remuneracao_Dados_base[[#This Row],[2018]]-Analista_Remuneracao_Dados_base[[#This Row],[Aumento Salarial (%)]]</f>
        <v>10819.521799999999</v>
      </c>
      <c r="L212" s="13">
        <f>Analista_Remuneracao_Dados_base[[#This Row],[2019]]-Analista_Remuneracao_Dados_base[[#This Row],[Aumento Salarial (%)]]</f>
        <v>10819.601499999999</v>
      </c>
      <c r="M212" s="13">
        <f>Analista_Remuneracao_Dados_base[[#This Row],[2020]]-Analista_Remuneracao_Dados_base[[#This Row],[Aumento Salarial (%)]]</f>
        <v>10819.681199999999</v>
      </c>
      <c r="N212" s="13">
        <f>Analista_Remuneracao_Dados_base[[#This Row],[2021]]-Analista_Remuneracao_Dados_base[[#This Row],[Aumento Salarial (%)]]</f>
        <v>10819.760899999999</v>
      </c>
      <c r="O212" s="13">
        <f>Analista_Remuneracao_Dados_base[[#This Row],[2022]]-Analista_Remuneracao_Dados_base[[#This Row],[Aumento Salarial (%)]]</f>
        <v>10819.8406</v>
      </c>
      <c r="P212" s="13">
        <f>Analista_Remuneracao_Dados_base[[#This Row],[Salário Atual (R$)2]]-(1*Analista_Remuneracao_Dados_base[[#This Row],[Aumento Salarial (%)]])</f>
        <v>10819.9203</v>
      </c>
      <c r="Q212" s="13">
        <v>10820</v>
      </c>
    </row>
    <row r="213" spans="1:17" x14ac:dyDescent="0.25">
      <c r="A213">
        <v>216</v>
      </c>
      <c r="B213" t="s">
        <v>10</v>
      </c>
      <c r="C213" t="s">
        <v>8</v>
      </c>
      <c r="D213">
        <v>23</v>
      </c>
      <c r="E213" s="38">
        <v>9117</v>
      </c>
      <c r="F213" s="37">
        <v>7.9200000000000007E-2</v>
      </c>
      <c r="G213">
        <f>Analista_Remuneracao_Dados_base[[#This Row],[2014]]-Analista_Remuneracao_Dados_base[[#This Row],[Aumento Salarial (%)]]</f>
        <v>4881.2079999999987</v>
      </c>
      <c r="H213" s="13">
        <f>Analista_Remuneracao_Dados_base[[#This Row],[2015]]-Analista_Remuneracao_Dados_base[[#This Row],[Aumento Salarial (%)]]</f>
        <v>4881.2871999999988</v>
      </c>
      <c r="I213" s="13">
        <f>Analista_Remuneracao_Dados_base[[#This Row],[2016]]-Analista_Remuneracao_Dados_base[[#This Row],[Aumento Salarial (%)]]</f>
        <v>4881.366399999999</v>
      </c>
      <c r="J213" s="13">
        <f>Analista_Remuneracao_Dados_base[[#This Row],[2017]]-Analista_Remuneracao_Dados_base[[#This Row],[Aumento Salarial (%)]]</f>
        <v>4881.4455999999991</v>
      </c>
      <c r="K213" s="13">
        <f>Analista_Remuneracao_Dados_base[[#This Row],[2018]]-Analista_Remuneracao_Dados_base[[#This Row],[Aumento Salarial (%)]]</f>
        <v>4881.5247999999992</v>
      </c>
      <c r="L213" s="13">
        <f>Analista_Remuneracao_Dados_base[[#This Row],[2019]]-Analista_Remuneracao_Dados_base[[#This Row],[Aumento Salarial (%)]]</f>
        <v>4881.6039999999994</v>
      </c>
      <c r="M213" s="13">
        <f>Analista_Remuneracao_Dados_base[[#This Row],[2020]]-Analista_Remuneracao_Dados_base[[#This Row],[Aumento Salarial (%)]]</f>
        <v>4881.6831999999995</v>
      </c>
      <c r="N213" s="13">
        <f>Analista_Remuneracao_Dados_base[[#This Row],[2021]]-Analista_Remuneracao_Dados_base[[#This Row],[Aumento Salarial (%)]]</f>
        <v>4881.7623999999996</v>
      </c>
      <c r="O213" s="13">
        <f>Analista_Remuneracao_Dados_base[[#This Row],[2022]]-Analista_Remuneracao_Dados_base[[#This Row],[Aumento Salarial (%)]]</f>
        <v>4881.8415999999997</v>
      </c>
      <c r="P213" s="13">
        <f>Analista_Remuneracao_Dados_base[[#This Row],[Salário Atual (R$)2]]-(1*Analista_Remuneracao_Dados_base[[#This Row],[Aumento Salarial (%)]])</f>
        <v>4881.9207999999999</v>
      </c>
      <c r="Q213" s="13">
        <v>4882</v>
      </c>
    </row>
    <row r="214" spans="1:17" x14ac:dyDescent="0.25">
      <c r="A214">
        <v>113</v>
      </c>
      <c r="B214" t="s">
        <v>11</v>
      </c>
      <c r="C214" t="s">
        <v>5</v>
      </c>
      <c r="D214">
        <v>23</v>
      </c>
      <c r="E214" s="38">
        <v>9460</v>
      </c>
      <c r="F214" s="37">
        <v>7.8899999999999998E-2</v>
      </c>
      <c r="G214">
        <f>Analista_Remuneracao_Dados_base[[#This Row],[2014]]-Analista_Remuneracao_Dados_base[[#This Row],[Aumento Salarial (%)]]</f>
        <v>6592.2109999999957</v>
      </c>
      <c r="H214" s="13">
        <f>Analista_Remuneracao_Dados_base[[#This Row],[2015]]-Analista_Remuneracao_Dados_base[[#This Row],[Aumento Salarial (%)]]</f>
        <v>6592.2898999999961</v>
      </c>
      <c r="I214" s="13">
        <f>Analista_Remuneracao_Dados_base[[#This Row],[2016]]-Analista_Remuneracao_Dados_base[[#This Row],[Aumento Salarial (%)]]</f>
        <v>6592.3687999999966</v>
      </c>
      <c r="J214" s="13">
        <f>Analista_Remuneracao_Dados_base[[#This Row],[2017]]-Analista_Remuneracao_Dados_base[[#This Row],[Aumento Salarial (%)]]</f>
        <v>6592.447699999997</v>
      </c>
      <c r="K214" s="13">
        <f>Analista_Remuneracao_Dados_base[[#This Row],[2018]]-Analista_Remuneracao_Dados_base[[#This Row],[Aumento Salarial (%)]]</f>
        <v>6592.5265999999974</v>
      </c>
      <c r="L214" s="13">
        <f>Analista_Remuneracao_Dados_base[[#This Row],[2019]]-Analista_Remuneracao_Dados_base[[#This Row],[Aumento Salarial (%)]]</f>
        <v>6592.6054999999978</v>
      </c>
      <c r="M214" s="13">
        <f>Analista_Remuneracao_Dados_base[[#This Row],[2020]]-Analista_Remuneracao_Dados_base[[#This Row],[Aumento Salarial (%)]]</f>
        <v>6592.6843999999983</v>
      </c>
      <c r="N214" s="13">
        <f>Analista_Remuneracao_Dados_base[[#This Row],[2021]]-Analista_Remuneracao_Dados_base[[#This Row],[Aumento Salarial (%)]]</f>
        <v>6592.7632999999987</v>
      </c>
      <c r="O214" s="13">
        <f>Analista_Remuneracao_Dados_base[[#This Row],[2022]]-Analista_Remuneracao_Dados_base[[#This Row],[Aumento Salarial (%)]]</f>
        <v>6592.8421999999991</v>
      </c>
      <c r="P214" s="13">
        <f>Analista_Remuneracao_Dados_base[[#This Row],[Salário Atual (R$)2]]-(1*Analista_Remuneracao_Dados_base[[#This Row],[Aumento Salarial (%)]])</f>
        <v>6592.9210999999996</v>
      </c>
      <c r="Q214" s="13">
        <v>6593</v>
      </c>
    </row>
    <row r="215" spans="1:17" x14ac:dyDescent="0.25">
      <c r="A215">
        <v>354</v>
      </c>
      <c r="B215" t="s">
        <v>10</v>
      </c>
      <c r="C215" t="s">
        <v>7</v>
      </c>
      <c r="D215">
        <v>14</v>
      </c>
      <c r="E215" s="38">
        <v>19757</v>
      </c>
      <c r="F215" s="37">
        <v>7.8899999999999998E-2</v>
      </c>
      <c r="G215">
        <f>Analista_Remuneracao_Dados_base[[#This Row],[2014]]-Analista_Remuneracao_Dados_base[[#This Row],[Aumento Salarial (%)]]</f>
        <v>5273.2109999999957</v>
      </c>
      <c r="H215" s="13">
        <f>Analista_Remuneracao_Dados_base[[#This Row],[2015]]-Analista_Remuneracao_Dados_base[[#This Row],[Aumento Salarial (%)]]</f>
        <v>5273.2898999999961</v>
      </c>
      <c r="I215" s="13">
        <f>Analista_Remuneracao_Dados_base[[#This Row],[2016]]-Analista_Remuneracao_Dados_base[[#This Row],[Aumento Salarial (%)]]</f>
        <v>5273.3687999999966</v>
      </c>
      <c r="J215" s="13">
        <f>Analista_Remuneracao_Dados_base[[#This Row],[2017]]-Analista_Remuneracao_Dados_base[[#This Row],[Aumento Salarial (%)]]</f>
        <v>5273.447699999997</v>
      </c>
      <c r="K215" s="13">
        <f>Analista_Remuneracao_Dados_base[[#This Row],[2018]]-Analista_Remuneracao_Dados_base[[#This Row],[Aumento Salarial (%)]]</f>
        <v>5273.5265999999974</v>
      </c>
      <c r="L215" s="13">
        <f>Analista_Remuneracao_Dados_base[[#This Row],[2019]]-Analista_Remuneracao_Dados_base[[#This Row],[Aumento Salarial (%)]]</f>
        <v>5273.6054999999978</v>
      </c>
      <c r="M215" s="13">
        <f>Analista_Remuneracao_Dados_base[[#This Row],[2020]]-Analista_Remuneracao_Dados_base[[#This Row],[Aumento Salarial (%)]]</f>
        <v>5273.6843999999983</v>
      </c>
      <c r="N215" s="13">
        <f>Analista_Remuneracao_Dados_base[[#This Row],[2021]]-Analista_Remuneracao_Dados_base[[#This Row],[Aumento Salarial (%)]]</f>
        <v>5273.7632999999987</v>
      </c>
      <c r="O215" s="13">
        <f>Analista_Remuneracao_Dados_base[[#This Row],[2022]]-Analista_Remuneracao_Dados_base[[#This Row],[Aumento Salarial (%)]]</f>
        <v>5273.8421999999991</v>
      </c>
      <c r="P215" s="13">
        <f>Analista_Remuneracao_Dados_base[[#This Row],[Salário Atual (R$)2]]-(1*Analista_Remuneracao_Dados_base[[#This Row],[Aumento Salarial (%)]])</f>
        <v>5273.9210999999996</v>
      </c>
      <c r="Q215" s="13">
        <v>5274</v>
      </c>
    </row>
    <row r="216" spans="1:17" x14ac:dyDescent="0.25">
      <c r="A216">
        <v>142</v>
      </c>
      <c r="B216" t="s">
        <v>3</v>
      </c>
      <c r="C216" t="s">
        <v>7</v>
      </c>
      <c r="D216">
        <v>27</v>
      </c>
      <c r="E216" s="38">
        <v>4858</v>
      </c>
      <c r="F216" s="37">
        <v>7.8600000000000003E-2</v>
      </c>
      <c r="G216">
        <f>Analista_Remuneracao_Dados_base[[#This Row],[2014]]-Analista_Remuneracao_Dados_base[[#This Row],[Aumento Salarial (%)]]</f>
        <v>17590.213999999993</v>
      </c>
      <c r="H216" s="13">
        <f>Analista_Remuneracao_Dados_base[[#This Row],[2015]]-Analista_Remuneracao_Dados_base[[#This Row],[Aumento Salarial (%)]]</f>
        <v>17590.292599999993</v>
      </c>
      <c r="I216" s="13">
        <f>Analista_Remuneracao_Dados_base[[#This Row],[2016]]-Analista_Remuneracao_Dados_base[[#This Row],[Aumento Salarial (%)]]</f>
        <v>17590.371199999994</v>
      </c>
      <c r="J216" s="13">
        <f>Analista_Remuneracao_Dados_base[[#This Row],[2017]]-Analista_Remuneracao_Dados_base[[#This Row],[Aumento Salarial (%)]]</f>
        <v>17590.449799999995</v>
      </c>
      <c r="K216" s="13">
        <f>Analista_Remuneracao_Dados_base[[#This Row],[2018]]-Analista_Remuneracao_Dados_base[[#This Row],[Aumento Salarial (%)]]</f>
        <v>17590.528399999996</v>
      </c>
      <c r="L216" s="13">
        <f>Analista_Remuneracao_Dados_base[[#This Row],[2019]]-Analista_Remuneracao_Dados_base[[#This Row],[Aumento Salarial (%)]]</f>
        <v>17590.606999999996</v>
      </c>
      <c r="M216" s="13">
        <f>Analista_Remuneracao_Dados_base[[#This Row],[2020]]-Analista_Remuneracao_Dados_base[[#This Row],[Aumento Salarial (%)]]</f>
        <v>17590.685599999997</v>
      </c>
      <c r="N216" s="13">
        <f>Analista_Remuneracao_Dados_base[[#This Row],[2021]]-Analista_Remuneracao_Dados_base[[#This Row],[Aumento Salarial (%)]]</f>
        <v>17590.764199999998</v>
      </c>
      <c r="O216" s="13">
        <f>Analista_Remuneracao_Dados_base[[#This Row],[2022]]-Analista_Remuneracao_Dados_base[[#This Row],[Aumento Salarial (%)]]</f>
        <v>17590.842799999999</v>
      </c>
      <c r="P216" s="13">
        <f>Analista_Remuneracao_Dados_base[[#This Row],[Salário Atual (R$)2]]-(1*Analista_Remuneracao_Dados_base[[#This Row],[Aumento Salarial (%)]])</f>
        <v>17590.921399999999</v>
      </c>
      <c r="Q216" s="13">
        <v>17591</v>
      </c>
    </row>
    <row r="217" spans="1:17" x14ac:dyDescent="0.25">
      <c r="A217">
        <v>164</v>
      </c>
      <c r="B217" t="s">
        <v>11</v>
      </c>
      <c r="C217" t="s">
        <v>5</v>
      </c>
      <c r="D217">
        <v>5</v>
      </c>
      <c r="E217" s="38">
        <v>4130</v>
      </c>
      <c r="F217" s="37">
        <v>7.85E-2</v>
      </c>
      <c r="G217">
        <f>Analista_Remuneracao_Dados_base[[#This Row],[2014]]-Analista_Remuneracao_Dados_base[[#This Row],[Aumento Salarial (%)]]</f>
        <v>16656.215000000004</v>
      </c>
      <c r="H217" s="13">
        <f>Analista_Remuneracao_Dados_base[[#This Row],[2015]]-Analista_Remuneracao_Dados_base[[#This Row],[Aumento Salarial (%)]]</f>
        <v>16656.293500000003</v>
      </c>
      <c r="I217" s="13">
        <f>Analista_Remuneracao_Dados_base[[#This Row],[2016]]-Analista_Remuneracao_Dados_base[[#This Row],[Aumento Salarial (%)]]</f>
        <v>16656.372000000003</v>
      </c>
      <c r="J217" s="13">
        <f>Analista_Remuneracao_Dados_base[[#This Row],[2017]]-Analista_Remuneracao_Dados_base[[#This Row],[Aumento Salarial (%)]]</f>
        <v>16656.450500000003</v>
      </c>
      <c r="K217" s="13">
        <f>Analista_Remuneracao_Dados_base[[#This Row],[2018]]-Analista_Remuneracao_Dados_base[[#This Row],[Aumento Salarial (%)]]</f>
        <v>16656.529000000002</v>
      </c>
      <c r="L217" s="13">
        <f>Analista_Remuneracao_Dados_base[[#This Row],[2019]]-Analista_Remuneracao_Dados_base[[#This Row],[Aumento Salarial (%)]]</f>
        <v>16656.607500000002</v>
      </c>
      <c r="M217" s="13">
        <f>Analista_Remuneracao_Dados_base[[#This Row],[2020]]-Analista_Remuneracao_Dados_base[[#This Row],[Aumento Salarial (%)]]</f>
        <v>16656.686000000002</v>
      </c>
      <c r="N217" s="13">
        <f>Analista_Remuneracao_Dados_base[[#This Row],[2021]]-Analista_Remuneracao_Dados_base[[#This Row],[Aumento Salarial (%)]]</f>
        <v>16656.764500000001</v>
      </c>
      <c r="O217" s="13">
        <f>Analista_Remuneracao_Dados_base[[#This Row],[2022]]-Analista_Remuneracao_Dados_base[[#This Row],[Aumento Salarial (%)]]</f>
        <v>16656.843000000001</v>
      </c>
      <c r="P217" s="13">
        <f>Analista_Remuneracao_Dados_base[[#This Row],[Salário Atual (R$)2]]-(1*Analista_Remuneracao_Dados_base[[#This Row],[Aumento Salarial (%)]])</f>
        <v>16656.9215</v>
      </c>
      <c r="Q217" s="13">
        <v>16657</v>
      </c>
    </row>
    <row r="218" spans="1:17" x14ac:dyDescent="0.25">
      <c r="A218">
        <v>301</v>
      </c>
      <c r="B218" t="s">
        <v>3</v>
      </c>
      <c r="C218" t="s">
        <v>7</v>
      </c>
      <c r="D218">
        <v>6</v>
      </c>
      <c r="E218" s="38">
        <v>6347</v>
      </c>
      <c r="F218" s="37">
        <v>7.8399999999999997E-2</v>
      </c>
      <c r="G218">
        <f>Analista_Remuneracao_Dados_base[[#This Row],[2014]]-Analista_Remuneracao_Dados_base[[#This Row],[Aumento Salarial (%)]]</f>
        <v>13455.215999999997</v>
      </c>
      <c r="H218" s="13">
        <f>Analista_Remuneracao_Dados_base[[#This Row],[2015]]-Analista_Remuneracao_Dados_base[[#This Row],[Aumento Salarial (%)]]</f>
        <v>13455.294399999997</v>
      </c>
      <c r="I218" s="13">
        <f>Analista_Remuneracao_Dados_base[[#This Row],[2016]]-Analista_Remuneracao_Dados_base[[#This Row],[Aumento Salarial (%)]]</f>
        <v>13455.372799999997</v>
      </c>
      <c r="J218" s="13">
        <f>Analista_Remuneracao_Dados_base[[#This Row],[2017]]-Analista_Remuneracao_Dados_base[[#This Row],[Aumento Salarial (%)]]</f>
        <v>13455.451199999998</v>
      </c>
      <c r="K218" s="13">
        <f>Analista_Remuneracao_Dados_base[[#This Row],[2018]]-Analista_Remuneracao_Dados_base[[#This Row],[Aumento Salarial (%)]]</f>
        <v>13455.529599999998</v>
      </c>
      <c r="L218" s="13">
        <f>Analista_Remuneracao_Dados_base[[#This Row],[2019]]-Analista_Remuneracao_Dados_base[[#This Row],[Aumento Salarial (%)]]</f>
        <v>13455.607999999998</v>
      </c>
      <c r="M218" s="13">
        <f>Analista_Remuneracao_Dados_base[[#This Row],[2020]]-Analista_Remuneracao_Dados_base[[#This Row],[Aumento Salarial (%)]]</f>
        <v>13455.686399999999</v>
      </c>
      <c r="N218" s="13">
        <f>Analista_Remuneracao_Dados_base[[#This Row],[2021]]-Analista_Remuneracao_Dados_base[[#This Row],[Aumento Salarial (%)]]</f>
        <v>13455.764799999999</v>
      </c>
      <c r="O218" s="13">
        <f>Analista_Remuneracao_Dados_base[[#This Row],[2022]]-Analista_Remuneracao_Dados_base[[#This Row],[Aumento Salarial (%)]]</f>
        <v>13455.843199999999</v>
      </c>
      <c r="P218" s="13">
        <f>Analista_Remuneracao_Dados_base[[#This Row],[Salário Atual (R$)2]]-(1*Analista_Remuneracao_Dados_base[[#This Row],[Aumento Salarial (%)]])</f>
        <v>13455.9216</v>
      </c>
      <c r="Q218" s="13">
        <v>13456</v>
      </c>
    </row>
    <row r="219" spans="1:17" x14ac:dyDescent="0.25">
      <c r="A219">
        <v>150</v>
      </c>
      <c r="B219" t="s">
        <v>11</v>
      </c>
      <c r="C219" t="s">
        <v>7</v>
      </c>
      <c r="D219">
        <v>4</v>
      </c>
      <c r="E219" s="38">
        <v>19444</v>
      </c>
      <c r="F219" s="37">
        <v>7.7600000000000002E-2</v>
      </c>
      <c r="G219">
        <f>Analista_Remuneracao_Dados_base[[#This Row],[2014]]-Analista_Remuneracao_Dados_base[[#This Row],[Aumento Salarial (%)]]</f>
        <v>4319.2240000000038</v>
      </c>
      <c r="H219" s="13">
        <f>Analista_Remuneracao_Dados_base[[#This Row],[2015]]-Analista_Remuneracao_Dados_base[[#This Row],[Aumento Salarial (%)]]</f>
        <v>4319.3016000000034</v>
      </c>
      <c r="I219" s="13">
        <f>Analista_Remuneracao_Dados_base[[#This Row],[2016]]-Analista_Remuneracao_Dados_base[[#This Row],[Aumento Salarial (%)]]</f>
        <v>4319.379200000003</v>
      </c>
      <c r="J219" s="13">
        <f>Analista_Remuneracao_Dados_base[[#This Row],[2017]]-Analista_Remuneracao_Dados_base[[#This Row],[Aumento Salarial (%)]]</f>
        <v>4319.4568000000027</v>
      </c>
      <c r="K219" s="13">
        <f>Analista_Remuneracao_Dados_base[[#This Row],[2018]]-Analista_Remuneracao_Dados_base[[#This Row],[Aumento Salarial (%)]]</f>
        <v>4319.5344000000023</v>
      </c>
      <c r="L219" s="13">
        <f>Analista_Remuneracao_Dados_base[[#This Row],[2019]]-Analista_Remuneracao_Dados_base[[#This Row],[Aumento Salarial (%)]]</f>
        <v>4319.6120000000019</v>
      </c>
      <c r="M219" s="13">
        <f>Analista_Remuneracao_Dados_base[[#This Row],[2020]]-Analista_Remuneracao_Dados_base[[#This Row],[Aumento Salarial (%)]]</f>
        <v>4319.6896000000015</v>
      </c>
      <c r="N219" s="13">
        <f>Analista_Remuneracao_Dados_base[[#This Row],[2021]]-Analista_Remuneracao_Dados_base[[#This Row],[Aumento Salarial (%)]]</f>
        <v>4319.7672000000011</v>
      </c>
      <c r="O219" s="13">
        <f>Analista_Remuneracao_Dados_base[[#This Row],[2022]]-Analista_Remuneracao_Dados_base[[#This Row],[Aumento Salarial (%)]]</f>
        <v>4319.8448000000008</v>
      </c>
      <c r="P219" s="13">
        <f>Analista_Remuneracao_Dados_base[[#This Row],[Salário Atual (R$)2]]-(1*Analista_Remuneracao_Dados_base[[#This Row],[Aumento Salarial (%)]])</f>
        <v>4319.9224000000004</v>
      </c>
      <c r="Q219" s="13">
        <v>4320</v>
      </c>
    </row>
    <row r="220" spans="1:17" x14ac:dyDescent="0.25">
      <c r="A220">
        <v>54</v>
      </c>
      <c r="B220" t="s">
        <v>11</v>
      </c>
      <c r="C220" t="s">
        <v>5</v>
      </c>
      <c r="D220">
        <v>29</v>
      </c>
      <c r="E220" s="38">
        <v>10719</v>
      </c>
      <c r="F220" s="37">
        <v>7.7200000000000005E-2</v>
      </c>
      <c r="G220">
        <f>Analista_Remuneracao_Dados_base[[#This Row],[2014]]-Analista_Remuneracao_Dados_base[[#This Row],[Aumento Salarial (%)]]</f>
        <v>4931.2280000000028</v>
      </c>
      <c r="H220" s="13">
        <f>Analista_Remuneracao_Dados_base[[#This Row],[2015]]-Analista_Remuneracao_Dados_base[[#This Row],[Aumento Salarial (%)]]</f>
        <v>4931.3052000000025</v>
      </c>
      <c r="I220" s="13">
        <f>Analista_Remuneracao_Dados_base[[#This Row],[2016]]-Analista_Remuneracao_Dados_base[[#This Row],[Aumento Salarial (%)]]</f>
        <v>4931.3824000000022</v>
      </c>
      <c r="J220" s="13">
        <f>Analista_Remuneracao_Dados_base[[#This Row],[2017]]-Analista_Remuneracao_Dados_base[[#This Row],[Aumento Salarial (%)]]</f>
        <v>4931.459600000002</v>
      </c>
      <c r="K220" s="13">
        <f>Analista_Remuneracao_Dados_base[[#This Row],[2018]]-Analista_Remuneracao_Dados_base[[#This Row],[Aumento Salarial (%)]]</f>
        <v>4931.5368000000017</v>
      </c>
      <c r="L220" s="13">
        <f>Analista_Remuneracao_Dados_base[[#This Row],[2019]]-Analista_Remuneracao_Dados_base[[#This Row],[Aumento Salarial (%)]]</f>
        <v>4931.6140000000014</v>
      </c>
      <c r="M220" s="13">
        <f>Analista_Remuneracao_Dados_base[[#This Row],[2020]]-Analista_Remuneracao_Dados_base[[#This Row],[Aumento Salarial (%)]]</f>
        <v>4931.6912000000011</v>
      </c>
      <c r="N220" s="13">
        <f>Analista_Remuneracao_Dados_base[[#This Row],[2021]]-Analista_Remuneracao_Dados_base[[#This Row],[Aumento Salarial (%)]]</f>
        <v>4931.7684000000008</v>
      </c>
      <c r="O220" s="13">
        <f>Analista_Remuneracao_Dados_base[[#This Row],[2022]]-Analista_Remuneracao_Dados_base[[#This Row],[Aumento Salarial (%)]]</f>
        <v>4931.8456000000006</v>
      </c>
      <c r="P220" s="13">
        <f>Analista_Remuneracao_Dados_base[[#This Row],[Salário Atual (R$)2]]-(1*Analista_Remuneracao_Dados_base[[#This Row],[Aumento Salarial (%)]])</f>
        <v>4931.9228000000003</v>
      </c>
      <c r="Q220" s="13">
        <v>4932</v>
      </c>
    </row>
    <row r="221" spans="1:17" x14ac:dyDescent="0.25">
      <c r="A221">
        <v>275</v>
      </c>
      <c r="B221" t="s">
        <v>12</v>
      </c>
      <c r="C221" t="s">
        <v>5</v>
      </c>
      <c r="D221">
        <v>14</v>
      </c>
      <c r="E221" s="38">
        <v>4510</v>
      </c>
      <c r="F221" s="37">
        <v>7.7200000000000005E-2</v>
      </c>
      <c r="G221">
        <f>Analista_Remuneracao_Dados_base[[#This Row],[2014]]-Analista_Remuneracao_Dados_base[[#This Row],[Aumento Salarial (%)]]</f>
        <v>3594.2279999999982</v>
      </c>
      <c r="H221" s="13">
        <f>Analista_Remuneracao_Dados_base[[#This Row],[2015]]-Analista_Remuneracao_Dados_base[[#This Row],[Aumento Salarial (%)]]</f>
        <v>3594.3051999999984</v>
      </c>
      <c r="I221" s="13">
        <f>Analista_Remuneracao_Dados_base[[#This Row],[2016]]-Analista_Remuneracao_Dados_base[[#This Row],[Aumento Salarial (%)]]</f>
        <v>3594.3823999999986</v>
      </c>
      <c r="J221" s="13">
        <f>Analista_Remuneracao_Dados_base[[#This Row],[2017]]-Analista_Remuneracao_Dados_base[[#This Row],[Aumento Salarial (%)]]</f>
        <v>3594.4595999999988</v>
      </c>
      <c r="K221" s="13">
        <f>Analista_Remuneracao_Dados_base[[#This Row],[2018]]-Analista_Remuneracao_Dados_base[[#This Row],[Aumento Salarial (%)]]</f>
        <v>3594.5367999999989</v>
      </c>
      <c r="L221" s="13">
        <f>Analista_Remuneracao_Dados_base[[#This Row],[2019]]-Analista_Remuneracao_Dados_base[[#This Row],[Aumento Salarial (%)]]</f>
        <v>3594.6139999999991</v>
      </c>
      <c r="M221" s="13">
        <f>Analista_Remuneracao_Dados_base[[#This Row],[2020]]-Analista_Remuneracao_Dados_base[[#This Row],[Aumento Salarial (%)]]</f>
        <v>3594.6911999999993</v>
      </c>
      <c r="N221" s="13">
        <f>Analista_Remuneracao_Dados_base[[#This Row],[2021]]-Analista_Remuneracao_Dados_base[[#This Row],[Aumento Salarial (%)]]</f>
        <v>3594.7683999999995</v>
      </c>
      <c r="O221" s="13">
        <f>Analista_Remuneracao_Dados_base[[#This Row],[2022]]-Analista_Remuneracao_Dados_base[[#This Row],[Aumento Salarial (%)]]</f>
        <v>3594.8455999999996</v>
      </c>
      <c r="P221" s="13">
        <f>Analista_Remuneracao_Dados_base[[#This Row],[Salário Atual (R$)2]]-(1*Analista_Remuneracao_Dados_base[[#This Row],[Aumento Salarial (%)]])</f>
        <v>3594.9227999999998</v>
      </c>
      <c r="Q221" s="13">
        <v>3595</v>
      </c>
    </row>
    <row r="222" spans="1:17" x14ac:dyDescent="0.25">
      <c r="A222">
        <v>102</v>
      </c>
      <c r="B222" t="s">
        <v>3</v>
      </c>
      <c r="C222" t="s">
        <v>8</v>
      </c>
      <c r="D222">
        <v>8</v>
      </c>
      <c r="E222" s="38">
        <v>6799</v>
      </c>
      <c r="F222" s="37">
        <v>7.6899999999999996E-2</v>
      </c>
      <c r="G222">
        <f>Analista_Remuneracao_Dados_base[[#This Row],[2014]]-Analista_Remuneracao_Dados_base[[#This Row],[Aumento Salarial (%)]]</f>
        <v>5021.2309999999998</v>
      </c>
      <c r="H222" s="13">
        <f>Analista_Remuneracao_Dados_base[[#This Row],[2015]]-Analista_Remuneracao_Dados_base[[#This Row],[Aumento Salarial (%)]]</f>
        <v>5021.3078999999998</v>
      </c>
      <c r="I222" s="13">
        <f>Analista_Remuneracao_Dados_base[[#This Row],[2016]]-Analista_Remuneracao_Dados_base[[#This Row],[Aumento Salarial (%)]]</f>
        <v>5021.3847999999998</v>
      </c>
      <c r="J222" s="13">
        <f>Analista_Remuneracao_Dados_base[[#This Row],[2017]]-Analista_Remuneracao_Dados_base[[#This Row],[Aumento Salarial (%)]]</f>
        <v>5021.4616999999998</v>
      </c>
      <c r="K222" s="13">
        <f>Analista_Remuneracao_Dados_base[[#This Row],[2018]]-Analista_Remuneracao_Dados_base[[#This Row],[Aumento Salarial (%)]]</f>
        <v>5021.5385999999999</v>
      </c>
      <c r="L222" s="13">
        <f>Analista_Remuneracao_Dados_base[[#This Row],[2019]]-Analista_Remuneracao_Dados_base[[#This Row],[Aumento Salarial (%)]]</f>
        <v>5021.6154999999999</v>
      </c>
      <c r="M222" s="13">
        <f>Analista_Remuneracao_Dados_base[[#This Row],[2020]]-Analista_Remuneracao_Dados_base[[#This Row],[Aumento Salarial (%)]]</f>
        <v>5021.6923999999999</v>
      </c>
      <c r="N222" s="13">
        <f>Analista_Remuneracao_Dados_base[[#This Row],[2021]]-Analista_Remuneracao_Dados_base[[#This Row],[Aumento Salarial (%)]]</f>
        <v>5021.7692999999999</v>
      </c>
      <c r="O222" s="13">
        <f>Analista_Remuneracao_Dados_base[[#This Row],[2022]]-Analista_Remuneracao_Dados_base[[#This Row],[Aumento Salarial (%)]]</f>
        <v>5021.8462</v>
      </c>
      <c r="P222" s="13">
        <f>Analista_Remuneracao_Dados_base[[#This Row],[Salário Atual (R$)2]]-(1*Analista_Remuneracao_Dados_base[[#This Row],[Aumento Salarial (%)]])</f>
        <v>5021.9231</v>
      </c>
      <c r="Q222" s="13">
        <v>5022</v>
      </c>
    </row>
    <row r="223" spans="1:17" x14ac:dyDescent="0.25">
      <c r="A223">
        <v>107</v>
      </c>
      <c r="B223" t="s">
        <v>9</v>
      </c>
      <c r="C223" t="s">
        <v>7</v>
      </c>
      <c r="D223">
        <v>17</v>
      </c>
      <c r="E223" s="38">
        <v>14345</v>
      </c>
      <c r="F223" s="37">
        <v>7.6499999999999999E-2</v>
      </c>
      <c r="G223">
        <f>Analista_Remuneracao_Dados_base[[#This Row],[2014]]-Analista_Remuneracao_Dados_base[[#This Row],[Aumento Salarial (%)]]</f>
        <v>12672.235000000008</v>
      </c>
      <c r="H223" s="13">
        <f>Analista_Remuneracao_Dados_base[[#This Row],[2015]]-Analista_Remuneracao_Dados_base[[#This Row],[Aumento Salarial (%)]]</f>
        <v>12672.311500000007</v>
      </c>
      <c r="I223" s="13">
        <f>Analista_Remuneracao_Dados_base[[#This Row],[2016]]-Analista_Remuneracao_Dados_base[[#This Row],[Aumento Salarial (%)]]</f>
        <v>12672.388000000006</v>
      </c>
      <c r="J223" s="13">
        <f>Analista_Remuneracao_Dados_base[[#This Row],[2017]]-Analista_Remuneracao_Dados_base[[#This Row],[Aumento Salarial (%)]]</f>
        <v>12672.464500000006</v>
      </c>
      <c r="K223" s="13">
        <f>Analista_Remuneracao_Dados_base[[#This Row],[2018]]-Analista_Remuneracao_Dados_base[[#This Row],[Aumento Salarial (%)]]</f>
        <v>12672.541000000005</v>
      </c>
      <c r="L223" s="13">
        <f>Analista_Remuneracao_Dados_base[[#This Row],[2019]]-Analista_Remuneracao_Dados_base[[#This Row],[Aumento Salarial (%)]]</f>
        <v>12672.617500000004</v>
      </c>
      <c r="M223" s="13">
        <f>Analista_Remuneracao_Dados_base[[#This Row],[2020]]-Analista_Remuneracao_Dados_base[[#This Row],[Aumento Salarial (%)]]</f>
        <v>12672.694000000003</v>
      </c>
      <c r="N223" s="13">
        <f>Analista_Remuneracao_Dados_base[[#This Row],[2021]]-Analista_Remuneracao_Dados_base[[#This Row],[Aumento Salarial (%)]]</f>
        <v>12672.770500000002</v>
      </c>
      <c r="O223" s="13">
        <f>Analista_Remuneracao_Dados_base[[#This Row],[2022]]-Analista_Remuneracao_Dados_base[[#This Row],[Aumento Salarial (%)]]</f>
        <v>12672.847000000002</v>
      </c>
      <c r="P223" s="13">
        <f>Analista_Remuneracao_Dados_base[[#This Row],[Salário Atual (R$)2]]-(1*Analista_Remuneracao_Dados_base[[#This Row],[Aumento Salarial (%)]])</f>
        <v>12672.923500000001</v>
      </c>
      <c r="Q223" s="13">
        <v>12673</v>
      </c>
    </row>
    <row r="224" spans="1:17" x14ac:dyDescent="0.25">
      <c r="A224">
        <v>48</v>
      </c>
      <c r="B224" t="s">
        <v>11</v>
      </c>
      <c r="C224" t="s">
        <v>8</v>
      </c>
      <c r="D224">
        <v>22</v>
      </c>
      <c r="E224" s="38">
        <v>9947</v>
      </c>
      <c r="F224" s="37">
        <v>7.5899999999999995E-2</v>
      </c>
      <c r="G224">
        <f>Analista_Remuneracao_Dados_base[[#This Row],[2014]]-Analista_Remuneracao_Dados_base[[#This Row],[Aumento Salarial (%)]]</f>
        <v>15917.241000000002</v>
      </c>
      <c r="H224" s="13">
        <f>Analista_Remuneracao_Dados_base[[#This Row],[2015]]-Analista_Remuneracao_Dados_base[[#This Row],[Aumento Salarial (%)]]</f>
        <v>15917.316900000002</v>
      </c>
      <c r="I224" s="13">
        <f>Analista_Remuneracao_Dados_base[[#This Row],[2016]]-Analista_Remuneracao_Dados_base[[#This Row],[Aumento Salarial (%)]]</f>
        <v>15917.392800000001</v>
      </c>
      <c r="J224" s="13">
        <f>Analista_Remuneracao_Dados_base[[#This Row],[2017]]-Analista_Remuneracao_Dados_base[[#This Row],[Aumento Salarial (%)]]</f>
        <v>15917.468700000001</v>
      </c>
      <c r="K224" s="13">
        <f>Analista_Remuneracao_Dados_base[[#This Row],[2018]]-Analista_Remuneracao_Dados_base[[#This Row],[Aumento Salarial (%)]]</f>
        <v>15917.544600000001</v>
      </c>
      <c r="L224" s="13">
        <f>Analista_Remuneracao_Dados_base[[#This Row],[2019]]-Analista_Remuneracao_Dados_base[[#This Row],[Aumento Salarial (%)]]</f>
        <v>15917.620500000001</v>
      </c>
      <c r="M224" s="13">
        <f>Analista_Remuneracao_Dados_base[[#This Row],[2020]]-Analista_Remuneracao_Dados_base[[#This Row],[Aumento Salarial (%)]]</f>
        <v>15917.696400000001</v>
      </c>
      <c r="N224" s="13">
        <f>Analista_Remuneracao_Dados_base[[#This Row],[2021]]-Analista_Remuneracao_Dados_base[[#This Row],[Aumento Salarial (%)]]</f>
        <v>15917.772300000001</v>
      </c>
      <c r="O224" s="13">
        <f>Analista_Remuneracao_Dados_base[[#This Row],[2022]]-Analista_Remuneracao_Dados_base[[#This Row],[Aumento Salarial (%)]]</f>
        <v>15917.8482</v>
      </c>
      <c r="P224" s="13">
        <f>Analista_Remuneracao_Dados_base[[#This Row],[Salário Atual (R$)2]]-(1*Analista_Remuneracao_Dados_base[[#This Row],[Aumento Salarial (%)]])</f>
        <v>15917.9241</v>
      </c>
      <c r="Q224" s="13">
        <v>15918</v>
      </c>
    </row>
    <row r="225" spans="1:17" x14ac:dyDescent="0.25">
      <c r="A225">
        <v>461</v>
      </c>
      <c r="B225" t="s">
        <v>12</v>
      </c>
      <c r="C225" t="s">
        <v>6</v>
      </c>
      <c r="D225">
        <v>23</v>
      </c>
      <c r="E225" s="38">
        <v>18996</v>
      </c>
      <c r="F225" s="37">
        <v>7.5499999999999998E-2</v>
      </c>
      <c r="G225">
        <f>Analista_Remuneracao_Dados_base[[#This Row],[2014]]-Analista_Remuneracao_Dados_base[[#This Row],[Aumento Salarial (%)]]</f>
        <v>3238.2450000000008</v>
      </c>
      <c r="H225" s="13">
        <f>Analista_Remuneracao_Dados_base[[#This Row],[2015]]-Analista_Remuneracao_Dados_base[[#This Row],[Aumento Salarial (%)]]</f>
        <v>3238.3205000000007</v>
      </c>
      <c r="I225" s="13">
        <f>Analista_Remuneracao_Dados_base[[#This Row],[2016]]-Analista_Remuneracao_Dados_base[[#This Row],[Aumento Salarial (%)]]</f>
        <v>3238.3960000000006</v>
      </c>
      <c r="J225" s="13">
        <f>Analista_Remuneracao_Dados_base[[#This Row],[2017]]-Analista_Remuneracao_Dados_base[[#This Row],[Aumento Salarial (%)]]</f>
        <v>3238.4715000000006</v>
      </c>
      <c r="K225" s="13">
        <f>Analista_Remuneracao_Dados_base[[#This Row],[2018]]-Analista_Remuneracao_Dados_base[[#This Row],[Aumento Salarial (%)]]</f>
        <v>3238.5470000000005</v>
      </c>
      <c r="L225" s="13">
        <f>Analista_Remuneracao_Dados_base[[#This Row],[2019]]-Analista_Remuneracao_Dados_base[[#This Row],[Aumento Salarial (%)]]</f>
        <v>3238.6225000000004</v>
      </c>
      <c r="M225" s="13">
        <f>Analista_Remuneracao_Dados_base[[#This Row],[2020]]-Analista_Remuneracao_Dados_base[[#This Row],[Aumento Salarial (%)]]</f>
        <v>3238.6980000000003</v>
      </c>
      <c r="N225" s="13">
        <f>Analista_Remuneracao_Dados_base[[#This Row],[2021]]-Analista_Remuneracao_Dados_base[[#This Row],[Aumento Salarial (%)]]</f>
        <v>3238.7735000000002</v>
      </c>
      <c r="O225" s="13">
        <f>Analista_Remuneracao_Dados_base[[#This Row],[2022]]-Analista_Remuneracao_Dados_base[[#This Row],[Aumento Salarial (%)]]</f>
        <v>3238.8490000000002</v>
      </c>
      <c r="P225" s="13">
        <f>Analista_Remuneracao_Dados_base[[#This Row],[Salário Atual (R$)2]]-(1*Analista_Remuneracao_Dados_base[[#This Row],[Aumento Salarial (%)]])</f>
        <v>3238.9245000000001</v>
      </c>
      <c r="Q225" s="13">
        <v>3239</v>
      </c>
    </row>
    <row r="226" spans="1:17" x14ac:dyDescent="0.25">
      <c r="A226">
        <v>480</v>
      </c>
      <c r="B226" t="s">
        <v>9</v>
      </c>
      <c r="C226" t="s">
        <v>4</v>
      </c>
      <c r="D226">
        <v>23</v>
      </c>
      <c r="E226" s="38">
        <v>14528</v>
      </c>
      <c r="F226" s="37">
        <v>7.4800000000000005E-2</v>
      </c>
      <c r="G226">
        <f>Analista_Remuneracao_Dados_base[[#This Row],[2014]]-Analista_Remuneracao_Dados_base[[#This Row],[Aumento Salarial (%)]]</f>
        <v>5653.2519999999968</v>
      </c>
      <c r="H226" s="13">
        <f>Analista_Remuneracao_Dados_base[[#This Row],[2015]]-Analista_Remuneracao_Dados_base[[#This Row],[Aumento Salarial (%)]]</f>
        <v>5653.3267999999971</v>
      </c>
      <c r="I226" s="13">
        <f>Analista_Remuneracao_Dados_base[[#This Row],[2016]]-Analista_Remuneracao_Dados_base[[#This Row],[Aumento Salarial (%)]]</f>
        <v>5653.4015999999974</v>
      </c>
      <c r="J226" s="13">
        <f>Analista_Remuneracao_Dados_base[[#This Row],[2017]]-Analista_Remuneracao_Dados_base[[#This Row],[Aumento Salarial (%)]]</f>
        <v>5653.4763999999977</v>
      </c>
      <c r="K226" s="13">
        <f>Analista_Remuneracao_Dados_base[[#This Row],[2018]]-Analista_Remuneracao_Dados_base[[#This Row],[Aumento Salarial (%)]]</f>
        <v>5653.5511999999981</v>
      </c>
      <c r="L226" s="13">
        <f>Analista_Remuneracao_Dados_base[[#This Row],[2019]]-Analista_Remuneracao_Dados_base[[#This Row],[Aumento Salarial (%)]]</f>
        <v>5653.6259999999984</v>
      </c>
      <c r="M226" s="13">
        <f>Analista_Remuneracao_Dados_base[[#This Row],[2020]]-Analista_Remuneracao_Dados_base[[#This Row],[Aumento Salarial (%)]]</f>
        <v>5653.7007999999987</v>
      </c>
      <c r="N226" s="13">
        <f>Analista_Remuneracao_Dados_base[[#This Row],[2021]]-Analista_Remuneracao_Dados_base[[#This Row],[Aumento Salarial (%)]]</f>
        <v>5653.775599999999</v>
      </c>
      <c r="O226" s="13">
        <f>Analista_Remuneracao_Dados_base[[#This Row],[2022]]-Analista_Remuneracao_Dados_base[[#This Row],[Aumento Salarial (%)]]</f>
        <v>5653.8503999999994</v>
      </c>
      <c r="P226" s="13">
        <f>Analista_Remuneracao_Dados_base[[#This Row],[Salário Atual (R$)2]]-(1*Analista_Remuneracao_Dados_base[[#This Row],[Aumento Salarial (%)]])</f>
        <v>5653.9251999999997</v>
      </c>
      <c r="Q226" s="13">
        <v>5654</v>
      </c>
    </row>
    <row r="227" spans="1:17" x14ac:dyDescent="0.25">
      <c r="A227">
        <v>336</v>
      </c>
      <c r="B227" t="s">
        <v>9</v>
      </c>
      <c r="C227" t="s">
        <v>7</v>
      </c>
      <c r="D227">
        <v>10</v>
      </c>
      <c r="E227" s="38">
        <v>16952</v>
      </c>
      <c r="F227" s="37">
        <v>7.4800000000000005E-2</v>
      </c>
      <c r="G227">
        <f>Analista_Remuneracao_Dados_base[[#This Row],[2014]]-Analista_Remuneracao_Dados_base[[#This Row],[Aumento Salarial (%)]]</f>
        <v>15901.251999999997</v>
      </c>
      <c r="H227" s="13">
        <f>Analista_Remuneracao_Dados_base[[#This Row],[2015]]-Analista_Remuneracao_Dados_base[[#This Row],[Aumento Salarial (%)]]</f>
        <v>15901.326799999997</v>
      </c>
      <c r="I227" s="13">
        <f>Analista_Remuneracao_Dados_base[[#This Row],[2016]]-Analista_Remuneracao_Dados_base[[#This Row],[Aumento Salarial (%)]]</f>
        <v>15901.401599999997</v>
      </c>
      <c r="J227" s="13">
        <f>Analista_Remuneracao_Dados_base[[#This Row],[2017]]-Analista_Remuneracao_Dados_base[[#This Row],[Aumento Salarial (%)]]</f>
        <v>15901.476399999998</v>
      </c>
      <c r="K227" s="13">
        <f>Analista_Remuneracao_Dados_base[[#This Row],[2018]]-Analista_Remuneracao_Dados_base[[#This Row],[Aumento Salarial (%)]]</f>
        <v>15901.551199999998</v>
      </c>
      <c r="L227" s="13">
        <f>Analista_Remuneracao_Dados_base[[#This Row],[2019]]-Analista_Remuneracao_Dados_base[[#This Row],[Aumento Salarial (%)]]</f>
        <v>15901.625999999998</v>
      </c>
      <c r="M227" s="13">
        <f>Analista_Remuneracao_Dados_base[[#This Row],[2020]]-Analista_Remuneracao_Dados_base[[#This Row],[Aumento Salarial (%)]]</f>
        <v>15901.700799999999</v>
      </c>
      <c r="N227" s="13">
        <f>Analista_Remuneracao_Dados_base[[#This Row],[2021]]-Analista_Remuneracao_Dados_base[[#This Row],[Aumento Salarial (%)]]</f>
        <v>15901.775599999999</v>
      </c>
      <c r="O227" s="13">
        <f>Analista_Remuneracao_Dados_base[[#This Row],[2022]]-Analista_Remuneracao_Dados_base[[#This Row],[Aumento Salarial (%)]]</f>
        <v>15901.850399999999</v>
      </c>
      <c r="P227" s="13">
        <f>Analista_Remuneracao_Dados_base[[#This Row],[Salário Atual (R$)2]]-(1*Analista_Remuneracao_Dados_base[[#This Row],[Aumento Salarial (%)]])</f>
        <v>15901.9252</v>
      </c>
      <c r="Q227" s="13">
        <v>15902</v>
      </c>
    </row>
    <row r="228" spans="1:17" x14ac:dyDescent="0.25">
      <c r="A228">
        <v>364</v>
      </c>
      <c r="B228" t="s">
        <v>12</v>
      </c>
      <c r="C228" t="s">
        <v>5</v>
      </c>
      <c r="D228">
        <v>27</v>
      </c>
      <c r="E228" s="38">
        <v>5532</v>
      </c>
      <c r="F228" s="37">
        <v>7.4499999999999997E-2</v>
      </c>
      <c r="G228">
        <f>Analista_Remuneracao_Dados_base[[#This Row],[2014]]-Analista_Remuneracao_Dados_base[[#This Row],[Aumento Salarial (%)]]</f>
        <v>4630.2550000000028</v>
      </c>
      <c r="H228" s="13">
        <f>Analista_Remuneracao_Dados_base[[#This Row],[2015]]-Analista_Remuneracao_Dados_base[[#This Row],[Aumento Salarial (%)]]</f>
        <v>4630.3295000000026</v>
      </c>
      <c r="I228" s="13">
        <f>Analista_Remuneracao_Dados_base[[#This Row],[2016]]-Analista_Remuneracao_Dados_base[[#This Row],[Aumento Salarial (%)]]</f>
        <v>4630.4040000000023</v>
      </c>
      <c r="J228" s="13">
        <f>Analista_Remuneracao_Dados_base[[#This Row],[2017]]-Analista_Remuneracao_Dados_base[[#This Row],[Aumento Salarial (%)]]</f>
        <v>4630.478500000002</v>
      </c>
      <c r="K228" s="13">
        <f>Analista_Remuneracao_Dados_base[[#This Row],[2018]]-Analista_Remuneracao_Dados_base[[#This Row],[Aumento Salarial (%)]]</f>
        <v>4630.5530000000017</v>
      </c>
      <c r="L228" s="13">
        <f>Analista_Remuneracao_Dados_base[[#This Row],[2019]]-Analista_Remuneracao_Dados_base[[#This Row],[Aumento Salarial (%)]]</f>
        <v>4630.6275000000014</v>
      </c>
      <c r="M228" s="13">
        <f>Analista_Remuneracao_Dados_base[[#This Row],[2020]]-Analista_Remuneracao_Dados_base[[#This Row],[Aumento Salarial (%)]]</f>
        <v>4630.7020000000011</v>
      </c>
      <c r="N228" s="13">
        <f>Analista_Remuneracao_Dados_base[[#This Row],[2021]]-Analista_Remuneracao_Dados_base[[#This Row],[Aumento Salarial (%)]]</f>
        <v>4630.7765000000009</v>
      </c>
      <c r="O228" s="13">
        <f>Analista_Remuneracao_Dados_base[[#This Row],[2022]]-Analista_Remuneracao_Dados_base[[#This Row],[Aumento Salarial (%)]]</f>
        <v>4630.8510000000006</v>
      </c>
      <c r="P228" s="13">
        <f>Analista_Remuneracao_Dados_base[[#This Row],[Salário Atual (R$)2]]-(1*Analista_Remuneracao_Dados_base[[#This Row],[Aumento Salarial (%)]])</f>
        <v>4630.9255000000003</v>
      </c>
      <c r="Q228" s="13">
        <v>4631</v>
      </c>
    </row>
    <row r="229" spans="1:17" x14ac:dyDescent="0.25">
      <c r="A229">
        <v>353</v>
      </c>
      <c r="B229" t="s">
        <v>12</v>
      </c>
      <c r="C229" t="s">
        <v>4</v>
      </c>
      <c r="D229">
        <v>9</v>
      </c>
      <c r="E229" s="38">
        <v>4434</v>
      </c>
      <c r="F229" s="37">
        <v>7.4300000000000005E-2</v>
      </c>
      <c r="G229">
        <f>Analista_Remuneracao_Dados_base[[#This Row],[2014]]-Analista_Remuneracao_Dados_base[[#This Row],[Aumento Salarial (%)]]</f>
        <v>7559.2569999999978</v>
      </c>
      <c r="H229" s="13">
        <f>Analista_Remuneracao_Dados_base[[#This Row],[2015]]-Analista_Remuneracao_Dados_base[[#This Row],[Aumento Salarial (%)]]</f>
        <v>7559.331299999998</v>
      </c>
      <c r="I229" s="13">
        <f>Analista_Remuneracao_Dados_base[[#This Row],[2016]]-Analista_Remuneracao_Dados_base[[#This Row],[Aumento Salarial (%)]]</f>
        <v>7559.4055999999982</v>
      </c>
      <c r="J229" s="13">
        <f>Analista_Remuneracao_Dados_base[[#This Row],[2017]]-Analista_Remuneracao_Dados_base[[#This Row],[Aumento Salarial (%)]]</f>
        <v>7559.4798999999985</v>
      </c>
      <c r="K229" s="13">
        <f>Analista_Remuneracao_Dados_base[[#This Row],[2018]]-Analista_Remuneracao_Dados_base[[#This Row],[Aumento Salarial (%)]]</f>
        <v>7559.5541999999987</v>
      </c>
      <c r="L229" s="13">
        <f>Analista_Remuneracao_Dados_base[[#This Row],[2019]]-Analista_Remuneracao_Dados_base[[#This Row],[Aumento Salarial (%)]]</f>
        <v>7559.6284999999989</v>
      </c>
      <c r="M229" s="13">
        <f>Analista_Remuneracao_Dados_base[[#This Row],[2020]]-Analista_Remuneracao_Dados_base[[#This Row],[Aumento Salarial (%)]]</f>
        <v>7559.7027999999991</v>
      </c>
      <c r="N229" s="13">
        <f>Analista_Remuneracao_Dados_base[[#This Row],[2021]]-Analista_Remuneracao_Dados_base[[#This Row],[Aumento Salarial (%)]]</f>
        <v>7559.7770999999993</v>
      </c>
      <c r="O229" s="13">
        <f>Analista_Remuneracao_Dados_base[[#This Row],[2022]]-Analista_Remuneracao_Dados_base[[#This Row],[Aumento Salarial (%)]]</f>
        <v>7559.8513999999996</v>
      </c>
      <c r="P229" s="13">
        <f>Analista_Remuneracao_Dados_base[[#This Row],[Salário Atual (R$)2]]-(1*Analista_Remuneracao_Dados_base[[#This Row],[Aumento Salarial (%)]])</f>
        <v>7559.9256999999998</v>
      </c>
      <c r="Q229" s="13">
        <v>7560</v>
      </c>
    </row>
    <row r="230" spans="1:17" x14ac:dyDescent="0.25">
      <c r="A230">
        <v>26</v>
      </c>
      <c r="B230" t="s">
        <v>9</v>
      </c>
      <c r="C230" t="s">
        <v>4</v>
      </c>
      <c r="D230">
        <v>14</v>
      </c>
      <c r="E230" s="38">
        <v>12989</v>
      </c>
      <c r="F230" s="37">
        <v>7.3899999999999993E-2</v>
      </c>
      <c r="G230">
        <f>Analista_Remuneracao_Dados_base[[#This Row],[2014]]-Analista_Remuneracao_Dados_base[[#This Row],[Aumento Salarial (%)]]</f>
        <v>12113.261000000006</v>
      </c>
      <c r="H230" s="13">
        <f>Analista_Remuneracao_Dados_base[[#This Row],[2015]]-Analista_Remuneracao_Dados_base[[#This Row],[Aumento Salarial (%)]]</f>
        <v>12113.334900000005</v>
      </c>
      <c r="I230" s="13">
        <f>Analista_Remuneracao_Dados_base[[#This Row],[2016]]-Analista_Remuneracao_Dados_base[[#This Row],[Aumento Salarial (%)]]</f>
        <v>12113.408800000005</v>
      </c>
      <c r="J230" s="13">
        <f>Analista_Remuneracao_Dados_base[[#This Row],[2017]]-Analista_Remuneracao_Dados_base[[#This Row],[Aumento Salarial (%)]]</f>
        <v>12113.482700000004</v>
      </c>
      <c r="K230" s="13">
        <f>Analista_Remuneracao_Dados_base[[#This Row],[2018]]-Analista_Remuneracao_Dados_base[[#This Row],[Aumento Salarial (%)]]</f>
        <v>12113.556600000004</v>
      </c>
      <c r="L230" s="13">
        <f>Analista_Remuneracao_Dados_base[[#This Row],[2019]]-Analista_Remuneracao_Dados_base[[#This Row],[Aumento Salarial (%)]]</f>
        <v>12113.630500000003</v>
      </c>
      <c r="M230" s="13">
        <f>Analista_Remuneracao_Dados_base[[#This Row],[2020]]-Analista_Remuneracao_Dados_base[[#This Row],[Aumento Salarial (%)]]</f>
        <v>12113.704400000002</v>
      </c>
      <c r="N230" s="13">
        <f>Analista_Remuneracao_Dados_base[[#This Row],[2021]]-Analista_Remuneracao_Dados_base[[#This Row],[Aumento Salarial (%)]]</f>
        <v>12113.778300000002</v>
      </c>
      <c r="O230" s="13">
        <f>Analista_Remuneracao_Dados_base[[#This Row],[2022]]-Analista_Remuneracao_Dados_base[[#This Row],[Aumento Salarial (%)]]</f>
        <v>12113.852200000001</v>
      </c>
      <c r="P230" s="13">
        <f>Analista_Remuneracao_Dados_base[[#This Row],[Salário Atual (R$)2]]-(1*Analista_Remuneracao_Dados_base[[#This Row],[Aumento Salarial (%)]])</f>
        <v>12113.926100000001</v>
      </c>
      <c r="Q230" s="13">
        <v>12114</v>
      </c>
    </row>
    <row r="231" spans="1:17" x14ac:dyDescent="0.25">
      <c r="A231">
        <v>158</v>
      </c>
      <c r="B231" t="s">
        <v>10</v>
      </c>
      <c r="C231" t="s">
        <v>8</v>
      </c>
      <c r="D231">
        <v>30</v>
      </c>
      <c r="E231" s="38">
        <v>9448</v>
      </c>
      <c r="F231" s="37">
        <v>7.3700000000000002E-2</v>
      </c>
      <c r="G231">
        <f>Analista_Remuneracao_Dados_base[[#This Row],[2014]]-Analista_Remuneracao_Dados_base[[#This Row],[Aumento Salarial (%)]]</f>
        <v>10010.262999999992</v>
      </c>
      <c r="H231" s="13">
        <f>Analista_Remuneracao_Dados_base[[#This Row],[2015]]-Analista_Remuneracao_Dados_base[[#This Row],[Aumento Salarial (%)]]</f>
        <v>10010.336699999993</v>
      </c>
      <c r="I231" s="13">
        <f>Analista_Remuneracao_Dados_base[[#This Row],[2016]]-Analista_Remuneracao_Dados_base[[#This Row],[Aumento Salarial (%)]]</f>
        <v>10010.410399999993</v>
      </c>
      <c r="J231" s="13">
        <f>Analista_Remuneracao_Dados_base[[#This Row],[2017]]-Analista_Remuneracao_Dados_base[[#This Row],[Aumento Salarial (%)]]</f>
        <v>10010.484099999994</v>
      </c>
      <c r="K231" s="13">
        <f>Analista_Remuneracao_Dados_base[[#This Row],[2018]]-Analista_Remuneracao_Dados_base[[#This Row],[Aumento Salarial (%)]]</f>
        <v>10010.557799999995</v>
      </c>
      <c r="L231" s="13">
        <f>Analista_Remuneracao_Dados_base[[#This Row],[2019]]-Analista_Remuneracao_Dados_base[[#This Row],[Aumento Salarial (%)]]</f>
        <v>10010.631499999996</v>
      </c>
      <c r="M231" s="13">
        <f>Analista_Remuneracao_Dados_base[[#This Row],[2020]]-Analista_Remuneracao_Dados_base[[#This Row],[Aumento Salarial (%)]]</f>
        <v>10010.705199999997</v>
      </c>
      <c r="N231" s="13">
        <f>Analista_Remuneracao_Dados_base[[#This Row],[2021]]-Analista_Remuneracao_Dados_base[[#This Row],[Aumento Salarial (%)]]</f>
        <v>10010.778899999998</v>
      </c>
      <c r="O231" s="13">
        <f>Analista_Remuneracao_Dados_base[[#This Row],[2022]]-Analista_Remuneracao_Dados_base[[#This Row],[Aumento Salarial (%)]]</f>
        <v>10010.852599999998</v>
      </c>
      <c r="P231" s="13">
        <f>Analista_Remuneracao_Dados_base[[#This Row],[Salário Atual (R$)2]]-(1*Analista_Remuneracao_Dados_base[[#This Row],[Aumento Salarial (%)]])</f>
        <v>10010.926299999999</v>
      </c>
      <c r="Q231" s="13">
        <v>10011</v>
      </c>
    </row>
    <row r="232" spans="1:17" x14ac:dyDescent="0.25">
      <c r="A232">
        <v>476</v>
      </c>
      <c r="B232" t="s">
        <v>11</v>
      </c>
      <c r="C232" t="s">
        <v>4</v>
      </c>
      <c r="D232">
        <v>1</v>
      </c>
      <c r="E232" s="38">
        <v>16145</v>
      </c>
      <c r="F232" s="37">
        <v>7.3700000000000002E-2</v>
      </c>
      <c r="G232">
        <f>Analista_Remuneracao_Dados_base[[#This Row],[2014]]-Analista_Remuneracao_Dados_base[[#This Row],[Aumento Salarial (%)]]</f>
        <v>17313.262999999992</v>
      </c>
      <c r="H232" s="13">
        <f>Analista_Remuneracao_Dados_base[[#This Row],[2015]]-Analista_Remuneracao_Dados_base[[#This Row],[Aumento Salarial (%)]]</f>
        <v>17313.336699999993</v>
      </c>
      <c r="I232" s="13">
        <f>Analista_Remuneracao_Dados_base[[#This Row],[2016]]-Analista_Remuneracao_Dados_base[[#This Row],[Aumento Salarial (%)]]</f>
        <v>17313.410399999993</v>
      </c>
      <c r="J232" s="13">
        <f>Analista_Remuneracao_Dados_base[[#This Row],[2017]]-Analista_Remuneracao_Dados_base[[#This Row],[Aumento Salarial (%)]]</f>
        <v>17313.484099999994</v>
      </c>
      <c r="K232" s="13">
        <f>Analista_Remuneracao_Dados_base[[#This Row],[2018]]-Analista_Remuneracao_Dados_base[[#This Row],[Aumento Salarial (%)]]</f>
        <v>17313.557799999995</v>
      </c>
      <c r="L232" s="13">
        <f>Analista_Remuneracao_Dados_base[[#This Row],[2019]]-Analista_Remuneracao_Dados_base[[#This Row],[Aumento Salarial (%)]]</f>
        <v>17313.631499999996</v>
      </c>
      <c r="M232" s="13">
        <f>Analista_Remuneracao_Dados_base[[#This Row],[2020]]-Analista_Remuneracao_Dados_base[[#This Row],[Aumento Salarial (%)]]</f>
        <v>17313.705199999997</v>
      </c>
      <c r="N232" s="13">
        <f>Analista_Remuneracao_Dados_base[[#This Row],[2021]]-Analista_Remuneracao_Dados_base[[#This Row],[Aumento Salarial (%)]]</f>
        <v>17313.778899999998</v>
      </c>
      <c r="O232" s="13">
        <f>Analista_Remuneracao_Dados_base[[#This Row],[2022]]-Analista_Remuneracao_Dados_base[[#This Row],[Aumento Salarial (%)]]</f>
        <v>17313.852599999998</v>
      </c>
      <c r="P232" s="13">
        <f>Analista_Remuneracao_Dados_base[[#This Row],[Salário Atual (R$)2]]-(1*Analista_Remuneracao_Dados_base[[#This Row],[Aumento Salarial (%)]])</f>
        <v>17313.926299999999</v>
      </c>
      <c r="Q232" s="13">
        <v>17314</v>
      </c>
    </row>
    <row r="233" spans="1:17" x14ac:dyDescent="0.25">
      <c r="A233">
        <v>426</v>
      </c>
      <c r="B233" t="s">
        <v>11</v>
      </c>
      <c r="C233" t="s">
        <v>7</v>
      </c>
      <c r="D233">
        <v>22</v>
      </c>
      <c r="E233" s="38">
        <v>19606</v>
      </c>
      <c r="F233" s="37">
        <v>7.3499999999999996E-2</v>
      </c>
      <c r="G233">
        <f>Analista_Remuneracao_Dados_base[[#This Row],[2014]]-Analista_Remuneracao_Dados_base[[#This Row],[Aumento Salarial (%)]]</f>
        <v>13496.264999999996</v>
      </c>
      <c r="H233" s="13">
        <f>Analista_Remuneracao_Dados_base[[#This Row],[2015]]-Analista_Remuneracao_Dados_base[[#This Row],[Aumento Salarial (%)]]</f>
        <v>13496.338499999996</v>
      </c>
      <c r="I233" s="13">
        <f>Analista_Remuneracao_Dados_base[[#This Row],[2016]]-Analista_Remuneracao_Dados_base[[#This Row],[Aumento Salarial (%)]]</f>
        <v>13496.411999999997</v>
      </c>
      <c r="J233" s="13">
        <f>Analista_Remuneracao_Dados_base[[#This Row],[2017]]-Analista_Remuneracao_Dados_base[[#This Row],[Aumento Salarial (%)]]</f>
        <v>13496.485499999997</v>
      </c>
      <c r="K233" s="13">
        <f>Analista_Remuneracao_Dados_base[[#This Row],[2018]]-Analista_Remuneracao_Dados_base[[#This Row],[Aumento Salarial (%)]]</f>
        <v>13496.558999999997</v>
      </c>
      <c r="L233" s="13">
        <f>Analista_Remuneracao_Dados_base[[#This Row],[2019]]-Analista_Remuneracao_Dados_base[[#This Row],[Aumento Salarial (%)]]</f>
        <v>13496.632499999998</v>
      </c>
      <c r="M233" s="13">
        <f>Analista_Remuneracao_Dados_base[[#This Row],[2020]]-Analista_Remuneracao_Dados_base[[#This Row],[Aumento Salarial (%)]]</f>
        <v>13496.705999999998</v>
      </c>
      <c r="N233" s="13">
        <f>Analista_Remuneracao_Dados_base[[#This Row],[2021]]-Analista_Remuneracao_Dados_base[[#This Row],[Aumento Salarial (%)]]</f>
        <v>13496.779499999999</v>
      </c>
      <c r="O233" s="13">
        <f>Analista_Remuneracao_Dados_base[[#This Row],[2022]]-Analista_Remuneracao_Dados_base[[#This Row],[Aumento Salarial (%)]]</f>
        <v>13496.852999999999</v>
      </c>
      <c r="P233" s="13">
        <f>Analista_Remuneracao_Dados_base[[#This Row],[Salário Atual (R$)2]]-(1*Analista_Remuneracao_Dados_base[[#This Row],[Aumento Salarial (%)]])</f>
        <v>13496.9265</v>
      </c>
      <c r="Q233" s="13">
        <v>13497</v>
      </c>
    </row>
    <row r="234" spans="1:17" x14ac:dyDescent="0.25">
      <c r="A234">
        <v>450</v>
      </c>
      <c r="B234" t="s">
        <v>11</v>
      </c>
      <c r="C234" t="s">
        <v>7</v>
      </c>
      <c r="D234">
        <v>17</v>
      </c>
      <c r="E234" s="38">
        <v>4408</v>
      </c>
      <c r="F234" s="37">
        <v>7.2800000000000004E-2</v>
      </c>
      <c r="G234">
        <f>Analista_Remuneracao_Dados_base[[#This Row],[2014]]-Analista_Remuneracao_Dados_base[[#This Row],[Aumento Salarial (%)]]</f>
        <v>15836.272000000001</v>
      </c>
      <c r="H234" s="13">
        <f>Analista_Remuneracao_Dados_base[[#This Row],[2015]]-Analista_Remuneracao_Dados_base[[#This Row],[Aumento Salarial (%)]]</f>
        <v>15836.344800000001</v>
      </c>
      <c r="I234" s="13">
        <f>Analista_Remuneracao_Dados_base[[#This Row],[2016]]-Analista_Remuneracao_Dados_base[[#This Row],[Aumento Salarial (%)]]</f>
        <v>15836.417600000001</v>
      </c>
      <c r="J234" s="13">
        <f>Analista_Remuneracao_Dados_base[[#This Row],[2017]]-Analista_Remuneracao_Dados_base[[#This Row],[Aumento Salarial (%)]]</f>
        <v>15836.490400000001</v>
      </c>
      <c r="K234" s="13">
        <f>Analista_Remuneracao_Dados_base[[#This Row],[2018]]-Analista_Remuneracao_Dados_base[[#This Row],[Aumento Salarial (%)]]</f>
        <v>15836.563200000001</v>
      </c>
      <c r="L234" s="13">
        <f>Analista_Remuneracao_Dados_base[[#This Row],[2019]]-Analista_Remuneracao_Dados_base[[#This Row],[Aumento Salarial (%)]]</f>
        <v>15836.636</v>
      </c>
      <c r="M234" s="13">
        <f>Analista_Remuneracao_Dados_base[[#This Row],[2020]]-Analista_Remuneracao_Dados_base[[#This Row],[Aumento Salarial (%)]]</f>
        <v>15836.7088</v>
      </c>
      <c r="N234" s="13">
        <f>Analista_Remuneracao_Dados_base[[#This Row],[2021]]-Analista_Remuneracao_Dados_base[[#This Row],[Aumento Salarial (%)]]</f>
        <v>15836.7816</v>
      </c>
      <c r="O234" s="13">
        <f>Analista_Remuneracao_Dados_base[[#This Row],[2022]]-Analista_Remuneracao_Dados_base[[#This Row],[Aumento Salarial (%)]]</f>
        <v>15836.8544</v>
      </c>
      <c r="P234" s="13">
        <f>Analista_Remuneracao_Dados_base[[#This Row],[Salário Atual (R$)2]]-(1*Analista_Remuneracao_Dados_base[[#This Row],[Aumento Salarial (%)]])</f>
        <v>15836.9272</v>
      </c>
      <c r="Q234" s="13">
        <v>15837</v>
      </c>
    </row>
    <row r="235" spans="1:17" x14ac:dyDescent="0.25">
      <c r="A235">
        <v>465</v>
      </c>
      <c r="B235" t="s">
        <v>11</v>
      </c>
      <c r="C235" t="s">
        <v>5</v>
      </c>
      <c r="D235">
        <v>25</v>
      </c>
      <c r="E235" s="38">
        <v>10935</v>
      </c>
      <c r="F235" s="37">
        <v>7.22E-2</v>
      </c>
      <c r="G235">
        <f>Analista_Remuneracao_Dados_base[[#This Row],[2014]]-Analista_Remuneracao_Dados_base[[#This Row],[Aumento Salarial (%)]]</f>
        <v>9118.2779999999948</v>
      </c>
      <c r="H235" s="13">
        <f>Analista_Remuneracao_Dados_base[[#This Row],[2015]]-Analista_Remuneracao_Dados_base[[#This Row],[Aumento Salarial (%)]]</f>
        <v>9118.3501999999953</v>
      </c>
      <c r="I235" s="13">
        <f>Analista_Remuneracao_Dados_base[[#This Row],[2016]]-Analista_Remuneracao_Dados_base[[#This Row],[Aumento Salarial (%)]]</f>
        <v>9118.4223999999958</v>
      </c>
      <c r="J235" s="13">
        <f>Analista_Remuneracao_Dados_base[[#This Row],[2017]]-Analista_Remuneracao_Dados_base[[#This Row],[Aumento Salarial (%)]]</f>
        <v>9118.4945999999964</v>
      </c>
      <c r="K235" s="13">
        <f>Analista_Remuneracao_Dados_base[[#This Row],[2018]]-Analista_Remuneracao_Dados_base[[#This Row],[Aumento Salarial (%)]]</f>
        <v>9118.5667999999969</v>
      </c>
      <c r="L235" s="13">
        <f>Analista_Remuneracao_Dados_base[[#This Row],[2019]]-Analista_Remuneracao_Dados_base[[#This Row],[Aumento Salarial (%)]]</f>
        <v>9118.6389999999974</v>
      </c>
      <c r="M235" s="13">
        <f>Analista_Remuneracao_Dados_base[[#This Row],[2020]]-Analista_Remuneracao_Dados_base[[#This Row],[Aumento Salarial (%)]]</f>
        <v>9118.7111999999979</v>
      </c>
      <c r="N235" s="13">
        <f>Analista_Remuneracao_Dados_base[[#This Row],[2021]]-Analista_Remuneracao_Dados_base[[#This Row],[Aumento Salarial (%)]]</f>
        <v>9118.7833999999984</v>
      </c>
      <c r="O235" s="13">
        <f>Analista_Remuneracao_Dados_base[[#This Row],[2022]]-Analista_Remuneracao_Dados_base[[#This Row],[Aumento Salarial (%)]]</f>
        <v>9118.855599999999</v>
      </c>
      <c r="P235" s="13">
        <f>Analista_Remuneracao_Dados_base[[#This Row],[Salário Atual (R$)2]]-(1*Analista_Remuneracao_Dados_base[[#This Row],[Aumento Salarial (%)]])</f>
        <v>9118.9277999999995</v>
      </c>
      <c r="Q235" s="13">
        <v>9119</v>
      </c>
    </row>
    <row r="236" spans="1:17" x14ac:dyDescent="0.25">
      <c r="A236">
        <v>191</v>
      </c>
      <c r="B236" t="s">
        <v>3</v>
      </c>
      <c r="C236" t="s">
        <v>7</v>
      </c>
      <c r="D236">
        <v>19</v>
      </c>
      <c r="E236" s="38">
        <v>10452</v>
      </c>
      <c r="F236" s="37">
        <v>7.2099999999999997E-2</v>
      </c>
      <c r="G236">
        <f>Analista_Remuneracao_Dados_base[[#This Row],[2014]]-Analista_Remuneracao_Dados_base[[#This Row],[Aumento Salarial (%)]]</f>
        <v>10299.279000000006</v>
      </c>
      <c r="H236" s="13">
        <f>Analista_Remuneracao_Dados_base[[#This Row],[2015]]-Analista_Remuneracao_Dados_base[[#This Row],[Aumento Salarial (%)]]</f>
        <v>10299.351100000005</v>
      </c>
      <c r="I236" s="13">
        <f>Analista_Remuneracao_Dados_base[[#This Row],[2016]]-Analista_Remuneracao_Dados_base[[#This Row],[Aumento Salarial (%)]]</f>
        <v>10299.423200000005</v>
      </c>
      <c r="J236" s="13">
        <f>Analista_Remuneracao_Dados_base[[#This Row],[2017]]-Analista_Remuneracao_Dados_base[[#This Row],[Aumento Salarial (%)]]</f>
        <v>10299.495300000004</v>
      </c>
      <c r="K236" s="13">
        <f>Analista_Remuneracao_Dados_base[[#This Row],[2018]]-Analista_Remuneracao_Dados_base[[#This Row],[Aumento Salarial (%)]]</f>
        <v>10299.567400000004</v>
      </c>
      <c r="L236" s="13">
        <f>Analista_Remuneracao_Dados_base[[#This Row],[2019]]-Analista_Remuneracao_Dados_base[[#This Row],[Aumento Salarial (%)]]</f>
        <v>10299.639500000003</v>
      </c>
      <c r="M236" s="13">
        <f>Analista_Remuneracao_Dados_base[[#This Row],[2020]]-Analista_Remuneracao_Dados_base[[#This Row],[Aumento Salarial (%)]]</f>
        <v>10299.711600000002</v>
      </c>
      <c r="N236" s="13">
        <f>Analista_Remuneracao_Dados_base[[#This Row],[2021]]-Analista_Remuneracao_Dados_base[[#This Row],[Aumento Salarial (%)]]</f>
        <v>10299.783700000002</v>
      </c>
      <c r="O236" s="13">
        <f>Analista_Remuneracao_Dados_base[[#This Row],[2022]]-Analista_Remuneracao_Dados_base[[#This Row],[Aumento Salarial (%)]]</f>
        <v>10299.855800000001</v>
      </c>
      <c r="P236" s="13">
        <f>Analista_Remuneracao_Dados_base[[#This Row],[Salário Atual (R$)2]]-(1*Analista_Remuneracao_Dados_base[[#This Row],[Aumento Salarial (%)]])</f>
        <v>10299.927900000001</v>
      </c>
      <c r="Q236" s="13">
        <v>10300</v>
      </c>
    </row>
    <row r="237" spans="1:17" x14ac:dyDescent="0.25">
      <c r="A237">
        <v>448</v>
      </c>
      <c r="B237" t="s">
        <v>9</v>
      </c>
      <c r="C237" t="s">
        <v>8</v>
      </c>
      <c r="D237">
        <v>16</v>
      </c>
      <c r="E237" s="38">
        <v>19462</v>
      </c>
      <c r="F237" s="37">
        <v>7.1400000000000005E-2</v>
      </c>
      <c r="G237">
        <f>Analista_Remuneracao_Dados_base[[#This Row],[2014]]-Analista_Remuneracao_Dados_base[[#This Row],[Aumento Salarial (%)]]</f>
        <v>15368.285999999993</v>
      </c>
      <c r="H237" s="13">
        <f>Analista_Remuneracao_Dados_base[[#This Row],[2015]]-Analista_Remuneracao_Dados_base[[#This Row],[Aumento Salarial (%)]]</f>
        <v>15368.357399999994</v>
      </c>
      <c r="I237" s="13">
        <f>Analista_Remuneracao_Dados_base[[#This Row],[2016]]-Analista_Remuneracao_Dados_base[[#This Row],[Aumento Salarial (%)]]</f>
        <v>15368.428799999994</v>
      </c>
      <c r="J237" s="13">
        <f>Analista_Remuneracao_Dados_base[[#This Row],[2017]]-Analista_Remuneracao_Dados_base[[#This Row],[Aumento Salarial (%)]]</f>
        <v>15368.500199999995</v>
      </c>
      <c r="K237" s="13">
        <f>Analista_Remuneracao_Dados_base[[#This Row],[2018]]-Analista_Remuneracao_Dados_base[[#This Row],[Aumento Salarial (%)]]</f>
        <v>15368.571599999996</v>
      </c>
      <c r="L237" s="13">
        <f>Analista_Remuneracao_Dados_base[[#This Row],[2019]]-Analista_Remuneracao_Dados_base[[#This Row],[Aumento Salarial (%)]]</f>
        <v>15368.642999999996</v>
      </c>
      <c r="M237" s="13">
        <f>Analista_Remuneracao_Dados_base[[#This Row],[2020]]-Analista_Remuneracao_Dados_base[[#This Row],[Aumento Salarial (%)]]</f>
        <v>15368.714399999997</v>
      </c>
      <c r="N237" s="13">
        <f>Analista_Remuneracao_Dados_base[[#This Row],[2021]]-Analista_Remuneracao_Dados_base[[#This Row],[Aumento Salarial (%)]]</f>
        <v>15368.785799999998</v>
      </c>
      <c r="O237" s="13">
        <f>Analista_Remuneracao_Dados_base[[#This Row],[2022]]-Analista_Remuneracao_Dados_base[[#This Row],[Aumento Salarial (%)]]</f>
        <v>15368.857199999999</v>
      </c>
      <c r="P237" s="13">
        <f>Analista_Remuneracao_Dados_base[[#This Row],[Salário Atual (R$)2]]-(1*Analista_Remuneracao_Dados_base[[#This Row],[Aumento Salarial (%)]])</f>
        <v>15368.928599999999</v>
      </c>
      <c r="Q237" s="13">
        <v>15369</v>
      </c>
    </row>
    <row r="238" spans="1:17" x14ac:dyDescent="0.25">
      <c r="A238">
        <v>58</v>
      </c>
      <c r="B238" t="s">
        <v>10</v>
      </c>
      <c r="C238" t="s">
        <v>7</v>
      </c>
      <c r="D238">
        <v>20</v>
      </c>
      <c r="E238" s="38">
        <v>10505</v>
      </c>
      <c r="F238" s="37">
        <v>7.0699999999999999E-2</v>
      </c>
      <c r="G238">
        <f>Analista_Remuneracao_Dados_base[[#This Row],[2014]]-Analista_Remuneracao_Dados_base[[#This Row],[Aumento Salarial (%)]]</f>
        <v>8381.2929999999978</v>
      </c>
      <c r="H238" s="13">
        <f>Analista_Remuneracao_Dados_base[[#This Row],[2015]]-Analista_Remuneracao_Dados_base[[#This Row],[Aumento Salarial (%)]]</f>
        <v>8381.3636999999981</v>
      </c>
      <c r="I238" s="13">
        <f>Analista_Remuneracao_Dados_base[[#This Row],[2016]]-Analista_Remuneracao_Dados_base[[#This Row],[Aumento Salarial (%)]]</f>
        <v>8381.4343999999983</v>
      </c>
      <c r="J238" s="13">
        <f>Analista_Remuneracao_Dados_base[[#This Row],[2017]]-Analista_Remuneracao_Dados_base[[#This Row],[Aumento Salarial (%)]]</f>
        <v>8381.5050999999985</v>
      </c>
      <c r="K238" s="13">
        <f>Analista_Remuneracao_Dados_base[[#This Row],[2018]]-Analista_Remuneracao_Dados_base[[#This Row],[Aumento Salarial (%)]]</f>
        <v>8381.5757999999987</v>
      </c>
      <c r="L238" s="13">
        <f>Analista_Remuneracao_Dados_base[[#This Row],[2019]]-Analista_Remuneracao_Dados_base[[#This Row],[Aumento Salarial (%)]]</f>
        <v>8381.6464999999989</v>
      </c>
      <c r="M238" s="13">
        <f>Analista_Remuneracao_Dados_base[[#This Row],[2020]]-Analista_Remuneracao_Dados_base[[#This Row],[Aumento Salarial (%)]]</f>
        <v>8381.7171999999991</v>
      </c>
      <c r="N238" s="13">
        <f>Analista_Remuneracao_Dados_base[[#This Row],[2021]]-Analista_Remuneracao_Dados_base[[#This Row],[Aumento Salarial (%)]]</f>
        <v>8381.7878999999994</v>
      </c>
      <c r="O238" s="13">
        <f>Analista_Remuneracao_Dados_base[[#This Row],[2022]]-Analista_Remuneracao_Dados_base[[#This Row],[Aumento Salarial (%)]]</f>
        <v>8381.8585999999996</v>
      </c>
      <c r="P238" s="13">
        <f>Analista_Remuneracao_Dados_base[[#This Row],[Salário Atual (R$)2]]-(1*Analista_Remuneracao_Dados_base[[#This Row],[Aumento Salarial (%)]])</f>
        <v>8381.9292999999998</v>
      </c>
      <c r="Q238" s="13">
        <v>8382</v>
      </c>
    </row>
    <row r="239" spans="1:17" x14ac:dyDescent="0.25">
      <c r="A239">
        <v>144</v>
      </c>
      <c r="B239" t="s">
        <v>3</v>
      </c>
      <c r="C239" t="s">
        <v>7</v>
      </c>
      <c r="D239">
        <v>19</v>
      </c>
      <c r="E239" s="38">
        <v>6004</v>
      </c>
      <c r="F239" s="37">
        <v>7.0599999999999996E-2</v>
      </c>
      <c r="G239">
        <f>Analista_Remuneracao_Dados_base[[#This Row],[2014]]-Analista_Remuneracao_Dados_base[[#This Row],[Aumento Salarial (%)]]</f>
        <v>10017.294000000009</v>
      </c>
      <c r="H239" s="13">
        <f>Analista_Remuneracao_Dados_base[[#This Row],[2015]]-Analista_Remuneracao_Dados_base[[#This Row],[Aumento Salarial (%)]]</f>
        <v>10017.364600000008</v>
      </c>
      <c r="I239" s="13">
        <f>Analista_Remuneracao_Dados_base[[#This Row],[2016]]-Analista_Remuneracao_Dados_base[[#This Row],[Aumento Salarial (%)]]</f>
        <v>10017.435200000007</v>
      </c>
      <c r="J239" s="13">
        <f>Analista_Remuneracao_Dados_base[[#This Row],[2017]]-Analista_Remuneracao_Dados_base[[#This Row],[Aumento Salarial (%)]]</f>
        <v>10017.505800000006</v>
      </c>
      <c r="K239" s="13">
        <f>Analista_Remuneracao_Dados_base[[#This Row],[2018]]-Analista_Remuneracao_Dados_base[[#This Row],[Aumento Salarial (%)]]</f>
        <v>10017.576400000005</v>
      </c>
      <c r="L239" s="13">
        <f>Analista_Remuneracao_Dados_base[[#This Row],[2019]]-Analista_Remuneracao_Dados_base[[#This Row],[Aumento Salarial (%)]]</f>
        <v>10017.647000000004</v>
      </c>
      <c r="M239" s="13">
        <f>Analista_Remuneracao_Dados_base[[#This Row],[2020]]-Analista_Remuneracao_Dados_base[[#This Row],[Aumento Salarial (%)]]</f>
        <v>10017.717600000004</v>
      </c>
      <c r="N239" s="13">
        <f>Analista_Remuneracao_Dados_base[[#This Row],[2021]]-Analista_Remuneracao_Dados_base[[#This Row],[Aumento Salarial (%)]]</f>
        <v>10017.788200000003</v>
      </c>
      <c r="O239" s="13">
        <f>Analista_Remuneracao_Dados_base[[#This Row],[2022]]-Analista_Remuneracao_Dados_base[[#This Row],[Aumento Salarial (%)]]</f>
        <v>10017.858800000002</v>
      </c>
      <c r="P239" s="13">
        <f>Analista_Remuneracao_Dados_base[[#This Row],[Salário Atual (R$)2]]-(1*Analista_Remuneracao_Dados_base[[#This Row],[Aumento Salarial (%)]])</f>
        <v>10017.929400000001</v>
      </c>
      <c r="Q239" s="13">
        <v>10018</v>
      </c>
    </row>
    <row r="240" spans="1:17" x14ac:dyDescent="0.25">
      <c r="A240">
        <v>74</v>
      </c>
      <c r="B240" t="s">
        <v>3</v>
      </c>
      <c r="C240" t="s">
        <v>6</v>
      </c>
      <c r="D240">
        <v>30</v>
      </c>
      <c r="E240" s="38">
        <v>9388</v>
      </c>
      <c r="F240" s="37">
        <v>7.0499999999999993E-2</v>
      </c>
      <c r="G240">
        <f>Analista_Remuneracao_Dados_base[[#This Row],[2014]]-Analista_Remuneracao_Dados_base[[#This Row],[Aumento Salarial (%)]]</f>
        <v>14476.295000000002</v>
      </c>
      <c r="H240" s="13">
        <f>Analista_Remuneracao_Dados_base[[#This Row],[2015]]-Analista_Remuneracao_Dados_base[[#This Row],[Aumento Salarial (%)]]</f>
        <v>14476.365500000002</v>
      </c>
      <c r="I240" s="13">
        <f>Analista_Remuneracao_Dados_base[[#This Row],[2016]]-Analista_Remuneracao_Dados_base[[#This Row],[Aumento Salarial (%)]]</f>
        <v>14476.436000000002</v>
      </c>
      <c r="J240" s="13">
        <f>Analista_Remuneracao_Dados_base[[#This Row],[2017]]-Analista_Remuneracao_Dados_base[[#This Row],[Aumento Salarial (%)]]</f>
        <v>14476.506500000001</v>
      </c>
      <c r="K240" s="13">
        <f>Analista_Remuneracao_Dados_base[[#This Row],[2018]]-Analista_Remuneracao_Dados_base[[#This Row],[Aumento Salarial (%)]]</f>
        <v>14476.577000000001</v>
      </c>
      <c r="L240" s="13">
        <f>Analista_Remuneracao_Dados_base[[#This Row],[2019]]-Analista_Remuneracao_Dados_base[[#This Row],[Aumento Salarial (%)]]</f>
        <v>14476.647500000001</v>
      </c>
      <c r="M240" s="13">
        <f>Analista_Remuneracao_Dados_base[[#This Row],[2020]]-Analista_Remuneracao_Dados_base[[#This Row],[Aumento Salarial (%)]]</f>
        <v>14476.718000000001</v>
      </c>
      <c r="N240" s="13">
        <f>Analista_Remuneracao_Dados_base[[#This Row],[2021]]-Analista_Remuneracao_Dados_base[[#This Row],[Aumento Salarial (%)]]</f>
        <v>14476.788500000001</v>
      </c>
      <c r="O240" s="13">
        <f>Analista_Remuneracao_Dados_base[[#This Row],[2022]]-Analista_Remuneracao_Dados_base[[#This Row],[Aumento Salarial (%)]]</f>
        <v>14476.859</v>
      </c>
      <c r="P240" s="13">
        <f>Analista_Remuneracao_Dados_base[[#This Row],[Salário Atual (R$)2]]-(1*Analista_Remuneracao_Dados_base[[#This Row],[Aumento Salarial (%)]])</f>
        <v>14476.9295</v>
      </c>
      <c r="Q240" s="13">
        <v>14477</v>
      </c>
    </row>
    <row r="241" spans="1:17" x14ac:dyDescent="0.25">
      <c r="A241">
        <v>111</v>
      </c>
      <c r="B241" t="s">
        <v>12</v>
      </c>
      <c r="C241" t="s">
        <v>7</v>
      </c>
      <c r="D241">
        <v>26</v>
      </c>
      <c r="E241" s="38">
        <v>3957</v>
      </c>
      <c r="F241" s="37">
        <v>7.0400000000000004E-2</v>
      </c>
      <c r="G241">
        <f>Analista_Remuneracao_Dados_base[[#This Row],[2014]]-Analista_Remuneracao_Dados_base[[#This Row],[Aumento Salarial (%)]]</f>
        <v>3823.2959999999994</v>
      </c>
      <c r="H241" s="13">
        <f>Analista_Remuneracao_Dados_base[[#This Row],[2015]]-Analista_Remuneracao_Dados_base[[#This Row],[Aumento Salarial (%)]]</f>
        <v>3823.3663999999994</v>
      </c>
      <c r="I241" s="13">
        <f>Analista_Remuneracao_Dados_base[[#This Row],[2016]]-Analista_Remuneracao_Dados_base[[#This Row],[Aumento Salarial (%)]]</f>
        <v>3823.4367999999995</v>
      </c>
      <c r="J241" s="13">
        <f>Analista_Remuneracao_Dados_base[[#This Row],[2017]]-Analista_Remuneracao_Dados_base[[#This Row],[Aumento Salarial (%)]]</f>
        <v>3823.5071999999996</v>
      </c>
      <c r="K241" s="13">
        <f>Analista_Remuneracao_Dados_base[[#This Row],[2018]]-Analista_Remuneracao_Dados_base[[#This Row],[Aumento Salarial (%)]]</f>
        <v>3823.5775999999996</v>
      </c>
      <c r="L241" s="13">
        <f>Analista_Remuneracao_Dados_base[[#This Row],[2019]]-Analista_Remuneracao_Dados_base[[#This Row],[Aumento Salarial (%)]]</f>
        <v>3823.6479999999997</v>
      </c>
      <c r="M241" s="13">
        <f>Analista_Remuneracao_Dados_base[[#This Row],[2020]]-Analista_Remuneracao_Dados_base[[#This Row],[Aumento Salarial (%)]]</f>
        <v>3823.7183999999997</v>
      </c>
      <c r="N241" s="13">
        <f>Analista_Remuneracao_Dados_base[[#This Row],[2021]]-Analista_Remuneracao_Dados_base[[#This Row],[Aumento Salarial (%)]]</f>
        <v>3823.7887999999998</v>
      </c>
      <c r="O241" s="13">
        <f>Analista_Remuneracao_Dados_base[[#This Row],[2022]]-Analista_Remuneracao_Dados_base[[#This Row],[Aumento Salarial (%)]]</f>
        <v>3823.8591999999999</v>
      </c>
      <c r="P241" s="13">
        <f>Analista_Remuneracao_Dados_base[[#This Row],[Salário Atual (R$)2]]-(1*Analista_Remuneracao_Dados_base[[#This Row],[Aumento Salarial (%)]])</f>
        <v>3823.9295999999999</v>
      </c>
      <c r="Q241" s="13">
        <v>3824</v>
      </c>
    </row>
    <row r="242" spans="1:17" x14ac:dyDescent="0.25">
      <c r="A242">
        <v>206</v>
      </c>
      <c r="B242" t="s">
        <v>9</v>
      </c>
      <c r="C242" t="s">
        <v>6</v>
      </c>
      <c r="D242">
        <v>21</v>
      </c>
      <c r="E242" s="38">
        <v>3099</v>
      </c>
      <c r="F242" s="37">
        <v>7.0099999999999996E-2</v>
      </c>
      <c r="G242">
        <f>Analista_Remuneracao_Dados_base[[#This Row],[2014]]-Analista_Remuneracao_Dados_base[[#This Row],[Aumento Salarial (%)]]</f>
        <v>19239.298999999992</v>
      </c>
      <c r="H242" s="13">
        <f>Analista_Remuneracao_Dados_base[[#This Row],[2015]]-Analista_Remuneracao_Dados_base[[#This Row],[Aumento Salarial (%)]]</f>
        <v>19239.369099999993</v>
      </c>
      <c r="I242" s="13">
        <f>Analista_Remuneracao_Dados_base[[#This Row],[2016]]-Analista_Remuneracao_Dados_base[[#This Row],[Aumento Salarial (%)]]</f>
        <v>19239.439199999993</v>
      </c>
      <c r="J242" s="13">
        <f>Analista_Remuneracao_Dados_base[[#This Row],[2017]]-Analista_Remuneracao_Dados_base[[#This Row],[Aumento Salarial (%)]]</f>
        <v>19239.509299999994</v>
      </c>
      <c r="K242" s="13">
        <f>Analista_Remuneracao_Dados_base[[#This Row],[2018]]-Analista_Remuneracao_Dados_base[[#This Row],[Aumento Salarial (%)]]</f>
        <v>19239.579399999995</v>
      </c>
      <c r="L242" s="13">
        <f>Analista_Remuneracao_Dados_base[[#This Row],[2019]]-Analista_Remuneracao_Dados_base[[#This Row],[Aumento Salarial (%)]]</f>
        <v>19239.649499999996</v>
      </c>
      <c r="M242" s="13">
        <f>Analista_Remuneracao_Dados_base[[#This Row],[2020]]-Analista_Remuneracao_Dados_base[[#This Row],[Aumento Salarial (%)]]</f>
        <v>19239.719599999997</v>
      </c>
      <c r="N242" s="13">
        <f>Analista_Remuneracao_Dados_base[[#This Row],[2021]]-Analista_Remuneracao_Dados_base[[#This Row],[Aumento Salarial (%)]]</f>
        <v>19239.789699999998</v>
      </c>
      <c r="O242" s="13">
        <f>Analista_Remuneracao_Dados_base[[#This Row],[2022]]-Analista_Remuneracao_Dados_base[[#This Row],[Aumento Salarial (%)]]</f>
        <v>19239.859799999998</v>
      </c>
      <c r="P242" s="13">
        <f>Analista_Remuneracao_Dados_base[[#This Row],[Salário Atual (R$)2]]-(1*Analista_Remuneracao_Dados_base[[#This Row],[Aumento Salarial (%)]])</f>
        <v>19239.929899999999</v>
      </c>
      <c r="Q242" s="13">
        <v>19240</v>
      </c>
    </row>
    <row r="243" spans="1:17" x14ac:dyDescent="0.25">
      <c r="A243">
        <v>451</v>
      </c>
      <c r="B243" t="s">
        <v>12</v>
      </c>
      <c r="C243" t="s">
        <v>7</v>
      </c>
      <c r="D243">
        <v>14</v>
      </c>
      <c r="E243" s="38">
        <v>7562</v>
      </c>
      <c r="F243" s="37">
        <v>6.9400000000000003E-2</v>
      </c>
      <c r="G243">
        <f>Analista_Remuneracao_Dados_base[[#This Row],[2014]]-Analista_Remuneracao_Dados_base[[#This Row],[Aumento Salarial (%)]]</f>
        <v>3361.3060000000014</v>
      </c>
      <c r="H243" s="13">
        <f>Analista_Remuneracao_Dados_base[[#This Row],[2015]]-Analista_Remuneracao_Dados_base[[#This Row],[Aumento Salarial (%)]]</f>
        <v>3361.3754000000013</v>
      </c>
      <c r="I243" s="13">
        <f>Analista_Remuneracao_Dados_base[[#This Row],[2016]]-Analista_Remuneracao_Dados_base[[#This Row],[Aumento Salarial (%)]]</f>
        <v>3361.4448000000011</v>
      </c>
      <c r="J243" s="13">
        <f>Analista_Remuneracao_Dados_base[[#This Row],[2017]]-Analista_Remuneracao_Dados_base[[#This Row],[Aumento Salarial (%)]]</f>
        <v>3361.514200000001</v>
      </c>
      <c r="K243" s="13">
        <f>Analista_Remuneracao_Dados_base[[#This Row],[2018]]-Analista_Remuneracao_Dados_base[[#This Row],[Aumento Salarial (%)]]</f>
        <v>3361.5836000000008</v>
      </c>
      <c r="L243" s="13">
        <f>Analista_Remuneracao_Dados_base[[#This Row],[2019]]-Analista_Remuneracao_Dados_base[[#This Row],[Aumento Salarial (%)]]</f>
        <v>3361.6530000000007</v>
      </c>
      <c r="M243" s="13">
        <f>Analista_Remuneracao_Dados_base[[#This Row],[2020]]-Analista_Remuneracao_Dados_base[[#This Row],[Aumento Salarial (%)]]</f>
        <v>3361.7224000000006</v>
      </c>
      <c r="N243" s="13">
        <f>Analista_Remuneracao_Dados_base[[#This Row],[2021]]-Analista_Remuneracao_Dados_base[[#This Row],[Aumento Salarial (%)]]</f>
        <v>3361.7918000000004</v>
      </c>
      <c r="O243" s="13">
        <f>Analista_Remuneracao_Dados_base[[#This Row],[2022]]-Analista_Remuneracao_Dados_base[[#This Row],[Aumento Salarial (%)]]</f>
        <v>3361.8612000000003</v>
      </c>
      <c r="P243" s="13">
        <f>Analista_Remuneracao_Dados_base[[#This Row],[Salário Atual (R$)2]]-(1*Analista_Remuneracao_Dados_base[[#This Row],[Aumento Salarial (%)]])</f>
        <v>3361.9306000000001</v>
      </c>
      <c r="Q243" s="13">
        <v>3362</v>
      </c>
    </row>
    <row r="244" spans="1:17" x14ac:dyDescent="0.25">
      <c r="A244">
        <v>452</v>
      </c>
      <c r="B244" t="s">
        <v>11</v>
      </c>
      <c r="C244" t="s">
        <v>6</v>
      </c>
      <c r="D244">
        <v>3</v>
      </c>
      <c r="E244" s="38">
        <v>13716</v>
      </c>
      <c r="F244" s="37">
        <v>6.9099999999999995E-2</v>
      </c>
      <c r="G244">
        <f>Analista_Remuneracao_Dados_base[[#This Row],[2014]]-Analista_Remuneracao_Dados_base[[#This Row],[Aumento Salarial (%)]]</f>
        <v>7647.3090000000029</v>
      </c>
      <c r="H244" s="13">
        <f>Analista_Remuneracao_Dados_base[[#This Row],[2015]]-Analista_Remuneracao_Dados_base[[#This Row],[Aumento Salarial (%)]]</f>
        <v>7647.3781000000026</v>
      </c>
      <c r="I244" s="13">
        <f>Analista_Remuneracao_Dados_base[[#This Row],[2016]]-Analista_Remuneracao_Dados_base[[#This Row],[Aumento Salarial (%)]]</f>
        <v>7647.4472000000023</v>
      </c>
      <c r="J244" s="13">
        <f>Analista_Remuneracao_Dados_base[[#This Row],[2017]]-Analista_Remuneracao_Dados_base[[#This Row],[Aumento Salarial (%)]]</f>
        <v>7647.516300000002</v>
      </c>
      <c r="K244" s="13">
        <f>Analista_Remuneracao_Dados_base[[#This Row],[2018]]-Analista_Remuneracao_Dados_base[[#This Row],[Aumento Salarial (%)]]</f>
        <v>7647.5854000000018</v>
      </c>
      <c r="L244" s="13">
        <f>Analista_Remuneracao_Dados_base[[#This Row],[2019]]-Analista_Remuneracao_Dados_base[[#This Row],[Aumento Salarial (%)]]</f>
        <v>7647.6545000000015</v>
      </c>
      <c r="M244" s="13">
        <f>Analista_Remuneracao_Dados_base[[#This Row],[2020]]-Analista_Remuneracao_Dados_base[[#This Row],[Aumento Salarial (%)]]</f>
        <v>7647.7236000000012</v>
      </c>
      <c r="N244" s="13">
        <f>Analista_Remuneracao_Dados_base[[#This Row],[2021]]-Analista_Remuneracao_Dados_base[[#This Row],[Aumento Salarial (%)]]</f>
        <v>7647.7927000000009</v>
      </c>
      <c r="O244" s="13">
        <f>Analista_Remuneracao_Dados_base[[#This Row],[2022]]-Analista_Remuneracao_Dados_base[[#This Row],[Aumento Salarial (%)]]</f>
        <v>7647.8618000000006</v>
      </c>
      <c r="P244" s="13">
        <f>Analista_Remuneracao_Dados_base[[#This Row],[Salário Atual (R$)2]]-(1*Analista_Remuneracao_Dados_base[[#This Row],[Aumento Salarial (%)]])</f>
        <v>7647.9309000000003</v>
      </c>
      <c r="Q244" s="13">
        <v>7648</v>
      </c>
    </row>
    <row r="245" spans="1:17" x14ac:dyDescent="0.25">
      <c r="A245">
        <v>378</v>
      </c>
      <c r="B245" t="s">
        <v>10</v>
      </c>
      <c r="C245" t="s">
        <v>5</v>
      </c>
      <c r="D245">
        <v>22</v>
      </c>
      <c r="E245" s="38">
        <v>19151</v>
      </c>
      <c r="F245" s="37">
        <v>6.88E-2</v>
      </c>
      <c r="G245">
        <f>Analista_Remuneracao_Dados_base[[#This Row],[2014]]-Analista_Remuneracao_Dados_base[[#This Row],[Aumento Salarial (%)]]</f>
        <v>10115.312000000009</v>
      </c>
      <c r="H245" s="13">
        <f>Analista_Remuneracao_Dados_base[[#This Row],[2015]]-Analista_Remuneracao_Dados_base[[#This Row],[Aumento Salarial (%)]]</f>
        <v>10115.380800000008</v>
      </c>
      <c r="I245" s="13">
        <f>Analista_Remuneracao_Dados_base[[#This Row],[2016]]-Analista_Remuneracao_Dados_base[[#This Row],[Aumento Salarial (%)]]</f>
        <v>10115.449600000007</v>
      </c>
      <c r="J245" s="13">
        <f>Analista_Remuneracao_Dados_base[[#This Row],[2017]]-Analista_Remuneracao_Dados_base[[#This Row],[Aumento Salarial (%)]]</f>
        <v>10115.518400000006</v>
      </c>
      <c r="K245" s="13">
        <f>Analista_Remuneracao_Dados_base[[#This Row],[2018]]-Analista_Remuneracao_Dados_base[[#This Row],[Aumento Salarial (%)]]</f>
        <v>10115.587200000005</v>
      </c>
      <c r="L245" s="13">
        <f>Analista_Remuneracao_Dados_base[[#This Row],[2019]]-Analista_Remuneracao_Dados_base[[#This Row],[Aumento Salarial (%)]]</f>
        <v>10115.656000000004</v>
      </c>
      <c r="M245" s="13">
        <f>Analista_Remuneracao_Dados_base[[#This Row],[2020]]-Analista_Remuneracao_Dados_base[[#This Row],[Aumento Salarial (%)]]</f>
        <v>10115.724800000004</v>
      </c>
      <c r="N245" s="13">
        <f>Analista_Remuneracao_Dados_base[[#This Row],[2021]]-Analista_Remuneracao_Dados_base[[#This Row],[Aumento Salarial (%)]]</f>
        <v>10115.793600000003</v>
      </c>
      <c r="O245" s="13">
        <f>Analista_Remuneracao_Dados_base[[#This Row],[2022]]-Analista_Remuneracao_Dados_base[[#This Row],[Aumento Salarial (%)]]</f>
        <v>10115.862400000002</v>
      </c>
      <c r="P245" s="13">
        <f>Analista_Remuneracao_Dados_base[[#This Row],[Salário Atual (R$)2]]-(1*Analista_Remuneracao_Dados_base[[#This Row],[Aumento Salarial (%)]])</f>
        <v>10115.931200000001</v>
      </c>
      <c r="Q245" s="13">
        <v>10116</v>
      </c>
    </row>
    <row r="246" spans="1:17" x14ac:dyDescent="0.25">
      <c r="A246">
        <v>401</v>
      </c>
      <c r="B246" t="s">
        <v>11</v>
      </c>
      <c r="C246" t="s">
        <v>8</v>
      </c>
      <c r="D246">
        <v>5</v>
      </c>
      <c r="E246" s="38">
        <v>16649</v>
      </c>
      <c r="F246" s="37">
        <v>6.8699999999999997E-2</v>
      </c>
      <c r="G246">
        <f>Analista_Remuneracao_Dados_base[[#This Row],[2014]]-Analista_Remuneracao_Dados_base[[#This Row],[Aumento Salarial (%)]]</f>
        <v>6957.3130000000019</v>
      </c>
      <c r="H246" s="13">
        <f>Analista_Remuneracao_Dados_base[[#This Row],[2015]]-Analista_Remuneracao_Dados_base[[#This Row],[Aumento Salarial (%)]]</f>
        <v>6957.3817000000017</v>
      </c>
      <c r="I246" s="13">
        <f>Analista_Remuneracao_Dados_base[[#This Row],[2016]]-Analista_Remuneracao_Dados_base[[#This Row],[Aumento Salarial (%)]]</f>
        <v>6957.4504000000015</v>
      </c>
      <c r="J246" s="13">
        <f>Analista_Remuneracao_Dados_base[[#This Row],[2017]]-Analista_Remuneracao_Dados_base[[#This Row],[Aumento Salarial (%)]]</f>
        <v>6957.5191000000013</v>
      </c>
      <c r="K246" s="13">
        <f>Analista_Remuneracao_Dados_base[[#This Row],[2018]]-Analista_Remuneracao_Dados_base[[#This Row],[Aumento Salarial (%)]]</f>
        <v>6957.5878000000012</v>
      </c>
      <c r="L246" s="13">
        <f>Analista_Remuneracao_Dados_base[[#This Row],[2019]]-Analista_Remuneracao_Dados_base[[#This Row],[Aumento Salarial (%)]]</f>
        <v>6957.656500000001</v>
      </c>
      <c r="M246" s="13">
        <f>Analista_Remuneracao_Dados_base[[#This Row],[2020]]-Analista_Remuneracao_Dados_base[[#This Row],[Aumento Salarial (%)]]</f>
        <v>6957.7252000000008</v>
      </c>
      <c r="N246" s="13">
        <f>Analista_Remuneracao_Dados_base[[#This Row],[2021]]-Analista_Remuneracao_Dados_base[[#This Row],[Aumento Salarial (%)]]</f>
        <v>6957.7939000000006</v>
      </c>
      <c r="O246" s="13">
        <f>Analista_Remuneracao_Dados_base[[#This Row],[2022]]-Analista_Remuneracao_Dados_base[[#This Row],[Aumento Salarial (%)]]</f>
        <v>6957.8626000000004</v>
      </c>
      <c r="P246" s="13">
        <f>Analista_Remuneracao_Dados_base[[#This Row],[Salário Atual (R$)2]]-(1*Analista_Remuneracao_Dados_base[[#This Row],[Aumento Salarial (%)]])</f>
        <v>6957.9313000000002</v>
      </c>
      <c r="Q246" s="13">
        <v>6958</v>
      </c>
    </row>
    <row r="247" spans="1:17" x14ac:dyDescent="0.25">
      <c r="A247">
        <v>355</v>
      </c>
      <c r="B247" t="s">
        <v>3</v>
      </c>
      <c r="C247" t="s">
        <v>6</v>
      </c>
      <c r="D247">
        <v>6</v>
      </c>
      <c r="E247" s="38">
        <v>4306</v>
      </c>
      <c r="F247" s="37">
        <v>6.8599999999999994E-2</v>
      </c>
      <c r="G247">
        <f>Analista_Remuneracao_Dados_base[[#This Row],[2014]]-Analista_Remuneracao_Dados_base[[#This Row],[Aumento Salarial (%)]]</f>
        <v>14907.313999999995</v>
      </c>
      <c r="H247" s="13">
        <f>Analista_Remuneracao_Dados_base[[#This Row],[2015]]-Analista_Remuneracao_Dados_base[[#This Row],[Aumento Salarial (%)]]</f>
        <v>14907.382599999995</v>
      </c>
      <c r="I247" s="13">
        <f>Analista_Remuneracao_Dados_base[[#This Row],[2016]]-Analista_Remuneracao_Dados_base[[#This Row],[Aumento Salarial (%)]]</f>
        <v>14907.451199999996</v>
      </c>
      <c r="J247" s="13">
        <f>Analista_Remuneracao_Dados_base[[#This Row],[2017]]-Analista_Remuneracao_Dados_base[[#This Row],[Aumento Salarial (%)]]</f>
        <v>14907.519799999996</v>
      </c>
      <c r="K247" s="13">
        <f>Analista_Remuneracao_Dados_base[[#This Row],[2018]]-Analista_Remuneracao_Dados_base[[#This Row],[Aumento Salarial (%)]]</f>
        <v>14907.588399999997</v>
      </c>
      <c r="L247" s="13">
        <f>Analista_Remuneracao_Dados_base[[#This Row],[2019]]-Analista_Remuneracao_Dados_base[[#This Row],[Aumento Salarial (%)]]</f>
        <v>14907.656999999997</v>
      </c>
      <c r="M247" s="13">
        <f>Analista_Remuneracao_Dados_base[[#This Row],[2020]]-Analista_Remuneracao_Dados_base[[#This Row],[Aumento Salarial (%)]]</f>
        <v>14907.725599999998</v>
      </c>
      <c r="N247" s="13">
        <f>Analista_Remuneracao_Dados_base[[#This Row],[2021]]-Analista_Remuneracao_Dados_base[[#This Row],[Aumento Salarial (%)]]</f>
        <v>14907.794199999998</v>
      </c>
      <c r="O247" s="13">
        <f>Analista_Remuneracao_Dados_base[[#This Row],[2022]]-Analista_Remuneracao_Dados_base[[#This Row],[Aumento Salarial (%)]]</f>
        <v>14907.862799999999</v>
      </c>
      <c r="P247" s="13">
        <f>Analista_Remuneracao_Dados_base[[#This Row],[Salário Atual (R$)2]]-(1*Analista_Remuneracao_Dados_base[[#This Row],[Aumento Salarial (%)]])</f>
        <v>14907.931399999999</v>
      </c>
      <c r="Q247" s="13">
        <v>14908</v>
      </c>
    </row>
    <row r="248" spans="1:17" x14ac:dyDescent="0.25">
      <c r="A248">
        <v>0</v>
      </c>
      <c r="B248" t="s">
        <v>11</v>
      </c>
      <c r="C248" t="s">
        <v>8</v>
      </c>
      <c r="D248">
        <v>27</v>
      </c>
      <c r="E248" s="38">
        <v>5023</v>
      </c>
      <c r="F248" s="37">
        <v>6.7900000000000002E-2</v>
      </c>
      <c r="G248">
        <f>Analista_Remuneracao_Dados_base[[#This Row],[2014]]-Analista_Remuneracao_Dados_base[[#This Row],[Aumento Salarial (%)]]</f>
        <v>19217.321000000018</v>
      </c>
      <c r="H248" s="13">
        <f>Analista_Remuneracao_Dados_base[[#This Row],[2015]]-Analista_Remuneracao_Dados_base[[#This Row],[Aumento Salarial (%)]]</f>
        <v>19217.388900000016</v>
      </c>
      <c r="I248" s="13">
        <f>Analista_Remuneracao_Dados_base[[#This Row],[2016]]-Analista_Remuneracao_Dados_base[[#This Row],[Aumento Salarial (%)]]</f>
        <v>19217.456800000014</v>
      </c>
      <c r="J248" s="13">
        <f>Analista_Remuneracao_Dados_base[[#This Row],[2017]]-Analista_Remuneracao_Dados_base[[#This Row],[Aumento Salarial (%)]]</f>
        <v>19217.524700000013</v>
      </c>
      <c r="K248" s="13">
        <f>Analista_Remuneracao_Dados_base[[#This Row],[2018]]-Analista_Remuneracao_Dados_base[[#This Row],[Aumento Salarial (%)]]</f>
        <v>19217.592600000011</v>
      </c>
      <c r="L248" s="13">
        <f>Analista_Remuneracao_Dados_base[[#This Row],[2019]]-Analista_Remuneracao_Dados_base[[#This Row],[Aumento Salarial (%)]]</f>
        <v>19217.660500000009</v>
      </c>
      <c r="M248" s="13">
        <f>Analista_Remuneracao_Dados_base[[#This Row],[2020]]-Analista_Remuneracao_Dados_base[[#This Row],[Aumento Salarial (%)]]</f>
        <v>19217.728400000007</v>
      </c>
      <c r="N248" s="13">
        <f>Analista_Remuneracao_Dados_base[[#This Row],[2021]]-Analista_Remuneracao_Dados_base[[#This Row],[Aumento Salarial (%)]]</f>
        <v>19217.796300000005</v>
      </c>
      <c r="O248" s="13">
        <f>Analista_Remuneracao_Dados_base[[#This Row],[2022]]-Analista_Remuneracao_Dados_base[[#This Row],[Aumento Salarial (%)]]</f>
        <v>19217.864200000004</v>
      </c>
      <c r="P248" s="13">
        <f>Analista_Remuneracao_Dados_base[[#This Row],[Salário Atual (R$)2]]-(1*Analista_Remuneracao_Dados_base[[#This Row],[Aumento Salarial (%)]])</f>
        <v>19217.932100000002</v>
      </c>
      <c r="Q248" s="13">
        <v>19218</v>
      </c>
    </row>
    <row r="249" spans="1:17" x14ac:dyDescent="0.25">
      <c r="A249">
        <v>249</v>
      </c>
      <c r="B249" t="s">
        <v>10</v>
      </c>
      <c r="C249" t="s">
        <v>5</v>
      </c>
      <c r="D249">
        <v>8</v>
      </c>
      <c r="E249" s="38">
        <v>13096</v>
      </c>
      <c r="F249" s="37">
        <v>6.7900000000000002E-2</v>
      </c>
      <c r="G249">
        <f>Analista_Remuneracao_Dados_base[[#This Row],[2014]]-Analista_Remuneracao_Dados_base[[#This Row],[Aumento Salarial (%)]]</f>
        <v>3698.3209999999999</v>
      </c>
      <c r="H249" s="13">
        <f>Analista_Remuneracao_Dados_base[[#This Row],[2015]]-Analista_Remuneracao_Dados_base[[#This Row],[Aumento Salarial (%)]]</f>
        <v>3698.3888999999999</v>
      </c>
      <c r="I249" s="13">
        <f>Analista_Remuneracao_Dados_base[[#This Row],[2016]]-Analista_Remuneracao_Dados_base[[#This Row],[Aumento Salarial (%)]]</f>
        <v>3698.4567999999999</v>
      </c>
      <c r="J249" s="13">
        <f>Analista_Remuneracao_Dados_base[[#This Row],[2017]]-Analista_Remuneracao_Dados_base[[#This Row],[Aumento Salarial (%)]]</f>
        <v>3698.5246999999999</v>
      </c>
      <c r="K249" s="13">
        <f>Analista_Remuneracao_Dados_base[[#This Row],[2018]]-Analista_Remuneracao_Dados_base[[#This Row],[Aumento Salarial (%)]]</f>
        <v>3698.5925999999999</v>
      </c>
      <c r="L249" s="13">
        <f>Analista_Remuneracao_Dados_base[[#This Row],[2019]]-Analista_Remuneracao_Dados_base[[#This Row],[Aumento Salarial (%)]]</f>
        <v>3698.6605</v>
      </c>
      <c r="M249" s="13">
        <f>Analista_Remuneracao_Dados_base[[#This Row],[2020]]-Analista_Remuneracao_Dados_base[[#This Row],[Aumento Salarial (%)]]</f>
        <v>3698.7284</v>
      </c>
      <c r="N249" s="13">
        <f>Analista_Remuneracao_Dados_base[[#This Row],[2021]]-Analista_Remuneracao_Dados_base[[#This Row],[Aumento Salarial (%)]]</f>
        <v>3698.7963</v>
      </c>
      <c r="O249" s="13">
        <f>Analista_Remuneracao_Dados_base[[#This Row],[2022]]-Analista_Remuneracao_Dados_base[[#This Row],[Aumento Salarial (%)]]</f>
        <v>3698.8642</v>
      </c>
      <c r="P249" s="13">
        <f>Analista_Remuneracao_Dados_base[[#This Row],[Salário Atual (R$)2]]-(1*Analista_Remuneracao_Dados_base[[#This Row],[Aumento Salarial (%)]])</f>
        <v>3698.9321</v>
      </c>
      <c r="Q249" s="13">
        <v>3699</v>
      </c>
    </row>
    <row r="250" spans="1:17" x14ac:dyDescent="0.25">
      <c r="A250">
        <v>153</v>
      </c>
      <c r="B250" t="s">
        <v>9</v>
      </c>
      <c r="C250" t="s">
        <v>8</v>
      </c>
      <c r="D250">
        <v>22</v>
      </c>
      <c r="E250" s="38">
        <v>17688</v>
      </c>
      <c r="F250" s="37">
        <v>6.7500000000000004E-2</v>
      </c>
      <c r="G250">
        <f>Analista_Remuneracao_Dados_base[[#This Row],[2014]]-Analista_Remuneracao_Dados_base[[#This Row],[Aumento Salarial (%)]]</f>
        <v>12693.325000000008</v>
      </c>
      <c r="H250" s="13">
        <f>Analista_Remuneracao_Dados_base[[#This Row],[2015]]-Analista_Remuneracao_Dados_base[[#This Row],[Aumento Salarial (%)]]</f>
        <v>12693.392500000007</v>
      </c>
      <c r="I250" s="13">
        <f>Analista_Remuneracao_Dados_base[[#This Row],[2016]]-Analista_Remuneracao_Dados_base[[#This Row],[Aumento Salarial (%)]]</f>
        <v>12693.460000000006</v>
      </c>
      <c r="J250" s="13">
        <f>Analista_Remuneracao_Dados_base[[#This Row],[2017]]-Analista_Remuneracao_Dados_base[[#This Row],[Aumento Salarial (%)]]</f>
        <v>12693.527500000006</v>
      </c>
      <c r="K250" s="13">
        <f>Analista_Remuneracao_Dados_base[[#This Row],[2018]]-Analista_Remuneracao_Dados_base[[#This Row],[Aumento Salarial (%)]]</f>
        <v>12693.595000000005</v>
      </c>
      <c r="L250" s="13">
        <f>Analista_Remuneracao_Dados_base[[#This Row],[2019]]-Analista_Remuneracao_Dados_base[[#This Row],[Aumento Salarial (%)]]</f>
        <v>12693.662500000004</v>
      </c>
      <c r="M250" s="13">
        <f>Analista_Remuneracao_Dados_base[[#This Row],[2020]]-Analista_Remuneracao_Dados_base[[#This Row],[Aumento Salarial (%)]]</f>
        <v>12693.730000000003</v>
      </c>
      <c r="N250" s="13">
        <f>Analista_Remuneracao_Dados_base[[#This Row],[2021]]-Analista_Remuneracao_Dados_base[[#This Row],[Aumento Salarial (%)]]</f>
        <v>12693.797500000002</v>
      </c>
      <c r="O250" s="13">
        <f>Analista_Remuneracao_Dados_base[[#This Row],[2022]]-Analista_Remuneracao_Dados_base[[#This Row],[Aumento Salarial (%)]]</f>
        <v>12693.865000000002</v>
      </c>
      <c r="P250" s="13">
        <f>Analista_Remuneracao_Dados_base[[#This Row],[Salário Atual (R$)2]]-(1*Analista_Remuneracao_Dados_base[[#This Row],[Aumento Salarial (%)]])</f>
        <v>12693.932500000001</v>
      </c>
      <c r="Q250" s="13">
        <v>12694</v>
      </c>
    </row>
    <row r="251" spans="1:17" x14ac:dyDescent="0.25">
      <c r="A251">
        <v>424</v>
      </c>
      <c r="B251" t="s">
        <v>12</v>
      </c>
      <c r="C251" t="s">
        <v>8</v>
      </c>
      <c r="D251">
        <v>17</v>
      </c>
      <c r="E251" s="38">
        <v>9432</v>
      </c>
      <c r="F251" s="37">
        <v>6.7500000000000004E-2</v>
      </c>
      <c r="G251">
        <f>Analista_Remuneracao_Dados_base[[#This Row],[2014]]-Analista_Remuneracao_Dados_base[[#This Row],[Aumento Salarial (%)]]</f>
        <v>15658.325000000008</v>
      </c>
      <c r="H251" s="13">
        <f>Analista_Remuneracao_Dados_base[[#This Row],[2015]]-Analista_Remuneracao_Dados_base[[#This Row],[Aumento Salarial (%)]]</f>
        <v>15658.392500000007</v>
      </c>
      <c r="I251" s="13">
        <f>Analista_Remuneracao_Dados_base[[#This Row],[2016]]-Analista_Remuneracao_Dados_base[[#This Row],[Aumento Salarial (%)]]</f>
        <v>15658.460000000006</v>
      </c>
      <c r="J251" s="13">
        <f>Analista_Remuneracao_Dados_base[[#This Row],[2017]]-Analista_Remuneracao_Dados_base[[#This Row],[Aumento Salarial (%)]]</f>
        <v>15658.527500000006</v>
      </c>
      <c r="K251" s="13">
        <f>Analista_Remuneracao_Dados_base[[#This Row],[2018]]-Analista_Remuneracao_Dados_base[[#This Row],[Aumento Salarial (%)]]</f>
        <v>15658.595000000005</v>
      </c>
      <c r="L251" s="13">
        <f>Analista_Remuneracao_Dados_base[[#This Row],[2019]]-Analista_Remuneracao_Dados_base[[#This Row],[Aumento Salarial (%)]]</f>
        <v>15658.662500000004</v>
      </c>
      <c r="M251" s="13">
        <f>Analista_Remuneracao_Dados_base[[#This Row],[2020]]-Analista_Remuneracao_Dados_base[[#This Row],[Aumento Salarial (%)]]</f>
        <v>15658.730000000003</v>
      </c>
      <c r="N251" s="13">
        <f>Analista_Remuneracao_Dados_base[[#This Row],[2021]]-Analista_Remuneracao_Dados_base[[#This Row],[Aumento Salarial (%)]]</f>
        <v>15658.797500000002</v>
      </c>
      <c r="O251" s="13">
        <f>Analista_Remuneracao_Dados_base[[#This Row],[2022]]-Analista_Remuneracao_Dados_base[[#This Row],[Aumento Salarial (%)]]</f>
        <v>15658.865000000002</v>
      </c>
      <c r="P251" s="13">
        <f>Analista_Remuneracao_Dados_base[[#This Row],[Salário Atual (R$)2]]-(1*Analista_Remuneracao_Dados_base[[#This Row],[Aumento Salarial (%)]])</f>
        <v>15658.932500000001</v>
      </c>
      <c r="Q251" s="13">
        <v>15659</v>
      </c>
    </row>
    <row r="252" spans="1:17" x14ac:dyDescent="0.25">
      <c r="A252">
        <v>35</v>
      </c>
      <c r="B252" t="s">
        <v>10</v>
      </c>
      <c r="C252" t="s">
        <v>6</v>
      </c>
      <c r="D252">
        <v>2</v>
      </c>
      <c r="E252" s="38">
        <v>12481</v>
      </c>
      <c r="F252" s="37">
        <v>6.7299999999999999E-2</v>
      </c>
      <c r="G252">
        <f>Analista_Remuneracao_Dados_base[[#This Row],[2014]]-Analista_Remuneracao_Dados_base[[#This Row],[Aumento Salarial (%)]]</f>
        <v>14921.326999999994</v>
      </c>
      <c r="H252" s="13">
        <f>Analista_Remuneracao_Dados_base[[#This Row],[2015]]-Analista_Remuneracao_Dados_base[[#This Row],[Aumento Salarial (%)]]</f>
        <v>14921.394299999994</v>
      </c>
      <c r="I252" s="13">
        <f>Analista_Remuneracao_Dados_base[[#This Row],[2016]]-Analista_Remuneracao_Dados_base[[#This Row],[Aumento Salarial (%)]]</f>
        <v>14921.461599999995</v>
      </c>
      <c r="J252" s="13">
        <f>Analista_Remuneracao_Dados_base[[#This Row],[2017]]-Analista_Remuneracao_Dados_base[[#This Row],[Aumento Salarial (%)]]</f>
        <v>14921.528899999996</v>
      </c>
      <c r="K252" s="13">
        <f>Analista_Remuneracao_Dados_base[[#This Row],[2018]]-Analista_Remuneracao_Dados_base[[#This Row],[Aumento Salarial (%)]]</f>
        <v>14921.596199999996</v>
      </c>
      <c r="L252" s="13">
        <f>Analista_Remuneracao_Dados_base[[#This Row],[2019]]-Analista_Remuneracao_Dados_base[[#This Row],[Aumento Salarial (%)]]</f>
        <v>14921.663499999997</v>
      </c>
      <c r="M252" s="13">
        <f>Analista_Remuneracao_Dados_base[[#This Row],[2020]]-Analista_Remuneracao_Dados_base[[#This Row],[Aumento Salarial (%)]]</f>
        <v>14921.730799999998</v>
      </c>
      <c r="N252" s="13">
        <f>Analista_Remuneracao_Dados_base[[#This Row],[2021]]-Analista_Remuneracao_Dados_base[[#This Row],[Aumento Salarial (%)]]</f>
        <v>14921.798099999998</v>
      </c>
      <c r="O252" s="13">
        <f>Analista_Remuneracao_Dados_base[[#This Row],[2022]]-Analista_Remuneracao_Dados_base[[#This Row],[Aumento Salarial (%)]]</f>
        <v>14921.865399999999</v>
      </c>
      <c r="P252" s="13">
        <f>Analista_Remuneracao_Dados_base[[#This Row],[Salário Atual (R$)2]]-(1*Analista_Remuneracao_Dados_base[[#This Row],[Aumento Salarial (%)]])</f>
        <v>14921.932699999999</v>
      </c>
      <c r="Q252" s="13">
        <v>14922</v>
      </c>
    </row>
    <row r="253" spans="1:17" x14ac:dyDescent="0.25">
      <c r="A253">
        <v>471</v>
      </c>
      <c r="B253" t="s">
        <v>11</v>
      </c>
      <c r="C253" t="s">
        <v>6</v>
      </c>
      <c r="D253">
        <v>27</v>
      </c>
      <c r="E253" s="38">
        <v>12120</v>
      </c>
      <c r="F253" s="37">
        <v>6.6600000000000006E-2</v>
      </c>
      <c r="G253">
        <f>Analista_Remuneracao_Dados_base[[#This Row],[2014]]-Analista_Remuneracao_Dados_base[[#This Row],[Aumento Salarial (%)]]</f>
        <v>15447.333999999999</v>
      </c>
      <c r="H253" s="13">
        <f>Analista_Remuneracao_Dados_base[[#This Row],[2015]]-Analista_Remuneracao_Dados_base[[#This Row],[Aumento Salarial (%)]]</f>
        <v>15447.400599999999</v>
      </c>
      <c r="I253" s="13">
        <f>Analista_Remuneracao_Dados_base[[#This Row],[2016]]-Analista_Remuneracao_Dados_base[[#This Row],[Aumento Salarial (%)]]</f>
        <v>15447.467199999999</v>
      </c>
      <c r="J253" s="13">
        <f>Analista_Remuneracao_Dados_base[[#This Row],[2017]]-Analista_Remuneracao_Dados_base[[#This Row],[Aumento Salarial (%)]]</f>
        <v>15447.533799999999</v>
      </c>
      <c r="K253" s="13">
        <f>Analista_Remuneracao_Dados_base[[#This Row],[2018]]-Analista_Remuneracao_Dados_base[[#This Row],[Aumento Salarial (%)]]</f>
        <v>15447.600399999999</v>
      </c>
      <c r="L253" s="13">
        <f>Analista_Remuneracao_Dados_base[[#This Row],[2019]]-Analista_Remuneracao_Dados_base[[#This Row],[Aumento Salarial (%)]]</f>
        <v>15447.666999999999</v>
      </c>
      <c r="M253" s="13">
        <f>Analista_Remuneracao_Dados_base[[#This Row],[2020]]-Analista_Remuneracao_Dados_base[[#This Row],[Aumento Salarial (%)]]</f>
        <v>15447.7336</v>
      </c>
      <c r="N253" s="13">
        <f>Analista_Remuneracao_Dados_base[[#This Row],[2021]]-Analista_Remuneracao_Dados_base[[#This Row],[Aumento Salarial (%)]]</f>
        <v>15447.8002</v>
      </c>
      <c r="O253" s="13">
        <f>Analista_Remuneracao_Dados_base[[#This Row],[2022]]-Analista_Remuneracao_Dados_base[[#This Row],[Aumento Salarial (%)]]</f>
        <v>15447.8668</v>
      </c>
      <c r="P253" s="13">
        <f>Analista_Remuneracao_Dados_base[[#This Row],[Salário Atual (R$)2]]-(1*Analista_Remuneracao_Dados_base[[#This Row],[Aumento Salarial (%)]])</f>
        <v>15447.9334</v>
      </c>
      <c r="Q253" s="13">
        <v>15448</v>
      </c>
    </row>
    <row r="254" spans="1:17" x14ac:dyDescent="0.25">
      <c r="A254">
        <v>276</v>
      </c>
      <c r="B254" t="s">
        <v>3</v>
      </c>
      <c r="C254" t="s">
        <v>7</v>
      </c>
      <c r="D254">
        <v>5</v>
      </c>
      <c r="E254" s="38">
        <v>6604</v>
      </c>
      <c r="F254" s="37">
        <v>6.6100000000000006E-2</v>
      </c>
      <c r="G254">
        <f>Analista_Remuneracao_Dados_base[[#This Row],[2014]]-Analista_Remuneracao_Dados_base[[#This Row],[Aumento Salarial (%)]]</f>
        <v>7849.3389999999999</v>
      </c>
      <c r="H254" s="13">
        <f>Analista_Remuneracao_Dados_base[[#This Row],[2015]]-Analista_Remuneracao_Dados_base[[#This Row],[Aumento Salarial (%)]]</f>
        <v>7849.4050999999999</v>
      </c>
      <c r="I254" s="13">
        <f>Analista_Remuneracao_Dados_base[[#This Row],[2016]]-Analista_Remuneracao_Dados_base[[#This Row],[Aumento Salarial (%)]]</f>
        <v>7849.4712</v>
      </c>
      <c r="J254" s="13">
        <f>Analista_Remuneracao_Dados_base[[#This Row],[2017]]-Analista_Remuneracao_Dados_base[[#This Row],[Aumento Salarial (%)]]</f>
        <v>7849.5373</v>
      </c>
      <c r="K254" s="13">
        <f>Analista_Remuneracao_Dados_base[[#This Row],[2018]]-Analista_Remuneracao_Dados_base[[#This Row],[Aumento Salarial (%)]]</f>
        <v>7849.6034</v>
      </c>
      <c r="L254" s="13">
        <f>Analista_Remuneracao_Dados_base[[#This Row],[2019]]-Analista_Remuneracao_Dados_base[[#This Row],[Aumento Salarial (%)]]</f>
        <v>7849.6695</v>
      </c>
      <c r="M254" s="13">
        <f>Analista_Remuneracao_Dados_base[[#This Row],[2020]]-Analista_Remuneracao_Dados_base[[#This Row],[Aumento Salarial (%)]]</f>
        <v>7849.7356</v>
      </c>
      <c r="N254" s="13">
        <f>Analista_Remuneracao_Dados_base[[#This Row],[2021]]-Analista_Remuneracao_Dados_base[[#This Row],[Aumento Salarial (%)]]</f>
        <v>7849.8017</v>
      </c>
      <c r="O254" s="13">
        <f>Analista_Remuneracao_Dados_base[[#This Row],[2022]]-Analista_Remuneracao_Dados_base[[#This Row],[Aumento Salarial (%)]]</f>
        <v>7849.8678</v>
      </c>
      <c r="P254" s="13">
        <f>Analista_Remuneracao_Dados_base[[#This Row],[Salário Atual (R$)2]]-(1*Analista_Remuneracao_Dados_base[[#This Row],[Aumento Salarial (%)]])</f>
        <v>7849.9339</v>
      </c>
      <c r="Q254" s="13">
        <v>7850</v>
      </c>
    </row>
    <row r="255" spans="1:17" x14ac:dyDescent="0.25">
      <c r="A255">
        <v>299</v>
      </c>
      <c r="B255" t="s">
        <v>10</v>
      </c>
      <c r="C255" t="s">
        <v>7</v>
      </c>
      <c r="D255">
        <v>8</v>
      </c>
      <c r="E255" s="38">
        <v>18207</v>
      </c>
      <c r="F255" s="37">
        <v>6.6100000000000006E-2</v>
      </c>
      <c r="G255">
        <f>Analista_Remuneracao_Dados_base[[#This Row],[2014]]-Analista_Remuneracao_Dados_base[[#This Row],[Aumento Salarial (%)]]</f>
        <v>17551.339</v>
      </c>
      <c r="H255" s="13">
        <f>Analista_Remuneracao_Dados_base[[#This Row],[2015]]-Analista_Remuneracao_Dados_base[[#This Row],[Aumento Salarial (%)]]</f>
        <v>17551.4051</v>
      </c>
      <c r="I255" s="13">
        <f>Analista_Remuneracao_Dados_base[[#This Row],[2016]]-Analista_Remuneracao_Dados_base[[#This Row],[Aumento Salarial (%)]]</f>
        <v>17551.4712</v>
      </c>
      <c r="J255" s="13">
        <f>Analista_Remuneracao_Dados_base[[#This Row],[2017]]-Analista_Remuneracao_Dados_base[[#This Row],[Aumento Salarial (%)]]</f>
        <v>17551.5373</v>
      </c>
      <c r="K255" s="13">
        <f>Analista_Remuneracao_Dados_base[[#This Row],[2018]]-Analista_Remuneracao_Dados_base[[#This Row],[Aumento Salarial (%)]]</f>
        <v>17551.6034</v>
      </c>
      <c r="L255" s="13">
        <f>Analista_Remuneracao_Dados_base[[#This Row],[2019]]-Analista_Remuneracao_Dados_base[[#This Row],[Aumento Salarial (%)]]</f>
        <v>17551.6695</v>
      </c>
      <c r="M255" s="13">
        <f>Analista_Remuneracao_Dados_base[[#This Row],[2020]]-Analista_Remuneracao_Dados_base[[#This Row],[Aumento Salarial (%)]]</f>
        <v>17551.7356</v>
      </c>
      <c r="N255" s="13">
        <f>Analista_Remuneracao_Dados_base[[#This Row],[2021]]-Analista_Remuneracao_Dados_base[[#This Row],[Aumento Salarial (%)]]</f>
        <v>17551.8017</v>
      </c>
      <c r="O255" s="13">
        <f>Analista_Remuneracao_Dados_base[[#This Row],[2022]]-Analista_Remuneracao_Dados_base[[#This Row],[Aumento Salarial (%)]]</f>
        <v>17551.8678</v>
      </c>
      <c r="P255" s="13">
        <f>Analista_Remuneracao_Dados_base[[#This Row],[Salário Atual (R$)2]]-(1*Analista_Remuneracao_Dados_base[[#This Row],[Aumento Salarial (%)]])</f>
        <v>17551.9339</v>
      </c>
      <c r="Q255" s="13">
        <v>17552</v>
      </c>
    </row>
    <row r="256" spans="1:17" x14ac:dyDescent="0.25">
      <c r="A256">
        <v>88</v>
      </c>
      <c r="B256" t="s">
        <v>12</v>
      </c>
      <c r="C256" t="s">
        <v>8</v>
      </c>
      <c r="D256">
        <v>21</v>
      </c>
      <c r="E256" s="38">
        <v>19384</v>
      </c>
      <c r="F256" s="37">
        <v>6.5199999999999994E-2</v>
      </c>
      <c r="G256">
        <f>Analista_Remuneracao_Dados_base[[#This Row],[2014]]-Analista_Remuneracao_Dados_base[[#This Row],[Aumento Salarial (%)]]</f>
        <v>17543.347999999991</v>
      </c>
      <c r="H256" s="13">
        <f>Analista_Remuneracao_Dados_base[[#This Row],[2015]]-Analista_Remuneracao_Dados_base[[#This Row],[Aumento Salarial (%)]]</f>
        <v>17543.413199999992</v>
      </c>
      <c r="I256" s="13">
        <f>Analista_Remuneracao_Dados_base[[#This Row],[2016]]-Analista_Remuneracao_Dados_base[[#This Row],[Aumento Salarial (%)]]</f>
        <v>17543.478399999993</v>
      </c>
      <c r="J256" s="13">
        <f>Analista_Remuneracao_Dados_base[[#This Row],[2017]]-Analista_Remuneracao_Dados_base[[#This Row],[Aumento Salarial (%)]]</f>
        <v>17543.543599999994</v>
      </c>
      <c r="K256" s="13">
        <f>Analista_Remuneracao_Dados_base[[#This Row],[2018]]-Analista_Remuneracao_Dados_base[[#This Row],[Aumento Salarial (%)]]</f>
        <v>17543.608799999995</v>
      </c>
      <c r="L256" s="13">
        <f>Analista_Remuneracao_Dados_base[[#This Row],[2019]]-Analista_Remuneracao_Dados_base[[#This Row],[Aumento Salarial (%)]]</f>
        <v>17543.673999999995</v>
      </c>
      <c r="M256" s="13">
        <f>Analista_Remuneracao_Dados_base[[#This Row],[2020]]-Analista_Remuneracao_Dados_base[[#This Row],[Aumento Salarial (%)]]</f>
        <v>17543.739199999996</v>
      </c>
      <c r="N256" s="13">
        <f>Analista_Remuneracao_Dados_base[[#This Row],[2021]]-Analista_Remuneracao_Dados_base[[#This Row],[Aumento Salarial (%)]]</f>
        <v>17543.804399999997</v>
      </c>
      <c r="O256" s="13">
        <f>Analista_Remuneracao_Dados_base[[#This Row],[2022]]-Analista_Remuneracao_Dados_base[[#This Row],[Aumento Salarial (%)]]</f>
        <v>17543.869599999998</v>
      </c>
      <c r="P256" s="13">
        <f>Analista_Remuneracao_Dados_base[[#This Row],[Salário Atual (R$)2]]-(1*Analista_Remuneracao_Dados_base[[#This Row],[Aumento Salarial (%)]])</f>
        <v>17543.934799999999</v>
      </c>
      <c r="Q256" s="13">
        <v>17544</v>
      </c>
    </row>
    <row r="257" spans="1:17" x14ac:dyDescent="0.25">
      <c r="A257">
        <v>327</v>
      </c>
      <c r="B257" t="s">
        <v>11</v>
      </c>
      <c r="C257" t="s">
        <v>5</v>
      </c>
      <c r="D257">
        <v>30</v>
      </c>
      <c r="E257" s="38">
        <v>12926</v>
      </c>
      <c r="F257" s="37">
        <v>6.4699999999999994E-2</v>
      </c>
      <c r="G257">
        <f>Analista_Remuneracao_Dados_base[[#This Row],[2014]]-Analista_Remuneracao_Dados_base[[#This Row],[Aumento Salarial (%)]]</f>
        <v>18659.35300000001</v>
      </c>
      <c r="H257" s="13">
        <f>Analista_Remuneracao_Dados_base[[#This Row],[2015]]-Analista_Remuneracao_Dados_base[[#This Row],[Aumento Salarial (%)]]</f>
        <v>18659.417700000009</v>
      </c>
      <c r="I257" s="13">
        <f>Analista_Remuneracao_Dados_base[[#This Row],[2016]]-Analista_Remuneracao_Dados_base[[#This Row],[Aumento Salarial (%)]]</f>
        <v>18659.482400000008</v>
      </c>
      <c r="J257" s="13">
        <f>Analista_Remuneracao_Dados_base[[#This Row],[2017]]-Analista_Remuneracao_Dados_base[[#This Row],[Aumento Salarial (%)]]</f>
        <v>18659.547100000007</v>
      </c>
      <c r="K257" s="13">
        <f>Analista_Remuneracao_Dados_base[[#This Row],[2018]]-Analista_Remuneracao_Dados_base[[#This Row],[Aumento Salarial (%)]]</f>
        <v>18659.611800000006</v>
      </c>
      <c r="L257" s="13">
        <f>Analista_Remuneracao_Dados_base[[#This Row],[2019]]-Analista_Remuneracao_Dados_base[[#This Row],[Aumento Salarial (%)]]</f>
        <v>18659.676500000005</v>
      </c>
      <c r="M257" s="13">
        <f>Analista_Remuneracao_Dados_base[[#This Row],[2020]]-Analista_Remuneracao_Dados_base[[#This Row],[Aumento Salarial (%)]]</f>
        <v>18659.741200000004</v>
      </c>
      <c r="N257" s="13">
        <f>Analista_Remuneracao_Dados_base[[#This Row],[2021]]-Analista_Remuneracao_Dados_base[[#This Row],[Aumento Salarial (%)]]</f>
        <v>18659.805900000003</v>
      </c>
      <c r="O257" s="13">
        <f>Analista_Remuneracao_Dados_base[[#This Row],[2022]]-Analista_Remuneracao_Dados_base[[#This Row],[Aumento Salarial (%)]]</f>
        <v>18659.870600000002</v>
      </c>
      <c r="P257" s="13">
        <f>Analista_Remuneracao_Dados_base[[#This Row],[Salário Atual (R$)2]]-(1*Analista_Remuneracao_Dados_base[[#This Row],[Aumento Salarial (%)]])</f>
        <v>18659.935300000001</v>
      </c>
      <c r="Q257" s="13">
        <v>18660</v>
      </c>
    </row>
    <row r="258" spans="1:17" x14ac:dyDescent="0.25">
      <c r="A258">
        <v>397</v>
      </c>
      <c r="B258" t="s">
        <v>10</v>
      </c>
      <c r="C258" t="s">
        <v>7</v>
      </c>
      <c r="D258">
        <v>4</v>
      </c>
      <c r="E258" s="38">
        <v>17929</v>
      </c>
      <c r="F258" s="37">
        <v>6.4500000000000002E-2</v>
      </c>
      <c r="G258">
        <f>Analista_Remuneracao_Dados_base[[#This Row],[2014]]-Analista_Remuneracao_Dados_base[[#This Row],[Aumento Salarial (%)]]</f>
        <v>16303.354999999996</v>
      </c>
      <c r="H258" s="13">
        <f>Analista_Remuneracao_Dados_base[[#This Row],[2015]]-Analista_Remuneracao_Dados_base[[#This Row],[Aumento Salarial (%)]]</f>
        <v>16303.419499999996</v>
      </c>
      <c r="I258" s="13">
        <f>Analista_Remuneracao_Dados_base[[#This Row],[2016]]-Analista_Remuneracao_Dados_base[[#This Row],[Aumento Salarial (%)]]</f>
        <v>16303.483999999997</v>
      </c>
      <c r="J258" s="13">
        <f>Analista_Remuneracao_Dados_base[[#This Row],[2017]]-Analista_Remuneracao_Dados_base[[#This Row],[Aumento Salarial (%)]]</f>
        <v>16303.548499999997</v>
      </c>
      <c r="K258" s="13">
        <f>Analista_Remuneracao_Dados_base[[#This Row],[2018]]-Analista_Remuneracao_Dados_base[[#This Row],[Aumento Salarial (%)]]</f>
        <v>16303.612999999998</v>
      </c>
      <c r="L258" s="13">
        <f>Analista_Remuneracao_Dados_base[[#This Row],[2019]]-Analista_Remuneracao_Dados_base[[#This Row],[Aumento Salarial (%)]]</f>
        <v>16303.677499999998</v>
      </c>
      <c r="M258" s="13">
        <f>Analista_Remuneracao_Dados_base[[#This Row],[2020]]-Analista_Remuneracao_Dados_base[[#This Row],[Aumento Salarial (%)]]</f>
        <v>16303.741999999998</v>
      </c>
      <c r="N258" s="13">
        <f>Analista_Remuneracao_Dados_base[[#This Row],[2021]]-Analista_Remuneracao_Dados_base[[#This Row],[Aumento Salarial (%)]]</f>
        <v>16303.806499999999</v>
      </c>
      <c r="O258" s="13">
        <f>Analista_Remuneracao_Dados_base[[#This Row],[2022]]-Analista_Remuneracao_Dados_base[[#This Row],[Aumento Salarial (%)]]</f>
        <v>16303.870999999999</v>
      </c>
      <c r="P258" s="13">
        <f>Analista_Remuneracao_Dados_base[[#This Row],[Salário Atual (R$)2]]-(1*Analista_Remuneracao_Dados_base[[#This Row],[Aumento Salarial (%)]])</f>
        <v>16303.9355</v>
      </c>
      <c r="Q258" s="13">
        <v>16304</v>
      </c>
    </row>
    <row r="259" spans="1:17" x14ac:dyDescent="0.25">
      <c r="A259">
        <v>473</v>
      </c>
      <c r="B259" t="s">
        <v>11</v>
      </c>
      <c r="C259" t="s">
        <v>6</v>
      </c>
      <c r="D259">
        <v>19</v>
      </c>
      <c r="E259" s="38">
        <v>7648</v>
      </c>
      <c r="F259" s="37">
        <v>6.4500000000000002E-2</v>
      </c>
      <c r="G259">
        <f>Analista_Remuneracao_Dados_base[[#This Row],[2014]]-Analista_Remuneracao_Dados_base[[#This Row],[Aumento Salarial (%)]]</f>
        <v>16693.354999999996</v>
      </c>
      <c r="H259" s="13">
        <f>Analista_Remuneracao_Dados_base[[#This Row],[2015]]-Analista_Remuneracao_Dados_base[[#This Row],[Aumento Salarial (%)]]</f>
        <v>16693.419499999996</v>
      </c>
      <c r="I259" s="13">
        <f>Analista_Remuneracao_Dados_base[[#This Row],[2016]]-Analista_Remuneracao_Dados_base[[#This Row],[Aumento Salarial (%)]]</f>
        <v>16693.483999999997</v>
      </c>
      <c r="J259" s="13">
        <f>Analista_Remuneracao_Dados_base[[#This Row],[2017]]-Analista_Remuneracao_Dados_base[[#This Row],[Aumento Salarial (%)]]</f>
        <v>16693.548499999997</v>
      </c>
      <c r="K259" s="13">
        <f>Analista_Remuneracao_Dados_base[[#This Row],[2018]]-Analista_Remuneracao_Dados_base[[#This Row],[Aumento Salarial (%)]]</f>
        <v>16693.612999999998</v>
      </c>
      <c r="L259" s="13">
        <f>Analista_Remuneracao_Dados_base[[#This Row],[2019]]-Analista_Remuneracao_Dados_base[[#This Row],[Aumento Salarial (%)]]</f>
        <v>16693.677499999998</v>
      </c>
      <c r="M259" s="13">
        <f>Analista_Remuneracao_Dados_base[[#This Row],[2020]]-Analista_Remuneracao_Dados_base[[#This Row],[Aumento Salarial (%)]]</f>
        <v>16693.741999999998</v>
      </c>
      <c r="N259" s="13">
        <f>Analista_Remuneracao_Dados_base[[#This Row],[2021]]-Analista_Remuneracao_Dados_base[[#This Row],[Aumento Salarial (%)]]</f>
        <v>16693.806499999999</v>
      </c>
      <c r="O259" s="13">
        <f>Analista_Remuneracao_Dados_base[[#This Row],[2022]]-Analista_Remuneracao_Dados_base[[#This Row],[Aumento Salarial (%)]]</f>
        <v>16693.870999999999</v>
      </c>
      <c r="P259" s="13">
        <f>Analista_Remuneracao_Dados_base[[#This Row],[Salário Atual (R$)2]]-(1*Analista_Remuneracao_Dados_base[[#This Row],[Aumento Salarial (%)]])</f>
        <v>16693.9355</v>
      </c>
      <c r="Q259" s="13">
        <v>16694</v>
      </c>
    </row>
    <row r="260" spans="1:17" x14ac:dyDescent="0.25">
      <c r="A260">
        <v>482</v>
      </c>
      <c r="B260" t="s">
        <v>3</v>
      </c>
      <c r="C260" t="s">
        <v>7</v>
      </c>
      <c r="D260">
        <v>7</v>
      </c>
      <c r="E260" s="38">
        <v>11686</v>
      </c>
      <c r="F260" s="37">
        <v>6.3700000000000007E-2</v>
      </c>
      <c r="G260">
        <f>Analista_Remuneracao_Dados_base[[#This Row],[2014]]-Analista_Remuneracao_Dados_base[[#This Row],[Aumento Salarial (%)]]</f>
        <v>8238.3629999999939</v>
      </c>
      <c r="H260" s="13">
        <f>Analista_Remuneracao_Dados_base[[#This Row],[2015]]-Analista_Remuneracao_Dados_base[[#This Row],[Aumento Salarial (%)]]</f>
        <v>8238.4266999999945</v>
      </c>
      <c r="I260" s="13">
        <f>Analista_Remuneracao_Dados_base[[#This Row],[2016]]-Analista_Remuneracao_Dados_base[[#This Row],[Aumento Salarial (%)]]</f>
        <v>8238.4903999999951</v>
      </c>
      <c r="J260" s="13">
        <f>Analista_Remuneracao_Dados_base[[#This Row],[2017]]-Analista_Remuneracao_Dados_base[[#This Row],[Aumento Salarial (%)]]</f>
        <v>8238.5540999999957</v>
      </c>
      <c r="K260" s="13">
        <f>Analista_Remuneracao_Dados_base[[#This Row],[2018]]-Analista_Remuneracao_Dados_base[[#This Row],[Aumento Salarial (%)]]</f>
        <v>8238.6177999999964</v>
      </c>
      <c r="L260" s="13">
        <f>Analista_Remuneracao_Dados_base[[#This Row],[2019]]-Analista_Remuneracao_Dados_base[[#This Row],[Aumento Salarial (%)]]</f>
        <v>8238.681499999997</v>
      </c>
      <c r="M260" s="13">
        <f>Analista_Remuneracao_Dados_base[[#This Row],[2020]]-Analista_Remuneracao_Dados_base[[#This Row],[Aumento Salarial (%)]]</f>
        <v>8238.7451999999976</v>
      </c>
      <c r="N260" s="13">
        <f>Analista_Remuneracao_Dados_base[[#This Row],[2021]]-Analista_Remuneracao_Dados_base[[#This Row],[Aumento Salarial (%)]]</f>
        <v>8238.8088999999982</v>
      </c>
      <c r="O260" s="13">
        <f>Analista_Remuneracao_Dados_base[[#This Row],[2022]]-Analista_Remuneracao_Dados_base[[#This Row],[Aumento Salarial (%)]]</f>
        <v>8238.8725999999988</v>
      </c>
      <c r="P260" s="13">
        <f>Analista_Remuneracao_Dados_base[[#This Row],[Salário Atual (R$)2]]-(1*Analista_Remuneracao_Dados_base[[#This Row],[Aumento Salarial (%)]])</f>
        <v>8238.9362999999994</v>
      </c>
      <c r="Q260" s="13">
        <v>8239</v>
      </c>
    </row>
    <row r="261" spans="1:17" x14ac:dyDescent="0.25">
      <c r="A261">
        <v>430</v>
      </c>
      <c r="B261" t="s">
        <v>12</v>
      </c>
      <c r="C261" t="s">
        <v>6</v>
      </c>
      <c r="D261">
        <v>5</v>
      </c>
      <c r="E261" s="38">
        <v>17179</v>
      </c>
      <c r="F261" s="37">
        <v>6.2300000000000001E-2</v>
      </c>
      <c r="G261">
        <f>Analista_Remuneracao_Dados_base[[#This Row],[2014]]-Analista_Remuneracao_Dados_base[[#This Row],[Aumento Salarial (%)]]</f>
        <v>18041.376999999986</v>
      </c>
      <c r="H261" s="13">
        <f>Analista_Remuneracao_Dados_base[[#This Row],[2015]]-Analista_Remuneracao_Dados_base[[#This Row],[Aumento Salarial (%)]]</f>
        <v>18041.439299999987</v>
      </c>
      <c r="I261" s="13">
        <f>Analista_Remuneracao_Dados_base[[#This Row],[2016]]-Analista_Remuneracao_Dados_base[[#This Row],[Aumento Salarial (%)]]</f>
        <v>18041.501599999989</v>
      </c>
      <c r="J261" s="13">
        <f>Analista_Remuneracao_Dados_base[[#This Row],[2017]]-Analista_Remuneracao_Dados_base[[#This Row],[Aumento Salarial (%)]]</f>
        <v>18041.56389999999</v>
      </c>
      <c r="K261" s="13">
        <f>Analista_Remuneracao_Dados_base[[#This Row],[2018]]-Analista_Remuneracao_Dados_base[[#This Row],[Aumento Salarial (%)]]</f>
        <v>18041.626199999992</v>
      </c>
      <c r="L261" s="13">
        <f>Analista_Remuneracao_Dados_base[[#This Row],[2019]]-Analista_Remuneracao_Dados_base[[#This Row],[Aumento Salarial (%)]]</f>
        <v>18041.688499999993</v>
      </c>
      <c r="M261" s="13">
        <f>Analista_Remuneracao_Dados_base[[#This Row],[2020]]-Analista_Remuneracao_Dados_base[[#This Row],[Aumento Salarial (%)]]</f>
        <v>18041.750799999994</v>
      </c>
      <c r="N261" s="13">
        <f>Analista_Remuneracao_Dados_base[[#This Row],[2021]]-Analista_Remuneracao_Dados_base[[#This Row],[Aumento Salarial (%)]]</f>
        <v>18041.813099999996</v>
      </c>
      <c r="O261" s="13">
        <f>Analista_Remuneracao_Dados_base[[#This Row],[2022]]-Analista_Remuneracao_Dados_base[[#This Row],[Aumento Salarial (%)]]</f>
        <v>18041.875399999997</v>
      </c>
      <c r="P261" s="13">
        <f>Analista_Remuneracao_Dados_base[[#This Row],[Salário Atual (R$)2]]-(1*Analista_Remuneracao_Dados_base[[#This Row],[Aumento Salarial (%)]])</f>
        <v>18041.937699999999</v>
      </c>
      <c r="Q261" s="13">
        <v>18042</v>
      </c>
    </row>
    <row r="262" spans="1:17" x14ac:dyDescent="0.25">
      <c r="A262">
        <v>350</v>
      </c>
      <c r="B262" t="s">
        <v>12</v>
      </c>
      <c r="C262" t="s">
        <v>6</v>
      </c>
      <c r="D262">
        <v>19</v>
      </c>
      <c r="E262" s="38">
        <v>8851</v>
      </c>
      <c r="F262" s="37">
        <v>6.2100000000000002E-2</v>
      </c>
      <c r="G262">
        <f>Analista_Remuneracao_Dados_base[[#This Row],[2014]]-Analista_Remuneracao_Dados_base[[#This Row],[Aumento Salarial (%)]]</f>
        <v>5799.378999999999</v>
      </c>
      <c r="H262" s="13">
        <f>Analista_Remuneracao_Dados_base[[#This Row],[2015]]-Analista_Remuneracao_Dados_base[[#This Row],[Aumento Salarial (%)]]</f>
        <v>5799.4410999999991</v>
      </c>
      <c r="I262" s="13">
        <f>Analista_Remuneracao_Dados_base[[#This Row],[2016]]-Analista_Remuneracao_Dados_base[[#This Row],[Aumento Salarial (%)]]</f>
        <v>5799.5031999999992</v>
      </c>
      <c r="J262" s="13">
        <f>Analista_Remuneracao_Dados_base[[#This Row],[2017]]-Analista_Remuneracao_Dados_base[[#This Row],[Aumento Salarial (%)]]</f>
        <v>5799.5652999999993</v>
      </c>
      <c r="K262" s="13">
        <f>Analista_Remuneracao_Dados_base[[#This Row],[2018]]-Analista_Remuneracao_Dados_base[[#This Row],[Aumento Salarial (%)]]</f>
        <v>5799.6273999999994</v>
      </c>
      <c r="L262" s="13">
        <f>Analista_Remuneracao_Dados_base[[#This Row],[2019]]-Analista_Remuneracao_Dados_base[[#This Row],[Aumento Salarial (%)]]</f>
        <v>5799.6894999999995</v>
      </c>
      <c r="M262" s="13">
        <f>Analista_Remuneracao_Dados_base[[#This Row],[2020]]-Analista_Remuneracao_Dados_base[[#This Row],[Aumento Salarial (%)]]</f>
        <v>5799.7515999999996</v>
      </c>
      <c r="N262" s="13">
        <f>Analista_Remuneracao_Dados_base[[#This Row],[2021]]-Analista_Remuneracao_Dados_base[[#This Row],[Aumento Salarial (%)]]</f>
        <v>5799.8136999999997</v>
      </c>
      <c r="O262" s="13">
        <f>Analista_Remuneracao_Dados_base[[#This Row],[2022]]-Analista_Remuneracao_Dados_base[[#This Row],[Aumento Salarial (%)]]</f>
        <v>5799.8757999999998</v>
      </c>
      <c r="P262" s="13">
        <f>Analista_Remuneracao_Dados_base[[#This Row],[Salário Atual (R$)2]]-(1*Analista_Remuneracao_Dados_base[[#This Row],[Aumento Salarial (%)]])</f>
        <v>5799.9378999999999</v>
      </c>
      <c r="Q262" s="13">
        <v>5800</v>
      </c>
    </row>
    <row r="263" spans="1:17" x14ac:dyDescent="0.25">
      <c r="A263">
        <v>420</v>
      </c>
      <c r="B263" t="s">
        <v>11</v>
      </c>
      <c r="C263" t="s">
        <v>4</v>
      </c>
      <c r="D263">
        <v>14</v>
      </c>
      <c r="E263" s="38">
        <v>7669</v>
      </c>
      <c r="F263" s="37">
        <v>6.2100000000000002E-2</v>
      </c>
      <c r="G263">
        <f>Analista_Remuneracao_Dados_base[[#This Row],[2014]]-Analista_Remuneracao_Dados_base[[#This Row],[Aumento Salarial (%)]]</f>
        <v>4574.378999999999</v>
      </c>
      <c r="H263" s="13">
        <f>Analista_Remuneracao_Dados_base[[#This Row],[2015]]-Analista_Remuneracao_Dados_base[[#This Row],[Aumento Salarial (%)]]</f>
        <v>4574.4410999999991</v>
      </c>
      <c r="I263" s="13">
        <f>Analista_Remuneracao_Dados_base[[#This Row],[2016]]-Analista_Remuneracao_Dados_base[[#This Row],[Aumento Salarial (%)]]</f>
        <v>4574.5031999999992</v>
      </c>
      <c r="J263" s="13">
        <f>Analista_Remuneracao_Dados_base[[#This Row],[2017]]-Analista_Remuneracao_Dados_base[[#This Row],[Aumento Salarial (%)]]</f>
        <v>4574.5652999999993</v>
      </c>
      <c r="K263" s="13">
        <f>Analista_Remuneracao_Dados_base[[#This Row],[2018]]-Analista_Remuneracao_Dados_base[[#This Row],[Aumento Salarial (%)]]</f>
        <v>4574.6273999999994</v>
      </c>
      <c r="L263" s="13">
        <f>Analista_Remuneracao_Dados_base[[#This Row],[2019]]-Analista_Remuneracao_Dados_base[[#This Row],[Aumento Salarial (%)]]</f>
        <v>4574.6894999999995</v>
      </c>
      <c r="M263" s="13">
        <f>Analista_Remuneracao_Dados_base[[#This Row],[2020]]-Analista_Remuneracao_Dados_base[[#This Row],[Aumento Salarial (%)]]</f>
        <v>4574.7515999999996</v>
      </c>
      <c r="N263" s="13">
        <f>Analista_Remuneracao_Dados_base[[#This Row],[2021]]-Analista_Remuneracao_Dados_base[[#This Row],[Aumento Salarial (%)]]</f>
        <v>4574.8136999999997</v>
      </c>
      <c r="O263" s="13">
        <f>Analista_Remuneracao_Dados_base[[#This Row],[2022]]-Analista_Remuneracao_Dados_base[[#This Row],[Aumento Salarial (%)]]</f>
        <v>4574.8757999999998</v>
      </c>
      <c r="P263" s="13">
        <f>Analista_Remuneracao_Dados_base[[#This Row],[Salário Atual (R$)2]]-(1*Analista_Remuneracao_Dados_base[[#This Row],[Aumento Salarial (%)]])</f>
        <v>4574.9378999999999</v>
      </c>
      <c r="Q263" s="13">
        <v>4575</v>
      </c>
    </row>
    <row r="264" spans="1:17" x14ac:dyDescent="0.25">
      <c r="A264">
        <v>10</v>
      </c>
      <c r="B264" t="s">
        <v>10</v>
      </c>
      <c r="C264" t="s">
        <v>4</v>
      </c>
      <c r="D264">
        <v>20</v>
      </c>
      <c r="E264" s="38">
        <v>11804</v>
      </c>
      <c r="F264" s="37">
        <v>6.1899999999999997E-2</v>
      </c>
      <c r="G264">
        <f>Analista_Remuneracao_Dados_base[[#This Row],[2014]]-Analista_Remuneracao_Dados_base[[#This Row],[Aumento Salarial (%)]]</f>
        <v>19411.380999999994</v>
      </c>
      <c r="H264" s="13">
        <f>Analista_Remuneracao_Dados_base[[#This Row],[2015]]-Analista_Remuneracao_Dados_base[[#This Row],[Aumento Salarial (%)]]</f>
        <v>19411.442899999995</v>
      </c>
      <c r="I264" s="13">
        <f>Analista_Remuneracao_Dados_base[[#This Row],[2016]]-Analista_Remuneracao_Dados_base[[#This Row],[Aumento Salarial (%)]]</f>
        <v>19411.504799999995</v>
      </c>
      <c r="J264" s="13">
        <f>Analista_Remuneracao_Dados_base[[#This Row],[2017]]-Analista_Remuneracao_Dados_base[[#This Row],[Aumento Salarial (%)]]</f>
        <v>19411.566699999996</v>
      </c>
      <c r="K264" s="13">
        <f>Analista_Remuneracao_Dados_base[[#This Row],[2018]]-Analista_Remuneracao_Dados_base[[#This Row],[Aumento Salarial (%)]]</f>
        <v>19411.628599999996</v>
      </c>
      <c r="L264" s="13">
        <f>Analista_Remuneracao_Dados_base[[#This Row],[2019]]-Analista_Remuneracao_Dados_base[[#This Row],[Aumento Salarial (%)]]</f>
        <v>19411.690499999997</v>
      </c>
      <c r="M264" s="13">
        <f>Analista_Remuneracao_Dados_base[[#This Row],[2020]]-Analista_Remuneracao_Dados_base[[#This Row],[Aumento Salarial (%)]]</f>
        <v>19411.752399999998</v>
      </c>
      <c r="N264" s="13">
        <f>Analista_Remuneracao_Dados_base[[#This Row],[2021]]-Analista_Remuneracao_Dados_base[[#This Row],[Aumento Salarial (%)]]</f>
        <v>19411.814299999998</v>
      </c>
      <c r="O264" s="13">
        <f>Analista_Remuneracao_Dados_base[[#This Row],[2022]]-Analista_Remuneracao_Dados_base[[#This Row],[Aumento Salarial (%)]]</f>
        <v>19411.876199999999</v>
      </c>
      <c r="P264" s="13">
        <f>Analista_Remuneracao_Dados_base[[#This Row],[Salário Atual (R$)2]]-(1*Analista_Remuneracao_Dados_base[[#This Row],[Aumento Salarial (%)]])</f>
        <v>19411.938099999999</v>
      </c>
      <c r="Q264" s="13">
        <v>19412</v>
      </c>
    </row>
    <row r="265" spans="1:17" x14ac:dyDescent="0.25">
      <c r="A265">
        <v>34</v>
      </c>
      <c r="B265" t="s">
        <v>3</v>
      </c>
      <c r="C265" t="s">
        <v>4</v>
      </c>
      <c r="D265">
        <v>24</v>
      </c>
      <c r="E265" s="38">
        <v>11629</v>
      </c>
      <c r="F265" s="37">
        <v>6.1800000000000001E-2</v>
      </c>
      <c r="G265">
        <f>Analista_Remuneracao_Dados_base[[#This Row],[2014]]-Analista_Remuneracao_Dados_base[[#This Row],[Aumento Salarial (%)]]</f>
        <v>19667.382000000005</v>
      </c>
      <c r="H265" s="13">
        <f>Analista_Remuneracao_Dados_base[[#This Row],[2015]]-Analista_Remuneracao_Dados_base[[#This Row],[Aumento Salarial (%)]]</f>
        <v>19667.443800000005</v>
      </c>
      <c r="I265" s="13">
        <f>Analista_Remuneracao_Dados_base[[#This Row],[2016]]-Analista_Remuneracao_Dados_base[[#This Row],[Aumento Salarial (%)]]</f>
        <v>19667.505600000004</v>
      </c>
      <c r="J265" s="13">
        <f>Analista_Remuneracao_Dados_base[[#This Row],[2017]]-Analista_Remuneracao_Dados_base[[#This Row],[Aumento Salarial (%)]]</f>
        <v>19667.567400000004</v>
      </c>
      <c r="K265" s="13">
        <f>Analista_Remuneracao_Dados_base[[#This Row],[2018]]-Analista_Remuneracao_Dados_base[[#This Row],[Aumento Salarial (%)]]</f>
        <v>19667.629200000003</v>
      </c>
      <c r="L265" s="13">
        <f>Analista_Remuneracao_Dados_base[[#This Row],[2019]]-Analista_Remuneracao_Dados_base[[#This Row],[Aumento Salarial (%)]]</f>
        <v>19667.691000000003</v>
      </c>
      <c r="M265" s="13">
        <f>Analista_Remuneracao_Dados_base[[#This Row],[2020]]-Analista_Remuneracao_Dados_base[[#This Row],[Aumento Salarial (%)]]</f>
        <v>19667.752800000002</v>
      </c>
      <c r="N265" s="13">
        <f>Analista_Remuneracao_Dados_base[[#This Row],[2021]]-Analista_Remuneracao_Dados_base[[#This Row],[Aumento Salarial (%)]]</f>
        <v>19667.814600000002</v>
      </c>
      <c r="O265" s="13">
        <f>Analista_Remuneracao_Dados_base[[#This Row],[2022]]-Analista_Remuneracao_Dados_base[[#This Row],[Aumento Salarial (%)]]</f>
        <v>19667.876400000001</v>
      </c>
      <c r="P265" s="13">
        <f>Analista_Remuneracao_Dados_base[[#This Row],[Salário Atual (R$)2]]-(1*Analista_Remuneracao_Dados_base[[#This Row],[Aumento Salarial (%)]])</f>
        <v>19667.938200000001</v>
      </c>
      <c r="Q265" s="13">
        <v>19668</v>
      </c>
    </row>
    <row r="266" spans="1:17" x14ac:dyDescent="0.25">
      <c r="A266">
        <v>333</v>
      </c>
      <c r="B266" t="s">
        <v>9</v>
      </c>
      <c r="C266" t="s">
        <v>4</v>
      </c>
      <c r="D266">
        <v>21</v>
      </c>
      <c r="E266" s="38">
        <v>15264</v>
      </c>
      <c r="F266" s="37">
        <v>6.0699999999999997E-2</v>
      </c>
      <c r="G266">
        <f>Analista_Remuneracao_Dados_base[[#This Row],[2014]]-Analista_Remuneracao_Dados_base[[#This Row],[Aumento Salarial (%)]]</f>
        <v>16635.392999999982</v>
      </c>
      <c r="H266" s="13">
        <f>Analista_Remuneracao_Dados_base[[#This Row],[2015]]-Analista_Remuneracao_Dados_base[[#This Row],[Aumento Salarial (%)]]</f>
        <v>16635.453699999984</v>
      </c>
      <c r="I266" s="13">
        <f>Analista_Remuneracao_Dados_base[[#This Row],[2016]]-Analista_Remuneracao_Dados_base[[#This Row],[Aumento Salarial (%)]]</f>
        <v>16635.514399999985</v>
      </c>
      <c r="J266" s="13">
        <f>Analista_Remuneracao_Dados_base[[#This Row],[2017]]-Analista_Remuneracao_Dados_base[[#This Row],[Aumento Salarial (%)]]</f>
        <v>16635.575099999987</v>
      </c>
      <c r="K266" s="13">
        <f>Analista_Remuneracao_Dados_base[[#This Row],[2018]]-Analista_Remuneracao_Dados_base[[#This Row],[Aumento Salarial (%)]]</f>
        <v>16635.635799999989</v>
      </c>
      <c r="L266" s="13">
        <f>Analista_Remuneracao_Dados_base[[#This Row],[2019]]-Analista_Remuneracao_Dados_base[[#This Row],[Aumento Salarial (%)]]</f>
        <v>16635.696499999991</v>
      </c>
      <c r="M266" s="13">
        <f>Analista_Remuneracao_Dados_base[[#This Row],[2020]]-Analista_Remuneracao_Dados_base[[#This Row],[Aumento Salarial (%)]]</f>
        <v>16635.757199999993</v>
      </c>
      <c r="N266" s="13">
        <f>Analista_Remuneracao_Dados_base[[#This Row],[2021]]-Analista_Remuneracao_Dados_base[[#This Row],[Aumento Salarial (%)]]</f>
        <v>16635.817899999995</v>
      </c>
      <c r="O266" s="13">
        <f>Analista_Remuneracao_Dados_base[[#This Row],[2022]]-Analista_Remuneracao_Dados_base[[#This Row],[Aumento Salarial (%)]]</f>
        <v>16635.878599999996</v>
      </c>
      <c r="P266" s="13">
        <f>Analista_Remuneracao_Dados_base[[#This Row],[Salário Atual (R$)2]]-(1*Analista_Remuneracao_Dados_base[[#This Row],[Aumento Salarial (%)]])</f>
        <v>16635.939299999998</v>
      </c>
      <c r="Q266" s="13">
        <v>16636</v>
      </c>
    </row>
    <row r="267" spans="1:17" x14ac:dyDescent="0.25">
      <c r="A267">
        <v>50</v>
      </c>
      <c r="B267" t="s">
        <v>10</v>
      </c>
      <c r="C267" t="s">
        <v>5</v>
      </c>
      <c r="D267">
        <v>12</v>
      </c>
      <c r="E267" s="38">
        <v>15279</v>
      </c>
      <c r="F267" s="37">
        <v>6.0499999999999998E-2</v>
      </c>
      <c r="G267">
        <f>Analista_Remuneracao_Dados_base[[#This Row],[2014]]-Analista_Remuneracao_Dados_base[[#This Row],[Aumento Salarial (%)]]</f>
        <v>15392.395000000004</v>
      </c>
      <c r="H267" s="13">
        <f>Analista_Remuneracao_Dados_base[[#This Row],[2015]]-Analista_Remuneracao_Dados_base[[#This Row],[Aumento Salarial (%)]]</f>
        <v>15392.455500000004</v>
      </c>
      <c r="I267" s="13">
        <f>Analista_Remuneracao_Dados_base[[#This Row],[2016]]-Analista_Remuneracao_Dados_base[[#This Row],[Aumento Salarial (%)]]</f>
        <v>15392.516000000003</v>
      </c>
      <c r="J267" s="13">
        <f>Analista_Remuneracao_Dados_base[[#This Row],[2017]]-Analista_Remuneracao_Dados_base[[#This Row],[Aumento Salarial (%)]]</f>
        <v>15392.576500000003</v>
      </c>
      <c r="K267" s="13">
        <f>Analista_Remuneracao_Dados_base[[#This Row],[2018]]-Analista_Remuneracao_Dados_base[[#This Row],[Aumento Salarial (%)]]</f>
        <v>15392.637000000002</v>
      </c>
      <c r="L267" s="13">
        <f>Analista_Remuneracao_Dados_base[[#This Row],[2019]]-Analista_Remuneracao_Dados_base[[#This Row],[Aumento Salarial (%)]]</f>
        <v>15392.697500000002</v>
      </c>
      <c r="M267" s="13">
        <f>Analista_Remuneracao_Dados_base[[#This Row],[2020]]-Analista_Remuneracao_Dados_base[[#This Row],[Aumento Salarial (%)]]</f>
        <v>15392.758000000002</v>
      </c>
      <c r="N267" s="13">
        <f>Analista_Remuneracao_Dados_base[[#This Row],[2021]]-Analista_Remuneracao_Dados_base[[#This Row],[Aumento Salarial (%)]]</f>
        <v>15392.818500000001</v>
      </c>
      <c r="O267" s="13">
        <f>Analista_Remuneracao_Dados_base[[#This Row],[2022]]-Analista_Remuneracao_Dados_base[[#This Row],[Aumento Salarial (%)]]</f>
        <v>15392.879000000001</v>
      </c>
      <c r="P267" s="13">
        <f>Analista_Remuneracao_Dados_base[[#This Row],[Salário Atual (R$)2]]-(1*Analista_Remuneracao_Dados_base[[#This Row],[Aumento Salarial (%)]])</f>
        <v>15392.9395</v>
      </c>
      <c r="Q267" s="13">
        <v>15393</v>
      </c>
    </row>
    <row r="268" spans="1:17" x14ac:dyDescent="0.25">
      <c r="A268">
        <v>231</v>
      </c>
      <c r="B268" t="s">
        <v>3</v>
      </c>
      <c r="C268" t="s">
        <v>8</v>
      </c>
      <c r="D268">
        <v>25</v>
      </c>
      <c r="E268" s="38">
        <v>5138</v>
      </c>
      <c r="F268" s="37">
        <v>5.9700000000000003E-2</v>
      </c>
      <c r="G268">
        <f>Analista_Remuneracao_Dados_base[[#This Row],[2014]]-Analista_Remuneracao_Dados_base[[#This Row],[Aumento Salarial (%)]]</f>
        <v>15153.403000000002</v>
      </c>
      <c r="H268" s="13">
        <f>Analista_Remuneracao_Dados_base[[#This Row],[2015]]-Analista_Remuneracao_Dados_base[[#This Row],[Aumento Salarial (%)]]</f>
        <v>15153.462700000002</v>
      </c>
      <c r="I268" s="13">
        <f>Analista_Remuneracao_Dados_base[[#This Row],[2016]]-Analista_Remuneracao_Dados_base[[#This Row],[Aumento Salarial (%)]]</f>
        <v>15153.522400000002</v>
      </c>
      <c r="J268" s="13">
        <f>Analista_Remuneracao_Dados_base[[#This Row],[2017]]-Analista_Remuneracao_Dados_base[[#This Row],[Aumento Salarial (%)]]</f>
        <v>15153.582100000001</v>
      </c>
      <c r="K268" s="13">
        <f>Analista_Remuneracao_Dados_base[[#This Row],[2018]]-Analista_Remuneracao_Dados_base[[#This Row],[Aumento Salarial (%)]]</f>
        <v>15153.641800000001</v>
      </c>
      <c r="L268" s="13">
        <f>Analista_Remuneracao_Dados_base[[#This Row],[2019]]-Analista_Remuneracao_Dados_base[[#This Row],[Aumento Salarial (%)]]</f>
        <v>15153.701500000001</v>
      </c>
      <c r="M268" s="13">
        <f>Analista_Remuneracao_Dados_base[[#This Row],[2020]]-Analista_Remuneracao_Dados_base[[#This Row],[Aumento Salarial (%)]]</f>
        <v>15153.761200000001</v>
      </c>
      <c r="N268" s="13">
        <f>Analista_Remuneracao_Dados_base[[#This Row],[2021]]-Analista_Remuneracao_Dados_base[[#This Row],[Aumento Salarial (%)]]</f>
        <v>15153.820900000001</v>
      </c>
      <c r="O268" s="13">
        <f>Analista_Remuneracao_Dados_base[[#This Row],[2022]]-Analista_Remuneracao_Dados_base[[#This Row],[Aumento Salarial (%)]]</f>
        <v>15153.8806</v>
      </c>
      <c r="P268" s="13">
        <f>Analista_Remuneracao_Dados_base[[#This Row],[Salário Atual (R$)2]]-(1*Analista_Remuneracao_Dados_base[[#This Row],[Aumento Salarial (%)]])</f>
        <v>15153.9403</v>
      </c>
      <c r="Q268" s="13">
        <v>15154</v>
      </c>
    </row>
    <row r="269" spans="1:17" x14ac:dyDescent="0.25">
      <c r="A269">
        <v>339</v>
      </c>
      <c r="B269" t="s">
        <v>3</v>
      </c>
      <c r="C269" t="s">
        <v>6</v>
      </c>
      <c r="D269">
        <v>15</v>
      </c>
      <c r="E269" s="38">
        <v>10128</v>
      </c>
      <c r="F269" s="37">
        <v>5.9400000000000001E-2</v>
      </c>
      <c r="G269">
        <f>Analista_Remuneracao_Dados_base[[#This Row],[2014]]-Analista_Remuneracao_Dados_base[[#This Row],[Aumento Salarial (%)]]</f>
        <v>10483.405999999999</v>
      </c>
      <c r="H269" s="13">
        <f>Analista_Remuneracao_Dados_base[[#This Row],[2015]]-Analista_Remuneracao_Dados_base[[#This Row],[Aumento Salarial (%)]]</f>
        <v>10483.465399999999</v>
      </c>
      <c r="I269" s="13">
        <f>Analista_Remuneracao_Dados_base[[#This Row],[2016]]-Analista_Remuneracao_Dados_base[[#This Row],[Aumento Salarial (%)]]</f>
        <v>10483.524799999999</v>
      </c>
      <c r="J269" s="13">
        <f>Analista_Remuneracao_Dados_base[[#This Row],[2017]]-Analista_Remuneracao_Dados_base[[#This Row],[Aumento Salarial (%)]]</f>
        <v>10483.584199999999</v>
      </c>
      <c r="K269" s="13">
        <f>Analista_Remuneracao_Dados_base[[#This Row],[2018]]-Analista_Remuneracao_Dados_base[[#This Row],[Aumento Salarial (%)]]</f>
        <v>10483.643599999999</v>
      </c>
      <c r="L269" s="13">
        <f>Analista_Remuneracao_Dados_base[[#This Row],[2019]]-Analista_Remuneracao_Dados_base[[#This Row],[Aumento Salarial (%)]]</f>
        <v>10483.703</v>
      </c>
      <c r="M269" s="13">
        <f>Analista_Remuneracao_Dados_base[[#This Row],[2020]]-Analista_Remuneracao_Dados_base[[#This Row],[Aumento Salarial (%)]]</f>
        <v>10483.7624</v>
      </c>
      <c r="N269" s="13">
        <f>Analista_Remuneracao_Dados_base[[#This Row],[2021]]-Analista_Remuneracao_Dados_base[[#This Row],[Aumento Salarial (%)]]</f>
        <v>10483.8218</v>
      </c>
      <c r="O269" s="13">
        <f>Analista_Remuneracao_Dados_base[[#This Row],[2022]]-Analista_Remuneracao_Dados_base[[#This Row],[Aumento Salarial (%)]]</f>
        <v>10483.8812</v>
      </c>
      <c r="P269" s="13">
        <f>Analista_Remuneracao_Dados_base[[#This Row],[Salário Atual (R$)2]]-(1*Analista_Remuneracao_Dados_base[[#This Row],[Aumento Salarial (%)]])</f>
        <v>10483.9406</v>
      </c>
      <c r="Q269" s="13">
        <v>10484</v>
      </c>
    </row>
    <row r="270" spans="1:17" x14ac:dyDescent="0.25">
      <c r="A270">
        <v>331</v>
      </c>
      <c r="B270" t="s">
        <v>12</v>
      </c>
      <c r="C270" t="s">
        <v>7</v>
      </c>
      <c r="D270">
        <v>19</v>
      </c>
      <c r="E270" s="38">
        <v>13825</v>
      </c>
      <c r="F270" s="37">
        <v>5.91E-2</v>
      </c>
      <c r="G270">
        <f>Analista_Remuneracao_Dados_base[[#This Row],[2014]]-Analista_Remuneracao_Dados_base[[#This Row],[Aumento Salarial (%)]]</f>
        <v>17074.409000000014</v>
      </c>
      <c r="H270" s="13">
        <f>Analista_Remuneracao_Dados_base[[#This Row],[2015]]-Analista_Remuneracao_Dados_base[[#This Row],[Aumento Salarial (%)]]</f>
        <v>17074.468100000013</v>
      </c>
      <c r="I270" s="13">
        <f>Analista_Remuneracao_Dados_base[[#This Row],[2016]]-Analista_Remuneracao_Dados_base[[#This Row],[Aumento Salarial (%)]]</f>
        <v>17074.527200000011</v>
      </c>
      <c r="J270" s="13">
        <f>Analista_Remuneracao_Dados_base[[#This Row],[2017]]-Analista_Remuneracao_Dados_base[[#This Row],[Aumento Salarial (%)]]</f>
        <v>17074.58630000001</v>
      </c>
      <c r="K270" s="13">
        <f>Analista_Remuneracao_Dados_base[[#This Row],[2018]]-Analista_Remuneracao_Dados_base[[#This Row],[Aumento Salarial (%)]]</f>
        <v>17074.645400000009</v>
      </c>
      <c r="L270" s="13">
        <f>Analista_Remuneracao_Dados_base[[#This Row],[2019]]-Analista_Remuneracao_Dados_base[[#This Row],[Aumento Salarial (%)]]</f>
        <v>17074.704500000007</v>
      </c>
      <c r="M270" s="13">
        <f>Analista_Remuneracao_Dados_base[[#This Row],[2020]]-Analista_Remuneracao_Dados_base[[#This Row],[Aumento Salarial (%)]]</f>
        <v>17074.763600000006</v>
      </c>
      <c r="N270" s="13">
        <f>Analista_Remuneracao_Dados_base[[#This Row],[2021]]-Analista_Remuneracao_Dados_base[[#This Row],[Aumento Salarial (%)]]</f>
        <v>17074.822700000004</v>
      </c>
      <c r="O270" s="13">
        <f>Analista_Remuneracao_Dados_base[[#This Row],[2022]]-Analista_Remuneracao_Dados_base[[#This Row],[Aumento Salarial (%)]]</f>
        <v>17074.881800000003</v>
      </c>
      <c r="P270" s="13">
        <f>Analista_Remuneracao_Dados_base[[#This Row],[Salário Atual (R$)2]]-(1*Analista_Remuneracao_Dados_base[[#This Row],[Aumento Salarial (%)]])</f>
        <v>17074.940900000001</v>
      </c>
      <c r="Q270" s="13">
        <v>17075</v>
      </c>
    </row>
    <row r="271" spans="1:17" x14ac:dyDescent="0.25">
      <c r="A271">
        <v>285</v>
      </c>
      <c r="B271" t="s">
        <v>9</v>
      </c>
      <c r="C271" t="s">
        <v>7</v>
      </c>
      <c r="D271">
        <v>26</v>
      </c>
      <c r="E271" s="38">
        <v>7997</v>
      </c>
      <c r="F271" s="37">
        <v>5.8900000000000001E-2</v>
      </c>
      <c r="G271">
        <f>Analista_Remuneracao_Dados_base[[#This Row],[2014]]-Analista_Remuneracao_Dados_base[[#This Row],[Aumento Salarial (%)]]</f>
        <v>12832.411</v>
      </c>
      <c r="H271" s="13">
        <f>Analista_Remuneracao_Dados_base[[#This Row],[2015]]-Analista_Remuneracao_Dados_base[[#This Row],[Aumento Salarial (%)]]</f>
        <v>12832.4699</v>
      </c>
      <c r="I271" s="13">
        <f>Analista_Remuneracao_Dados_base[[#This Row],[2016]]-Analista_Remuneracao_Dados_base[[#This Row],[Aumento Salarial (%)]]</f>
        <v>12832.5288</v>
      </c>
      <c r="J271" s="13">
        <f>Analista_Remuneracao_Dados_base[[#This Row],[2017]]-Analista_Remuneracao_Dados_base[[#This Row],[Aumento Salarial (%)]]</f>
        <v>12832.5877</v>
      </c>
      <c r="K271" s="13">
        <f>Analista_Remuneracao_Dados_base[[#This Row],[2018]]-Analista_Remuneracao_Dados_base[[#This Row],[Aumento Salarial (%)]]</f>
        <v>12832.6466</v>
      </c>
      <c r="L271" s="13">
        <f>Analista_Remuneracao_Dados_base[[#This Row],[2019]]-Analista_Remuneracao_Dados_base[[#This Row],[Aumento Salarial (%)]]</f>
        <v>12832.7055</v>
      </c>
      <c r="M271" s="13">
        <f>Analista_Remuneracao_Dados_base[[#This Row],[2020]]-Analista_Remuneracao_Dados_base[[#This Row],[Aumento Salarial (%)]]</f>
        <v>12832.7644</v>
      </c>
      <c r="N271" s="13">
        <f>Analista_Remuneracao_Dados_base[[#This Row],[2021]]-Analista_Remuneracao_Dados_base[[#This Row],[Aumento Salarial (%)]]</f>
        <v>12832.8233</v>
      </c>
      <c r="O271" s="13">
        <f>Analista_Remuneracao_Dados_base[[#This Row],[2022]]-Analista_Remuneracao_Dados_base[[#This Row],[Aumento Salarial (%)]]</f>
        <v>12832.8822</v>
      </c>
      <c r="P271" s="13">
        <f>Analista_Remuneracao_Dados_base[[#This Row],[Salário Atual (R$)2]]-(1*Analista_Remuneracao_Dados_base[[#This Row],[Aumento Salarial (%)]])</f>
        <v>12832.9411</v>
      </c>
      <c r="Q271" s="13">
        <v>12833</v>
      </c>
    </row>
    <row r="272" spans="1:17" x14ac:dyDescent="0.25">
      <c r="A272">
        <v>99</v>
      </c>
      <c r="B272" t="s">
        <v>3</v>
      </c>
      <c r="C272" t="s">
        <v>4</v>
      </c>
      <c r="D272">
        <v>5</v>
      </c>
      <c r="E272" s="38">
        <v>4731</v>
      </c>
      <c r="F272" s="37">
        <v>5.8200000000000002E-2</v>
      </c>
      <c r="G272">
        <f>Analista_Remuneracao_Dados_base[[#This Row],[2014]]-Analista_Remuneracao_Dados_base[[#This Row],[Aumento Salarial (%)]]</f>
        <v>18707.418000000005</v>
      </c>
      <c r="H272" s="13">
        <f>Analista_Remuneracao_Dados_base[[#This Row],[2015]]-Analista_Remuneracao_Dados_base[[#This Row],[Aumento Salarial (%)]]</f>
        <v>18707.476200000005</v>
      </c>
      <c r="I272" s="13">
        <f>Analista_Remuneracao_Dados_base[[#This Row],[2016]]-Analista_Remuneracao_Dados_base[[#This Row],[Aumento Salarial (%)]]</f>
        <v>18707.534400000004</v>
      </c>
      <c r="J272" s="13">
        <f>Analista_Remuneracao_Dados_base[[#This Row],[2017]]-Analista_Remuneracao_Dados_base[[#This Row],[Aumento Salarial (%)]]</f>
        <v>18707.592600000004</v>
      </c>
      <c r="K272" s="13">
        <f>Analista_Remuneracao_Dados_base[[#This Row],[2018]]-Analista_Remuneracao_Dados_base[[#This Row],[Aumento Salarial (%)]]</f>
        <v>18707.650800000003</v>
      </c>
      <c r="L272" s="13">
        <f>Analista_Remuneracao_Dados_base[[#This Row],[2019]]-Analista_Remuneracao_Dados_base[[#This Row],[Aumento Salarial (%)]]</f>
        <v>18707.709000000003</v>
      </c>
      <c r="M272" s="13">
        <f>Analista_Remuneracao_Dados_base[[#This Row],[2020]]-Analista_Remuneracao_Dados_base[[#This Row],[Aumento Salarial (%)]]</f>
        <v>18707.767200000002</v>
      </c>
      <c r="N272" s="13">
        <f>Analista_Remuneracao_Dados_base[[#This Row],[2021]]-Analista_Remuneracao_Dados_base[[#This Row],[Aumento Salarial (%)]]</f>
        <v>18707.825400000002</v>
      </c>
      <c r="O272" s="13">
        <f>Analista_Remuneracao_Dados_base[[#This Row],[2022]]-Analista_Remuneracao_Dados_base[[#This Row],[Aumento Salarial (%)]]</f>
        <v>18707.883600000001</v>
      </c>
      <c r="P272" s="13">
        <f>Analista_Remuneracao_Dados_base[[#This Row],[Salário Atual (R$)2]]-(1*Analista_Remuneracao_Dados_base[[#This Row],[Aumento Salarial (%)]])</f>
        <v>18707.941800000001</v>
      </c>
      <c r="Q272" s="13">
        <v>18708</v>
      </c>
    </row>
    <row r="273" spans="1:17" x14ac:dyDescent="0.25">
      <c r="A273">
        <v>104</v>
      </c>
      <c r="B273" t="s">
        <v>10</v>
      </c>
      <c r="C273" t="s">
        <v>7</v>
      </c>
      <c r="D273">
        <v>20</v>
      </c>
      <c r="E273" s="38">
        <v>19597</v>
      </c>
      <c r="F273" s="37">
        <v>5.79E-2</v>
      </c>
      <c r="G273">
        <f>Analista_Remuneracao_Dados_base[[#This Row],[2014]]-Analista_Remuneracao_Dados_base[[#This Row],[Aumento Salarial (%)]]</f>
        <v>7668.4210000000021</v>
      </c>
      <c r="H273" s="13">
        <f>Analista_Remuneracao_Dados_base[[#This Row],[2015]]-Analista_Remuneracao_Dados_base[[#This Row],[Aumento Salarial (%)]]</f>
        <v>7668.4789000000019</v>
      </c>
      <c r="I273" s="13">
        <f>Analista_Remuneracao_Dados_base[[#This Row],[2016]]-Analista_Remuneracao_Dados_base[[#This Row],[Aumento Salarial (%)]]</f>
        <v>7668.5368000000017</v>
      </c>
      <c r="J273" s="13">
        <f>Analista_Remuneracao_Dados_base[[#This Row],[2017]]-Analista_Remuneracao_Dados_base[[#This Row],[Aumento Salarial (%)]]</f>
        <v>7668.5947000000015</v>
      </c>
      <c r="K273" s="13">
        <f>Analista_Remuneracao_Dados_base[[#This Row],[2018]]-Analista_Remuneracao_Dados_base[[#This Row],[Aumento Salarial (%)]]</f>
        <v>7668.6526000000013</v>
      </c>
      <c r="L273" s="13">
        <f>Analista_Remuneracao_Dados_base[[#This Row],[2019]]-Analista_Remuneracao_Dados_base[[#This Row],[Aumento Salarial (%)]]</f>
        <v>7668.710500000001</v>
      </c>
      <c r="M273" s="13">
        <f>Analista_Remuneracao_Dados_base[[#This Row],[2020]]-Analista_Remuneracao_Dados_base[[#This Row],[Aumento Salarial (%)]]</f>
        <v>7668.7684000000008</v>
      </c>
      <c r="N273" s="13">
        <f>Analista_Remuneracao_Dados_base[[#This Row],[2021]]-Analista_Remuneracao_Dados_base[[#This Row],[Aumento Salarial (%)]]</f>
        <v>7668.8263000000006</v>
      </c>
      <c r="O273" s="13">
        <f>Analista_Remuneracao_Dados_base[[#This Row],[2022]]-Analista_Remuneracao_Dados_base[[#This Row],[Aumento Salarial (%)]]</f>
        <v>7668.8842000000004</v>
      </c>
      <c r="P273" s="13">
        <f>Analista_Remuneracao_Dados_base[[#This Row],[Salário Atual (R$)2]]-(1*Analista_Remuneracao_Dados_base[[#This Row],[Aumento Salarial (%)]])</f>
        <v>7668.9421000000002</v>
      </c>
      <c r="Q273" s="13">
        <v>7669</v>
      </c>
    </row>
    <row r="274" spans="1:17" x14ac:dyDescent="0.25">
      <c r="A274">
        <v>180</v>
      </c>
      <c r="B274" t="s">
        <v>12</v>
      </c>
      <c r="C274" t="s">
        <v>6</v>
      </c>
      <c r="D274">
        <v>26</v>
      </c>
      <c r="E274" s="38">
        <v>3595</v>
      </c>
      <c r="F274" s="37">
        <v>5.7099999999999998E-2</v>
      </c>
      <c r="G274">
        <f>Analista_Remuneracao_Dados_base[[#This Row],[2014]]-Analista_Remuneracao_Dados_base[[#This Row],[Aumento Salarial (%)]]</f>
        <v>14527.429</v>
      </c>
      <c r="H274" s="13">
        <f>Analista_Remuneracao_Dados_base[[#This Row],[2015]]-Analista_Remuneracao_Dados_base[[#This Row],[Aumento Salarial (%)]]</f>
        <v>14527.4861</v>
      </c>
      <c r="I274" s="13">
        <f>Analista_Remuneracao_Dados_base[[#This Row],[2016]]-Analista_Remuneracao_Dados_base[[#This Row],[Aumento Salarial (%)]]</f>
        <v>14527.5432</v>
      </c>
      <c r="J274" s="13">
        <f>Analista_Remuneracao_Dados_base[[#This Row],[2017]]-Analista_Remuneracao_Dados_base[[#This Row],[Aumento Salarial (%)]]</f>
        <v>14527.6003</v>
      </c>
      <c r="K274" s="13">
        <f>Analista_Remuneracao_Dados_base[[#This Row],[2018]]-Analista_Remuneracao_Dados_base[[#This Row],[Aumento Salarial (%)]]</f>
        <v>14527.6574</v>
      </c>
      <c r="L274" s="13">
        <f>Analista_Remuneracao_Dados_base[[#This Row],[2019]]-Analista_Remuneracao_Dados_base[[#This Row],[Aumento Salarial (%)]]</f>
        <v>14527.7145</v>
      </c>
      <c r="M274" s="13">
        <f>Analista_Remuneracao_Dados_base[[#This Row],[2020]]-Analista_Remuneracao_Dados_base[[#This Row],[Aumento Salarial (%)]]</f>
        <v>14527.7716</v>
      </c>
      <c r="N274" s="13">
        <f>Analista_Remuneracao_Dados_base[[#This Row],[2021]]-Analista_Remuneracao_Dados_base[[#This Row],[Aumento Salarial (%)]]</f>
        <v>14527.8287</v>
      </c>
      <c r="O274" s="13">
        <f>Analista_Remuneracao_Dados_base[[#This Row],[2022]]-Analista_Remuneracao_Dados_base[[#This Row],[Aumento Salarial (%)]]</f>
        <v>14527.8858</v>
      </c>
      <c r="P274" s="13">
        <f>Analista_Remuneracao_Dados_base[[#This Row],[Salário Atual (R$)2]]-(1*Analista_Remuneracao_Dados_base[[#This Row],[Aumento Salarial (%)]])</f>
        <v>14527.9429</v>
      </c>
      <c r="Q274" s="13">
        <v>14528</v>
      </c>
    </row>
    <row r="275" spans="1:17" x14ac:dyDescent="0.25">
      <c r="A275">
        <v>279</v>
      </c>
      <c r="B275" t="s">
        <v>9</v>
      </c>
      <c r="C275" t="s">
        <v>4</v>
      </c>
      <c r="D275">
        <v>23</v>
      </c>
      <c r="E275" s="38">
        <v>9421</v>
      </c>
      <c r="F275" s="37">
        <v>5.6800000000000003E-2</v>
      </c>
      <c r="G275">
        <f>Analista_Remuneracao_Dados_base[[#This Row],[2014]]-Analista_Remuneracao_Dados_base[[#This Row],[Aumento Salarial (%)]]</f>
        <v>11853.431999999997</v>
      </c>
      <c r="H275" s="13">
        <f>Analista_Remuneracao_Dados_base[[#This Row],[2015]]-Analista_Remuneracao_Dados_base[[#This Row],[Aumento Salarial (%)]]</f>
        <v>11853.488799999997</v>
      </c>
      <c r="I275" s="13">
        <f>Analista_Remuneracao_Dados_base[[#This Row],[2016]]-Analista_Remuneracao_Dados_base[[#This Row],[Aumento Salarial (%)]]</f>
        <v>11853.545599999998</v>
      </c>
      <c r="J275" s="13">
        <f>Analista_Remuneracao_Dados_base[[#This Row],[2017]]-Analista_Remuneracao_Dados_base[[#This Row],[Aumento Salarial (%)]]</f>
        <v>11853.602399999998</v>
      </c>
      <c r="K275" s="13">
        <f>Analista_Remuneracao_Dados_base[[#This Row],[2018]]-Analista_Remuneracao_Dados_base[[#This Row],[Aumento Salarial (%)]]</f>
        <v>11853.659199999998</v>
      </c>
      <c r="L275" s="13">
        <f>Analista_Remuneracao_Dados_base[[#This Row],[2019]]-Analista_Remuneracao_Dados_base[[#This Row],[Aumento Salarial (%)]]</f>
        <v>11853.715999999999</v>
      </c>
      <c r="M275" s="13">
        <f>Analista_Remuneracao_Dados_base[[#This Row],[2020]]-Analista_Remuneracao_Dados_base[[#This Row],[Aumento Salarial (%)]]</f>
        <v>11853.772799999999</v>
      </c>
      <c r="N275" s="13">
        <f>Analista_Remuneracao_Dados_base[[#This Row],[2021]]-Analista_Remuneracao_Dados_base[[#This Row],[Aumento Salarial (%)]]</f>
        <v>11853.829599999999</v>
      </c>
      <c r="O275" s="13">
        <f>Analista_Remuneracao_Dados_base[[#This Row],[2022]]-Analista_Remuneracao_Dados_base[[#This Row],[Aumento Salarial (%)]]</f>
        <v>11853.886399999999</v>
      </c>
      <c r="P275" s="13">
        <f>Analista_Remuneracao_Dados_base[[#This Row],[Salário Atual (R$)2]]-(1*Analista_Remuneracao_Dados_base[[#This Row],[Aumento Salarial (%)]])</f>
        <v>11853.9432</v>
      </c>
      <c r="Q275" s="13">
        <v>11854</v>
      </c>
    </row>
    <row r="276" spans="1:17" x14ac:dyDescent="0.25">
      <c r="A276">
        <v>246</v>
      </c>
      <c r="B276" t="s">
        <v>12</v>
      </c>
      <c r="C276" t="s">
        <v>4</v>
      </c>
      <c r="D276">
        <v>2</v>
      </c>
      <c r="E276" s="38">
        <v>16657</v>
      </c>
      <c r="F276" s="37">
        <v>5.6300000000000003E-2</v>
      </c>
      <c r="G276">
        <f>Analista_Remuneracao_Dados_base[[#This Row],[2014]]-Analista_Remuneracao_Dados_base[[#This Row],[Aumento Salarial (%)]]</f>
        <v>19906.436999999998</v>
      </c>
      <c r="H276" s="13">
        <f>Analista_Remuneracao_Dados_base[[#This Row],[2015]]-Analista_Remuneracao_Dados_base[[#This Row],[Aumento Salarial (%)]]</f>
        <v>19906.493299999998</v>
      </c>
      <c r="I276" s="13">
        <f>Analista_Remuneracao_Dados_base[[#This Row],[2016]]-Analista_Remuneracao_Dados_base[[#This Row],[Aumento Salarial (%)]]</f>
        <v>19906.549599999998</v>
      </c>
      <c r="J276" s="13">
        <f>Analista_Remuneracao_Dados_base[[#This Row],[2017]]-Analista_Remuneracao_Dados_base[[#This Row],[Aumento Salarial (%)]]</f>
        <v>19906.605899999999</v>
      </c>
      <c r="K276" s="13">
        <f>Analista_Remuneracao_Dados_base[[#This Row],[2018]]-Analista_Remuneracao_Dados_base[[#This Row],[Aumento Salarial (%)]]</f>
        <v>19906.662199999999</v>
      </c>
      <c r="L276" s="13">
        <f>Analista_Remuneracao_Dados_base[[#This Row],[2019]]-Analista_Remuneracao_Dados_base[[#This Row],[Aumento Salarial (%)]]</f>
        <v>19906.718499999999</v>
      </c>
      <c r="M276" s="13">
        <f>Analista_Remuneracao_Dados_base[[#This Row],[2020]]-Analista_Remuneracao_Dados_base[[#This Row],[Aumento Salarial (%)]]</f>
        <v>19906.774799999999</v>
      </c>
      <c r="N276" s="13">
        <f>Analista_Remuneracao_Dados_base[[#This Row],[2021]]-Analista_Remuneracao_Dados_base[[#This Row],[Aumento Salarial (%)]]</f>
        <v>19906.831099999999</v>
      </c>
      <c r="O276" s="13">
        <f>Analista_Remuneracao_Dados_base[[#This Row],[2022]]-Analista_Remuneracao_Dados_base[[#This Row],[Aumento Salarial (%)]]</f>
        <v>19906.8874</v>
      </c>
      <c r="P276" s="13">
        <f>Analista_Remuneracao_Dados_base[[#This Row],[Salário Atual (R$)2]]-(1*Analista_Remuneracao_Dados_base[[#This Row],[Aumento Salarial (%)]])</f>
        <v>19906.9437</v>
      </c>
      <c r="Q276" s="13">
        <v>19907</v>
      </c>
    </row>
    <row r="277" spans="1:17" x14ac:dyDescent="0.25">
      <c r="A277">
        <v>224</v>
      </c>
      <c r="B277" t="s">
        <v>3</v>
      </c>
      <c r="C277" t="s">
        <v>5</v>
      </c>
      <c r="D277">
        <v>28</v>
      </c>
      <c r="E277" s="38">
        <v>14528</v>
      </c>
      <c r="F277" s="37">
        <v>5.5300000000000002E-2</v>
      </c>
      <c r="G277">
        <f>Analista_Remuneracao_Dados_base[[#This Row],[2014]]-Analista_Remuneracao_Dados_base[[#This Row],[Aumento Salarial (%)]]</f>
        <v>14621.447</v>
      </c>
      <c r="H277" s="13">
        <f>Analista_Remuneracao_Dados_base[[#This Row],[2015]]-Analista_Remuneracao_Dados_base[[#This Row],[Aumento Salarial (%)]]</f>
        <v>14621.5023</v>
      </c>
      <c r="I277" s="13">
        <f>Analista_Remuneracao_Dados_base[[#This Row],[2016]]-Analista_Remuneracao_Dados_base[[#This Row],[Aumento Salarial (%)]]</f>
        <v>14621.5576</v>
      </c>
      <c r="J277" s="13">
        <f>Analista_Remuneracao_Dados_base[[#This Row],[2017]]-Analista_Remuneracao_Dados_base[[#This Row],[Aumento Salarial (%)]]</f>
        <v>14621.6129</v>
      </c>
      <c r="K277" s="13">
        <f>Analista_Remuneracao_Dados_base[[#This Row],[2018]]-Analista_Remuneracao_Dados_base[[#This Row],[Aumento Salarial (%)]]</f>
        <v>14621.6682</v>
      </c>
      <c r="L277" s="13">
        <f>Analista_Remuneracao_Dados_base[[#This Row],[2019]]-Analista_Remuneracao_Dados_base[[#This Row],[Aumento Salarial (%)]]</f>
        <v>14621.7235</v>
      </c>
      <c r="M277" s="13">
        <f>Analista_Remuneracao_Dados_base[[#This Row],[2020]]-Analista_Remuneracao_Dados_base[[#This Row],[Aumento Salarial (%)]]</f>
        <v>14621.7788</v>
      </c>
      <c r="N277" s="13">
        <f>Analista_Remuneracao_Dados_base[[#This Row],[2021]]-Analista_Remuneracao_Dados_base[[#This Row],[Aumento Salarial (%)]]</f>
        <v>14621.8341</v>
      </c>
      <c r="O277" s="13">
        <f>Analista_Remuneracao_Dados_base[[#This Row],[2022]]-Analista_Remuneracao_Dados_base[[#This Row],[Aumento Salarial (%)]]</f>
        <v>14621.8894</v>
      </c>
      <c r="P277" s="13">
        <f>Analista_Remuneracao_Dados_base[[#This Row],[Salário Atual (R$)2]]-(1*Analista_Remuneracao_Dados_base[[#This Row],[Aumento Salarial (%)]])</f>
        <v>14621.9447</v>
      </c>
      <c r="Q277" s="13">
        <v>14622</v>
      </c>
    </row>
    <row r="278" spans="1:17" x14ac:dyDescent="0.25">
      <c r="A278">
        <v>192</v>
      </c>
      <c r="B278" t="s">
        <v>10</v>
      </c>
      <c r="C278" t="s">
        <v>6</v>
      </c>
      <c r="D278">
        <v>18</v>
      </c>
      <c r="E278" s="38">
        <v>14553</v>
      </c>
      <c r="F278" s="37">
        <v>5.5100000000000003E-2</v>
      </c>
      <c r="G278">
        <f>Analista_Remuneracao_Dados_base[[#This Row],[2014]]-Analista_Remuneracao_Dados_base[[#This Row],[Aumento Salarial (%)]]</f>
        <v>12821.449000000004</v>
      </c>
      <c r="H278" s="13">
        <f>Analista_Remuneracao_Dados_base[[#This Row],[2015]]-Analista_Remuneracao_Dados_base[[#This Row],[Aumento Salarial (%)]]</f>
        <v>12821.504100000004</v>
      </c>
      <c r="I278" s="13">
        <f>Analista_Remuneracao_Dados_base[[#This Row],[2016]]-Analista_Remuneracao_Dados_base[[#This Row],[Aumento Salarial (%)]]</f>
        <v>12821.559200000003</v>
      </c>
      <c r="J278" s="13">
        <f>Analista_Remuneracao_Dados_base[[#This Row],[2017]]-Analista_Remuneracao_Dados_base[[#This Row],[Aumento Salarial (%)]]</f>
        <v>12821.614300000003</v>
      </c>
      <c r="K278" s="13">
        <f>Analista_Remuneracao_Dados_base[[#This Row],[2018]]-Analista_Remuneracao_Dados_base[[#This Row],[Aumento Salarial (%)]]</f>
        <v>12821.669400000002</v>
      </c>
      <c r="L278" s="13">
        <f>Analista_Remuneracao_Dados_base[[#This Row],[2019]]-Analista_Remuneracao_Dados_base[[#This Row],[Aumento Salarial (%)]]</f>
        <v>12821.724500000002</v>
      </c>
      <c r="M278" s="13">
        <f>Analista_Remuneracao_Dados_base[[#This Row],[2020]]-Analista_Remuneracao_Dados_base[[#This Row],[Aumento Salarial (%)]]</f>
        <v>12821.779600000002</v>
      </c>
      <c r="N278" s="13">
        <f>Analista_Remuneracao_Dados_base[[#This Row],[2021]]-Analista_Remuneracao_Dados_base[[#This Row],[Aumento Salarial (%)]]</f>
        <v>12821.834700000001</v>
      </c>
      <c r="O278" s="13">
        <f>Analista_Remuneracao_Dados_base[[#This Row],[2022]]-Analista_Remuneracao_Dados_base[[#This Row],[Aumento Salarial (%)]]</f>
        <v>12821.889800000001</v>
      </c>
      <c r="P278" s="13">
        <f>Analista_Remuneracao_Dados_base[[#This Row],[Salário Atual (R$)2]]-(1*Analista_Remuneracao_Dados_base[[#This Row],[Aumento Salarial (%)]])</f>
        <v>12821.9449</v>
      </c>
      <c r="Q278" s="13">
        <v>12822</v>
      </c>
    </row>
    <row r="279" spans="1:17" x14ac:dyDescent="0.25">
      <c r="A279">
        <v>269</v>
      </c>
      <c r="B279" t="s">
        <v>10</v>
      </c>
      <c r="C279" t="s">
        <v>7</v>
      </c>
      <c r="D279">
        <v>16</v>
      </c>
      <c r="E279" s="38">
        <v>17881</v>
      </c>
      <c r="F279" s="37">
        <v>5.4899999999999997E-2</v>
      </c>
      <c r="G279">
        <f>Analista_Remuneracao_Dados_base[[#This Row],[2014]]-Analista_Remuneracao_Dados_base[[#This Row],[Aumento Salarial (%)]]</f>
        <v>14520.451000000008</v>
      </c>
      <c r="H279" s="13">
        <f>Analista_Remuneracao_Dados_base[[#This Row],[2015]]-Analista_Remuneracao_Dados_base[[#This Row],[Aumento Salarial (%)]]</f>
        <v>14520.505900000007</v>
      </c>
      <c r="I279" s="13">
        <f>Analista_Remuneracao_Dados_base[[#This Row],[2016]]-Analista_Remuneracao_Dados_base[[#This Row],[Aumento Salarial (%)]]</f>
        <v>14520.560800000007</v>
      </c>
      <c r="J279" s="13">
        <f>Analista_Remuneracao_Dados_base[[#This Row],[2017]]-Analista_Remuneracao_Dados_base[[#This Row],[Aumento Salarial (%)]]</f>
        <v>14520.615700000006</v>
      </c>
      <c r="K279" s="13">
        <f>Analista_Remuneracao_Dados_base[[#This Row],[2018]]-Analista_Remuneracao_Dados_base[[#This Row],[Aumento Salarial (%)]]</f>
        <v>14520.670600000005</v>
      </c>
      <c r="L279" s="13">
        <f>Analista_Remuneracao_Dados_base[[#This Row],[2019]]-Analista_Remuneracao_Dados_base[[#This Row],[Aumento Salarial (%)]]</f>
        <v>14520.725500000004</v>
      </c>
      <c r="M279" s="13">
        <f>Analista_Remuneracao_Dados_base[[#This Row],[2020]]-Analista_Remuneracao_Dados_base[[#This Row],[Aumento Salarial (%)]]</f>
        <v>14520.780400000003</v>
      </c>
      <c r="N279" s="13">
        <f>Analista_Remuneracao_Dados_base[[#This Row],[2021]]-Analista_Remuneracao_Dados_base[[#This Row],[Aumento Salarial (%)]]</f>
        <v>14520.835300000002</v>
      </c>
      <c r="O279" s="13">
        <f>Analista_Remuneracao_Dados_base[[#This Row],[2022]]-Analista_Remuneracao_Dados_base[[#This Row],[Aumento Salarial (%)]]</f>
        <v>14520.890200000002</v>
      </c>
      <c r="P279" s="13">
        <f>Analista_Remuneracao_Dados_base[[#This Row],[Salário Atual (R$)2]]-(1*Analista_Remuneracao_Dados_base[[#This Row],[Aumento Salarial (%)]])</f>
        <v>14520.945100000001</v>
      </c>
      <c r="Q279" s="13">
        <v>14521</v>
      </c>
    </row>
    <row r="280" spans="1:17" x14ac:dyDescent="0.25">
      <c r="A280">
        <v>483</v>
      </c>
      <c r="B280" t="s">
        <v>11</v>
      </c>
      <c r="C280" t="s">
        <v>7</v>
      </c>
      <c r="D280">
        <v>7</v>
      </c>
      <c r="E280" s="38">
        <v>9743</v>
      </c>
      <c r="F280" s="37">
        <v>5.45E-2</v>
      </c>
      <c r="G280">
        <f>Analista_Remuneracao_Dados_base[[#This Row],[2014]]-Analista_Remuneracao_Dados_base[[#This Row],[Aumento Salarial (%)]]</f>
        <v>16665.455000000016</v>
      </c>
      <c r="H280" s="13">
        <f>Analista_Remuneracao_Dados_base[[#This Row],[2015]]-Analista_Remuneracao_Dados_base[[#This Row],[Aumento Salarial (%)]]</f>
        <v>16665.509500000015</v>
      </c>
      <c r="I280" s="13">
        <f>Analista_Remuneracao_Dados_base[[#This Row],[2016]]-Analista_Remuneracao_Dados_base[[#This Row],[Aumento Salarial (%)]]</f>
        <v>16665.564000000013</v>
      </c>
      <c r="J280" s="13">
        <f>Analista_Remuneracao_Dados_base[[#This Row],[2017]]-Analista_Remuneracao_Dados_base[[#This Row],[Aumento Salarial (%)]]</f>
        <v>16665.618500000011</v>
      </c>
      <c r="K280" s="13">
        <f>Analista_Remuneracao_Dados_base[[#This Row],[2018]]-Analista_Remuneracao_Dados_base[[#This Row],[Aumento Salarial (%)]]</f>
        <v>16665.67300000001</v>
      </c>
      <c r="L280" s="13">
        <f>Analista_Remuneracao_Dados_base[[#This Row],[2019]]-Analista_Remuneracao_Dados_base[[#This Row],[Aumento Salarial (%)]]</f>
        <v>16665.727500000008</v>
      </c>
      <c r="M280" s="13">
        <f>Analista_Remuneracao_Dados_base[[#This Row],[2020]]-Analista_Remuneracao_Dados_base[[#This Row],[Aumento Salarial (%)]]</f>
        <v>16665.782000000007</v>
      </c>
      <c r="N280" s="13">
        <f>Analista_Remuneracao_Dados_base[[#This Row],[2021]]-Analista_Remuneracao_Dados_base[[#This Row],[Aumento Salarial (%)]]</f>
        <v>16665.836500000005</v>
      </c>
      <c r="O280" s="13">
        <f>Analista_Remuneracao_Dados_base[[#This Row],[2022]]-Analista_Remuneracao_Dados_base[[#This Row],[Aumento Salarial (%)]]</f>
        <v>16665.891000000003</v>
      </c>
      <c r="P280" s="13">
        <f>Analista_Remuneracao_Dados_base[[#This Row],[Salário Atual (R$)2]]-(1*Analista_Remuneracao_Dados_base[[#This Row],[Aumento Salarial (%)]])</f>
        <v>16665.945500000002</v>
      </c>
      <c r="Q280" s="13">
        <v>16666</v>
      </c>
    </row>
    <row r="281" spans="1:17" x14ac:dyDescent="0.25">
      <c r="A281">
        <v>370</v>
      </c>
      <c r="B281" t="s">
        <v>3</v>
      </c>
      <c r="C281" t="s">
        <v>8</v>
      </c>
      <c r="D281">
        <v>4</v>
      </c>
      <c r="E281" s="38">
        <v>18972</v>
      </c>
      <c r="F281" s="37">
        <v>5.45E-2</v>
      </c>
      <c r="G281">
        <f>Analista_Remuneracao_Dados_base[[#This Row],[2014]]-Analista_Remuneracao_Dados_base[[#This Row],[Aumento Salarial (%)]]</f>
        <v>16599.455000000016</v>
      </c>
      <c r="H281" s="13">
        <f>Analista_Remuneracao_Dados_base[[#This Row],[2015]]-Analista_Remuneracao_Dados_base[[#This Row],[Aumento Salarial (%)]]</f>
        <v>16599.509500000015</v>
      </c>
      <c r="I281" s="13">
        <f>Analista_Remuneracao_Dados_base[[#This Row],[2016]]-Analista_Remuneracao_Dados_base[[#This Row],[Aumento Salarial (%)]]</f>
        <v>16599.564000000013</v>
      </c>
      <c r="J281" s="13">
        <f>Analista_Remuneracao_Dados_base[[#This Row],[2017]]-Analista_Remuneracao_Dados_base[[#This Row],[Aumento Salarial (%)]]</f>
        <v>16599.618500000011</v>
      </c>
      <c r="K281" s="13">
        <f>Analista_Remuneracao_Dados_base[[#This Row],[2018]]-Analista_Remuneracao_Dados_base[[#This Row],[Aumento Salarial (%)]]</f>
        <v>16599.67300000001</v>
      </c>
      <c r="L281" s="13">
        <f>Analista_Remuneracao_Dados_base[[#This Row],[2019]]-Analista_Remuneracao_Dados_base[[#This Row],[Aumento Salarial (%)]]</f>
        <v>16599.727500000008</v>
      </c>
      <c r="M281" s="13">
        <f>Analista_Remuneracao_Dados_base[[#This Row],[2020]]-Analista_Remuneracao_Dados_base[[#This Row],[Aumento Salarial (%)]]</f>
        <v>16599.782000000007</v>
      </c>
      <c r="N281" s="13">
        <f>Analista_Remuneracao_Dados_base[[#This Row],[2021]]-Analista_Remuneracao_Dados_base[[#This Row],[Aumento Salarial (%)]]</f>
        <v>16599.836500000005</v>
      </c>
      <c r="O281" s="13">
        <f>Analista_Remuneracao_Dados_base[[#This Row],[2022]]-Analista_Remuneracao_Dados_base[[#This Row],[Aumento Salarial (%)]]</f>
        <v>16599.891000000003</v>
      </c>
      <c r="P281" s="13">
        <f>Analista_Remuneracao_Dados_base[[#This Row],[Salário Atual (R$)2]]-(1*Analista_Remuneracao_Dados_base[[#This Row],[Aumento Salarial (%)]])</f>
        <v>16599.945500000002</v>
      </c>
      <c r="Q281" s="13">
        <v>16600</v>
      </c>
    </row>
    <row r="282" spans="1:17" x14ac:dyDescent="0.25">
      <c r="A282">
        <v>487</v>
      </c>
      <c r="B282" t="s">
        <v>9</v>
      </c>
      <c r="C282" t="s">
        <v>6</v>
      </c>
      <c r="D282">
        <v>6</v>
      </c>
      <c r="E282" s="38">
        <v>7039</v>
      </c>
      <c r="F282" s="37">
        <v>5.45E-2</v>
      </c>
      <c r="G282">
        <f>Analista_Remuneracao_Dados_base[[#This Row],[2014]]-Analista_Remuneracao_Dados_base[[#This Row],[Aumento Salarial (%)]]</f>
        <v>6798.4549999999981</v>
      </c>
      <c r="H282" s="13">
        <f>Analista_Remuneracao_Dados_base[[#This Row],[2015]]-Analista_Remuneracao_Dados_base[[#This Row],[Aumento Salarial (%)]]</f>
        <v>6798.5094999999983</v>
      </c>
      <c r="I282" s="13">
        <f>Analista_Remuneracao_Dados_base[[#This Row],[2016]]-Analista_Remuneracao_Dados_base[[#This Row],[Aumento Salarial (%)]]</f>
        <v>6798.5639999999985</v>
      </c>
      <c r="J282" s="13">
        <f>Analista_Remuneracao_Dados_base[[#This Row],[2017]]-Analista_Remuneracao_Dados_base[[#This Row],[Aumento Salarial (%)]]</f>
        <v>6798.6184999999987</v>
      </c>
      <c r="K282" s="13">
        <f>Analista_Remuneracao_Dados_base[[#This Row],[2018]]-Analista_Remuneracao_Dados_base[[#This Row],[Aumento Salarial (%)]]</f>
        <v>6798.6729999999989</v>
      </c>
      <c r="L282" s="13">
        <f>Analista_Remuneracao_Dados_base[[#This Row],[2019]]-Analista_Remuneracao_Dados_base[[#This Row],[Aumento Salarial (%)]]</f>
        <v>6798.7274999999991</v>
      </c>
      <c r="M282" s="13">
        <f>Analista_Remuneracao_Dados_base[[#This Row],[2020]]-Analista_Remuneracao_Dados_base[[#This Row],[Aumento Salarial (%)]]</f>
        <v>6798.7819999999992</v>
      </c>
      <c r="N282" s="13">
        <f>Analista_Remuneracao_Dados_base[[#This Row],[2021]]-Analista_Remuneracao_Dados_base[[#This Row],[Aumento Salarial (%)]]</f>
        <v>6798.8364999999994</v>
      </c>
      <c r="O282" s="13">
        <f>Analista_Remuneracao_Dados_base[[#This Row],[2022]]-Analista_Remuneracao_Dados_base[[#This Row],[Aumento Salarial (%)]]</f>
        <v>6798.8909999999996</v>
      </c>
      <c r="P282" s="13">
        <f>Analista_Remuneracao_Dados_base[[#This Row],[Salário Atual (R$)2]]-(1*Analista_Remuneracao_Dados_base[[#This Row],[Aumento Salarial (%)]])</f>
        <v>6798.9454999999998</v>
      </c>
      <c r="Q282" s="13">
        <v>6799</v>
      </c>
    </row>
    <row r="283" spans="1:17" x14ac:dyDescent="0.25">
      <c r="A283">
        <v>203</v>
      </c>
      <c r="B283" t="s">
        <v>12</v>
      </c>
      <c r="C283" t="s">
        <v>4</v>
      </c>
      <c r="D283">
        <v>12</v>
      </c>
      <c r="E283" s="38">
        <v>4064</v>
      </c>
      <c r="F283" s="37">
        <v>5.4199999999999998E-2</v>
      </c>
      <c r="G283">
        <f>Analista_Remuneracao_Dados_base[[#This Row],[2014]]-Analista_Remuneracao_Dados_base[[#This Row],[Aumento Salarial (%)]]</f>
        <v>7206.4580000000042</v>
      </c>
      <c r="H283" s="13">
        <f>Analista_Remuneracao_Dados_base[[#This Row],[2015]]-Analista_Remuneracao_Dados_base[[#This Row],[Aumento Salarial (%)]]</f>
        <v>7206.5122000000038</v>
      </c>
      <c r="I283" s="13">
        <f>Analista_Remuneracao_Dados_base[[#This Row],[2016]]-Analista_Remuneracao_Dados_base[[#This Row],[Aumento Salarial (%)]]</f>
        <v>7206.5664000000033</v>
      </c>
      <c r="J283" s="13">
        <f>Analista_Remuneracao_Dados_base[[#This Row],[2017]]-Analista_Remuneracao_Dados_base[[#This Row],[Aumento Salarial (%)]]</f>
        <v>7206.6206000000029</v>
      </c>
      <c r="K283" s="13">
        <f>Analista_Remuneracao_Dados_base[[#This Row],[2018]]-Analista_Remuneracao_Dados_base[[#This Row],[Aumento Salarial (%)]]</f>
        <v>7206.6748000000025</v>
      </c>
      <c r="L283" s="13">
        <f>Analista_Remuneracao_Dados_base[[#This Row],[2019]]-Analista_Remuneracao_Dados_base[[#This Row],[Aumento Salarial (%)]]</f>
        <v>7206.7290000000021</v>
      </c>
      <c r="M283" s="13">
        <f>Analista_Remuneracao_Dados_base[[#This Row],[2020]]-Analista_Remuneracao_Dados_base[[#This Row],[Aumento Salarial (%)]]</f>
        <v>7206.7832000000017</v>
      </c>
      <c r="N283" s="13">
        <f>Analista_Remuneracao_Dados_base[[#This Row],[2021]]-Analista_Remuneracao_Dados_base[[#This Row],[Aumento Salarial (%)]]</f>
        <v>7206.8374000000013</v>
      </c>
      <c r="O283" s="13">
        <f>Analista_Remuneracao_Dados_base[[#This Row],[2022]]-Analista_Remuneracao_Dados_base[[#This Row],[Aumento Salarial (%)]]</f>
        <v>7206.8916000000008</v>
      </c>
      <c r="P283" s="13">
        <f>Analista_Remuneracao_Dados_base[[#This Row],[Salário Atual (R$)2]]-(1*Analista_Remuneracao_Dados_base[[#This Row],[Aumento Salarial (%)]])</f>
        <v>7206.9458000000004</v>
      </c>
      <c r="Q283" s="13">
        <v>7207</v>
      </c>
    </row>
    <row r="284" spans="1:17" x14ac:dyDescent="0.25">
      <c r="A284">
        <v>456</v>
      </c>
      <c r="B284" t="s">
        <v>10</v>
      </c>
      <c r="C284" t="s">
        <v>6</v>
      </c>
      <c r="D284">
        <v>23</v>
      </c>
      <c r="E284" s="38">
        <v>19083</v>
      </c>
      <c r="F284" s="37">
        <v>5.4100000000000002E-2</v>
      </c>
      <c r="G284">
        <f>Analista_Remuneracao_Dados_base[[#This Row],[2014]]-Analista_Remuneracao_Dados_base[[#This Row],[Aumento Salarial (%)]]</f>
        <v>13916.459000000006</v>
      </c>
      <c r="H284" s="13">
        <f>Analista_Remuneracao_Dados_base[[#This Row],[2015]]-Analista_Remuneracao_Dados_base[[#This Row],[Aumento Salarial (%)]]</f>
        <v>13916.513100000006</v>
      </c>
      <c r="I284" s="13">
        <f>Analista_Remuneracao_Dados_base[[#This Row],[2016]]-Analista_Remuneracao_Dados_base[[#This Row],[Aumento Salarial (%)]]</f>
        <v>13916.567200000005</v>
      </c>
      <c r="J284" s="13">
        <f>Analista_Remuneracao_Dados_base[[#This Row],[2017]]-Analista_Remuneracao_Dados_base[[#This Row],[Aumento Salarial (%)]]</f>
        <v>13916.621300000004</v>
      </c>
      <c r="K284" s="13">
        <f>Analista_Remuneracao_Dados_base[[#This Row],[2018]]-Analista_Remuneracao_Dados_base[[#This Row],[Aumento Salarial (%)]]</f>
        <v>13916.675400000004</v>
      </c>
      <c r="L284" s="13">
        <f>Analista_Remuneracao_Dados_base[[#This Row],[2019]]-Analista_Remuneracao_Dados_base[[#This Row],[Aumento Salarial (%)]]</f>
        <v>13916.729500000003</v>
      </c>
      <c r="M284" s="13">
        <f>Analista_Remuneracao_Dados_base[[#This Row],[2020]]-Analista_Remuneracao_Dados_base[[#This Row],[Aumento Salarial (%)]]</f>
        <v>13916.783600000002</v>
      </c>
      <c r="N284" s="13">
        <f>Analista_Remuneracao_Dados_base[[#This Row],[2021]]-Analista_Remuneracao_Dados_base[[#This Row],[Aumento Salarial (%)]]</f>
        <v>13916.837700000002</v>
      </c>
      <c r="O284" s="13">
        <f>Analista_Remuneracao_Dados_base[[#This Row],[2022]]-Analista_Remuneracao_Dados_base[[#This Row],[Aumento Salarial (%)]]</f>
        <v>13916.891800000001</v>
      </c>
      <c r="P284" s="13">
        <f>Analista_Remuneracao_Dados_base[[#This Row],[Salário Atual (R$)2]]-(1*Analista_Remuneracao_Dados_base[[#This Row],[Aumento Salarial (%)]])</f>
        <v>13916.945900000001</v>
      </c>
      <c r="Q284" s="13">
        <v>13917</v>
      </c>
    </row>
    <row r="285" spans="1:17" x14ac:dyDescent="0.25">
      <c r="A285">
        <v>296</v>
      </c>
      <c r="B285" t="s">
        <v>3</v>
      </c>
      <c r="C285" t="s">
        <v>7</v>
      </c>
      <c r="D285">
        <v>19</v>
      </c>
      <c r="E285" s="38">
        <v>18200</v>
      </c>
      <c r="F285" s="37">
        <v>5.3499999999999999E-2</v>
      </c>
      <c r="G285">
        <f>Analista_Remuneracao_Dados_base[[#This Row],[2014]]-Analista_Remuneracao_Dados_base[[#This Row],[Aumento Salarial (%)]]</f>
        <v>14803.465</v>
      </c>
      <c r="H285" s="13">
        <f>Analista_Remuneracao_Dados_base[[#This Row],[2015]]-Analista_Remuneracao_Dados_base[[#This Row],[Aumento Salarial (%)]]</f>
        <v>14803.5185</v>
      </c>
      <c r="I285" s="13">
        <f>Analista_Remuneracao_Dados_base[[#This Row],[2016]]-Analista_Remuneracao_Dados_base[[#This Row],[Aumento Salarial (%)]]</f>
        <v>14803.572</v>
      </c>
      <c r="J285" s="13">
        <f>Analista_Remuneracao_Dados_base[[#This Row],[2017]]-Analista_Remuneracao_Dados_base[[#This Row],[Aumento Salarial (%)]]</f>
        <v>14803.6255</v>
      </c>
      <c r="K285" s="13">
        <f>Analista_Remuneracao_Dados_base[[#This Row],[2018]]-Analista_Remuneracao_Dados_base[[#This Row],[Aumento Salarial (%)]]</f>
        <v>14803.679</v>
      </c>
      <c r="L285" s="13">
        <f>Analista_Remuneracao_Dados_base[[#This Row],[2019]]-Analista_Remuneracao_Dados_base[[#This Row],[Aumento Salarial (%)]]</f>
        <v>14803.7325</v>
      </c>
      <c r="M285" s="13">
        <f>Analista_Remuneracao_Dados_base[[#This Row],[2020]]-Analista_Remuneracao_Dados_base[[#This Row],[Aumento Salarial (%)]]</f>
        <v>14803.786</v>
      </c>
      <c r="N285" s="13">
        <f>Analista_Remuneracao_Dados_base[[#This Row],[2021]]-Analista_Remuneracao_Dados_base[[#This Row],[Aumento Salarial (%)]]</f>
        <v>14803.8395</v>
      </c>
      <c r="O285" s="13">
        <f>Analista_Remuneracao_Dados_base[[#This Row],[2022]]-Analista_Remuneracao_Dados_base[[#This Row],[Aumento Salarial (%)]]</f>
        <v>14803.893</v>
      </c>
      <c r="P285" s="13">
        <f>Analista_Remuneracao_Dados_base[[#This Row],[Salário Atual (R$)2]]-(1*Analista_Remuneracao_Dados_base[[#This Row],[Aumento Salarial (%)]])</f>
        <v>14803.9465</v>
      </c>
      <c r="Q285" s="13">
        <v>14804</v>
      </c>
    </row>
    <row r="286" spans="1:17" x14ac:dyDescent="0.25">
      <c r="A286">
        <v>247</v>
      </c>
      <c r="B286" t="s">
        <v>10</v>
      </c>
      <c r="C286" t="s">
        <v>5</v>
      </c>
      <c r="D286">
        <v>18</v>
      </c>
      <c r="E286" s="38">
        <v>17395</v>
      </c>
      <c r="F286" s="37">
        <v>5.3400000000000003E-2</v>
      </c>
      <c r="G286">
        <f>Analista_Remuneracao_Dados_base[[#This Row],[2014]]-Analista_Remuneracao_Dados_base[[#This Row],[Aumento Salarial (%)]]</f>
        <v>10227.465999999993</v>
      </c>
      <c r="H286" s="13">
        <f>Analista_Remuneracao_Dados_base[[#This Row],[2015]]-Analista_Remuneracao_Dados_base[[#This Row],[Aumento Salarial (%)]]</f>
        <v>10227.519399999994</v>
      </c>
      <c r="I286" s="13">
        <f>Analista_Remuneracao_Dados_base[[#This Row],[2016]]-Analista_Remuneracao_Dados_base[[#This Row],[Aumento Salarial (%)]]</f>
        <v>10227.572799999994</v>
      </c>
      <c r="J286" s="13">
        <f>Analista_Remuneracao_Dados_base[[#This Row],[2017]]-Analista_Remuneracao_Dados_base[[#This Row],[Aumento Salarial (%)]]</f>
        <v>10227.626199999995</v>
      </c>
      <c r="K286" s="13">
        <f>Analista_Remuneracao_Dados_base[[#This Row],[2018]]-Analista_Remuneracao_Dados_base[[#This Row],[Aumento Salarial (%)]]</f>
        <v>10227.679599999996</v>
      </c>
      <c r="L286" s="13">
        <f>Analista_Remuneracao_Dados_base[[#This Row],[2019]]-Analista_Remuneracao_Dados_base[[#This Row],[Aumento Salarial (%)]]</f>
        <v>10227.732999999997</v>
      </c>
      <c r="M286" s="13">
        <f>Analista_Remuneracao_Dados_base[[#This Row],[2020]]-Analista_Remuneracao_Dados_base[[#This Row],[Aumento Salarial (%)]]</f>
        <v>10227.786399999997</v>
      </c>
      <c r="N286" s="13">
        <f>Analista_Remuneracao_Dados_base[[#This Row],[2021]]-Analista_Remuneracao_Dados_base[[#This Row],[Aumento Salarial (%)]]</f>
        <v>10227.839799999998</v>
      </c>
      <c r="O286" s="13">
        <f>Analista_Remuneracao_Dados_base[[#This Row],[2022]]-Analista_Remuneracao_Dados_base[[#This Row],[Aumento Salarial (%)]]</f>
        <v>10227.893199999999</v>
      </c>
      <c r="P286" s="13">
        <f>Analista_Remuneracao_Dados_base[[#This Row],[Salário Atual (R$)2]]-(1*Analista_Remuneracao_Dados_base[[#This Row],[Aumento Salarial (%)]])</f>
        <v>10227.946599999999</v>
      </c>
      <c r="Q286" s="13">
        <v>10228</v>
      </c>
    </row>
    <row r="287" spans="1:17" x14ac:dyDescent="0.25">
      <c r="A287">
        <v>274</v>
      </c>
      <c r="B287" t="s">
        <v>11</v>
      </c>
      <c r="C287" t="s">
        <v>7</v>
      </c>
      <c r="D287">
        <v>25</v>
      </c>
      <c r="E287" s="38">
        <v>12232</v>
      </c>
      <c r="F287" s="37">
        <v>5.3199999999999997E-2</v>
      </c>
      <c r="G287">
        <f>Analista_Remuneracao_Dados_base[[#This Row],[2014]]-Analista_Remuneracao_Dados_base[[#This Row],[Aumento Salarial (%)]]</f>
        <v>4129.4679999999971</v>
      </c>
      <c r="H287" s="13">
        <f>Analista_Remuneracao_Dados_base[[#This Row],[2015]]-Analista_Remuneracao_Dados_base[[#This Row],[Aumento Salarial (%)]]</f>
        <v>4129.5211999999974</v>
      </c>
      <c r="I287" s="13">
        <f>Analista_Remuneracao_Dados_base[[#This Row],[2016]]-Analista_Remuneracao_Dados_base[[#This Row],[Aumento Salarial (%)]]</f>
        <v>4129.5743999999977</v>
      </c>
      <c r="J287" s="13">
        <f>Analista_Remuneracao_Dados_base[[#This Row],[2017]]-Analista_Remuneracao_Dados_base[[#This Row],[Aumento Salarial (%)]]</f>
        <v>4129.627599999998</v>
      </c>
      <c r="K287" s="13">
        <f>Analista_Remuneracao_Dados_base[[#This Row],[2018]]-Analista_Remuneracao_Dados_base[[#This Row],[Aumento Salarial (%)]]</f>
        <v>4129.6807999999983</v>
      </c>
      <c r="L287" s="13">
        <f>Analista_Remuneracao_Dados_base[[#This Row],[2019]]-Analista_Remuneracao_Dados_base[[#This Row],[Aumento Salarial (%)]]</f>
        <v>4129.7339999999986</v>
      </c>
      <c r="M287" s="13">
        <f>Analista_Remuneracao_Dados_base[[#This Row],[2020]]-Analista_Remuneracao_Dados_base[[#This Row],[Aumento Salarial (%)]]</f>
        <v>4129.7871999999988</v>
      </c>
      <c r="N287" s="13">
        <f>Analista_Remuneracao_Dados_base[[#This Row],[2021]]-Analista_Remuneracao_Dados_base[[#This Row],[Aumento Salarial (%)]]</f>
        <v>4129.8403999999991</v>
      </c>
      <c r="O287" s="13">
        <f>Analista_Remuneracao_Dados_base[[#This Row],[2022]]-Analista_Remuneracao_Dados_base[[#This Row],[Aumento Salarial (%)]]</f>
        <v>4129.8935999999994</v>
      </c>
      <c r="P287" s="13">
        <f>Analista_Remuneracao_Dados_base[[#This Row],[Salário Atual (R$)2]]-(1*Analista_Remuneracao_Dados_base[[#This Row],[Aumento Salarial (%)]])</f>
        <v>4129.9467999999997</v>
      </c>
      <c r="Q287" s="13">
        <v>4130</v>
      </c>
    </row>
    <row r="288" spans="1:17" x14ac:dyDescent="0.25">
      <c r="A288">
        <v>112</v>
      </c>
      <c r="B288" t="s">
        <v>11</v>
      </c>
      <c r="C288" t="s">
        <v>5</v>
      </c>
      <c r="D288">
        <v>5</v>
      </c>
      <c r="E288" s="38">
        <v>9835</v>
      </c>
      <c r="F288" s="37">
        <v>5.2600000000000001E-2</v>
      </c>
      <c r="G288">
        <f>Analista_Remuneracao_Dados_base[[#This Row],[2014]]-Analista_Remuneracao_Dados_base[[#This Row],[Aumento Salarial (%)]]</f>
        <v>11120.473999999991</v>
      </c>
      <c r="H288" s="13">
        <f>Analista_Remuneracao_Dados_base[[#This Row],[2015]]-Analista_Remuneracao_Dados_base[[#This Row],[Aumento Salarial (%)]]</f>
        <v>11120.526599999992</v>
      </c>
      <c r="I288" s="13">
        <f>Analista_Remuneracao_Dados_base[[#This Row],[2016]]-Analista_Remuneracao_Dados_base[[#This Row],[Aumento Salarial (%)]]</f>
        <v>11120.579199999993</v>
      </c>
      <c r="J288" s="13">
        <f>Analista_Remuneracao_Dados_base[[#This Row],[2017]]-Analista_Remuneracao_Dados_base[[#This Row],[Aumento Salarial (%)]]</f>
        <v>11120.631799999994</v>
      </c>
      <c r="K288" s="13">
        <f>Analista_Remuneracao_Dados_base[[#This Row],[2018]]-Analista_Remuneracao_Dados_base[[#This Row],[Aumento Salarial (%)]]</f>
        <v>11120.684399999995</v>
      </c>
      <c r="L288" s="13">
        <f>Analista_Remuneracao_Dados_base[[#This Row],[2019]]-Analista_Remuneracao_Dados_base[[#This Row],[Aumento Salarial (%)]]</f>
        <v>11120.736999999996</v>
      </c>
      <c r="M288" s="13">
        <f>Analista_Remuneracao_Dados_base[[#This Row],[2020]]-Analista_Remuneracao_Dados_base[[#This Row],[Aumento Salarial (%)]]</f>
        <v>11120.789599999996</v>
      </c>
      <c r="N288" s="13">
        <f>Analista_Remuneracao_Dados_base[[#This Row],[2021]]-Analista_Remuneracao_Dados_base[[#This Row],[Aumento Salarial (%)]]</f>
        <v>11120.842199999997</v>
      </c>
      <c r="O288" s="13">
        <f>Analista_Remuneracao_Dados_base[[#This Row],[2022]]-Analista_Remuneracao_Dados_base[[#This Row],[Aumento Salarial (%)]]</f>
        <v>11120.894799999998</v>
      </c>
      <c r="P288" s="13">
        <f>Analista_Remuneracao_Dados_base[[#This Row],[Salário Atual (R$)2]]-(1*Analista_Remuneracao_Dados_base[[#This Row],[Aumento Salarial (%)]])</f>
        <v>11120.947399999999</v>
      </c>
      <c r="Q288" s="13">
        <v>11121</v>
      </c>
    </row>
    <row r="289" spans="1:17" x14ac:dyDescent="0.25">
      <c r="A289">
        <v>29</v>
      </c>
      <c r="B289" t="s">
        <v>3</v>
      </c>
      <c r="C289" t="s">
        <v>5</v>
      </c>
      <c r="D289">
        <v>14</v>
      </c>
      <c r="E289" s="38">
        <v>16247</v>
      </c>
      <c r="F289" s="37">
        <v>5.2499999999999998E-2</v>
      </c>
      <c r="G289">
        <f>Analista_Remuneracao_Dados_base[[#This Row],[2014]]-Analista_Remuneracao_Dados_base[[#This Row],[Aumento Salarial (%)]]</f>
        <v>16021.475000000002</v>
      </c>
      <c r="H289" s="13">
        <f>Analista_Remuneracao_Dados_base[[#This Row],[2015]]-Analista_Remuneracao_Dados_base[[#This Row],[Aumento Salarial (%)]]</f>
        <v>16021.527500000002</v>
      </c>
      <c r="I289" s="13">
        <f>Analista_Remuneracao_Dados_base[[#This Row],[2016]]-Analista_Remuneracao_Dados_base[[#This Row],[Aumento Salarial (%)]]</f>
        <v>16021.580000000002</v>
      </c>
      <c r="J289" s="13">
        <f>Analista_Remuneracao_Dados_base[[#This Row],[2017]]-Analista_Remuneracao_Dados_base[[#This Row],[Aumento Salarial (%)]]</f>
        <v>16021.632500000002</v>
      </c>
      <c r="K289" s="13">
        <f>Analista_Remuneracao_Dados_base[[#This Row],[2018]]-Analista_Remuneracao_Dados_base[[#This Row],[Aumento Salarial (%)]]</f>
        <v>16021.685000000001</v>
      </c>
      <c r="L289" s="13">
        <f>Analista_Remuneracao_Dados_base[[#This Row],[2019]]-Analista_Remuneracao_Dados_base[[#This Row],[Aumento Salarial (%)]]</f>
        <v>16021.737500000001</v>
      </c>
      <c r="M289" s="13">
        <f>Analista_Remuneracao_Dados_base[[#This Row],[2020]]-Analista_Remuneracao_Dados_base[[#This Row],[Aumento Salarial (%)]]</f>
        <v>16021.79</v>
      </c>
      <c r="N289" s="13">
        <f>Analista_Remuneracao_Dados_base[[#This Row],[2021]]-Analista_Remuneracao_Dados_base[[#This Row],[Aumento Salarial (%)]]</f>
        <v>16021.842500000001</v>
      </c>
      <c r="O289" s="13">
        <f>Analista_Remuneracao_Dados_base[[#This Row],[2022]]-Analista_Remuneracao_Dados_base[[#This Row],[Aumento Salarial (%)]]</f>
        <v>16021.895</v>
      </c>
      <c r="P289" s="13">
        <f>Analista_Remuneracao_Dados_base[[#This Row],[Salário Atual (R$)2]]-(1*Analista_Remuneracao_Dados_base[[#This Row],[Aumento Salarial (%)]])</f>
        <v>16021.9475</v>
      </c>
      <c r="Q289" s="13">
        <v>16022</v>
      </c>
    </row>
    <row r="290" spans="1:17" x14ac:dyDescent="0.25">
      <c r="A290">
        <v>207</v>
      </c>
      <c r="B290" t="s">
        <v>10</v>
      </c>
      <c r="C290" t="s">
        <v>4</v>
      </c>
      <c r="D290">
        <v>26</v>
      </c>
      <c r="E290" s="38">
        <v>18708</v>
      </c>
      <c r="F290" s="37">
        <v>5.1799999999999999E-2</v>
      </c>
      <c r="G290">
        <f>Analista_Remuneracao_Dados_base[[#This Row],[2014]]-Analista_Remuneracao_Dados_base[[#This Row],[Aumento Salarial (%)]]</f>
        <v>10136.482000000007</v>
      </c>
      <c r="H290" s="13">
        <f>Analista_Remuneracao_Dados_base[[#This Row],[2015]]-Analista_Remuneracao_Dados_base[[#This Row],[Aumento Salarial (%)]]</f>
        <v>10136.533800000007</v>
      </c>
      <c r="I290" s="13">
        <f>Analista_Remuneracao_Dados_base[[#This Row],[2016]]-Analista_Remuneracao_Dados_base[[#This Row],[Aumento Salarial (%)]]</f>
        <v>10136.585600000006</v>
      </c>
      <c r="J290" s="13">
        <f>Analista_Remuneracao_Dados_base[[#This Row],[2017]]-Analista_Remuneracao_Dados_base[[#This Row],[Aumento Salarial (%)]]</f>
        <v>10136.637400000005</v>
      </c>
      <c r="K290" s="13">
        <f>Analista_Remuneracao_Dados_base[[#This Row],[2018]]-Analista_Remuneracao_Dados_base[[#This Row],[Aumento Salarial (%)]]</f>
        <v>10136.689200000004</v>
      </c>
      <c r="L290" s="13">
        <f>Analista_Remuneracao_Dados_base[[#This Row],[2019]]-Analista_Remuneracao_Dados_base[[#This Row],[Aumento Salarial (%)]]</f>
        <v>10136.741000000004</v>
      </c>
      <c r="M290" s="13">
        <f>Analista_Remuneracao_Dados_base[[#This Row],[2020]]-Analista_Remuneracao_Dados_base[[#This Row],[Aumento Salarial (%)]]</f>
        <v>10136.792800000003</v>
      </c>
      <c r="N290" s="13">
        <f>Analista_Remuneracao_Dados_base[[#This Row],[2021]]-Analista_Remuneracao_Dados_base[[#This Row],[Aumento Salarial (%)]]</f>
        <v>10136.844600000002</v>
      </c>
      <c r="O290" s="13">
        <f>Analista_Remuneracao_Dados_base[[#This Row],[2022]]-Analista_Remuneracao_Dados_base[[#This Row],[Aumento Salarial (%)]]</f>
        <v>10136.896400000001</v>
      </c>
      <c r="P290" s="13">
        <f>Analista_Remuneracao_Dados_base[[#This Row],[Salário Atual (R$)2]]-(1*Analista_Remuneracao_Dados_base[[#This Row],[Aumento Salarial (%)]])</f>
        <v>10136.948200000001</v>
      </c>
      <c r="Q290" s="13">
        <v>10137</v>
      </c>
    </row>
    <row r="291" spans="1:17" x14ac:dyDescent="0.25">
      <c r="A291">
        <v>6</v>
      </c>
      <c r="B291" t="s">
        <v>11</v>
      </c>
      <c r="C291" t="s">
        <v>4</v>
      </c>
      <c r="D291">
        <v>7</v>
      </c>
      <c r="E291" s="38">
        <v>19832</v>
      </c>
      <c r="F291" s="37">
        <v>5.1400000000000001E-2</v>
      </c>
      <c r="G291">
        <f>Analista_Remuneracao_Dados_base[[#This Row],[2014]]-Analista_Remuneracao_Dados_base[[#This Row],[Aumento Salarial (%)]]</f>
        <v>6603.4859999999971</v>
      </c>
      <c r="H291" s="13">
        <f>Analista_Remuneracao_Dados_base[[#This Row],[2015]]-Analista_Remuneracao_Dados_base[[#This Row],[Aumento Salarial (%)]]</f>
        <v>6603.5373999999974</v>
      </c>
      <c r="I291" s="13">
        <f>Analista_Remuneracao_Dados_base[[#This Row],[2016]]-Analista_Remuneracao_Dados_base[[#This Row],[Aumento Salarial (%)]]</f>
        <v>6603.5887999999977</v>
      </c>
      <c r="J291" s="13">
        <f>Analista_Remuneracao_Dados_base[[#This Row],[2017]]-Analista_Remuneracao_Dados_base[[#This Row],[Aumento Salarial (%)]]</f>
        <v>6603.640199999998</v>
      </c>
      <c r="K291" s="13">
        <f>Analista_Remuneracao_Dados_base[[#This Row],[2018]]-Analista_Remuneracao_Dados_base[[#This Row],[Aumento Salarial (%)]]</f>
        <v>6603.6915999999983</v>
      </c>
      <c r="L291" s="13">
        <f>Analista_Remuneracao_Dados_base[[#This Row],[2019]]-Analista_Remuneracao_Dados_base[[#This Row],[Aumento Salarial (%)]]</f>
        <v>6603.7429999999986</v>
      </c>
      <c r="M291" s="13">
        <f>Analista_Remuneracao_Dados_base[[#This Row],[2020]]-Analista_Remuneracao_Dados_base[[#This Row],[Aumento Salarial (%)]]</f>
        <v>6603.7943999999989</v>
      </c>
      <c r="N291" s="13">
        <f>Analista_Remuneracao_Dados_base[[#This Row],[2021]]-Analista_Remuneracao_Dados_base[[#This Row],[Aumento Salarial (%)]]</f>
        <v>6603.8457999999991</v>
      </c>
      <c r="O291" s="13">
        <f>Analista_Remuneracao_Dados_base[[#This Row],[2022]]-Analista_Remuneracao_Dados_base[[#This Row],[Aumento Salarial (%)]]</f>
        <v>6603.8971999999994</v>
      </c>
      <c r="P291" s="13">
        <f>Analista_Remuneracao_Dados_base[[#This Row],[Salário Atual (R$)2]]-(1*Analista_Remuneracao_Dados_base[[#This Row],[Aumento Salarial (%)]])</f>
        <v>6603.9485999999997</v>
      </c>
      <c r="Q291" s="13">
        <v>6604</v>
      </c>
    </row>
    <row r="292" spans="1:17" x14ac:dyDescent="0.25">
      <c r="A292">
        <v>100</v>
      </c>
      <c r="B292" t="s">
        <v>11</v>
      </c>
      <c r="C292" t="s">
        <v>4</v>
      </c>
      <c r="D292">
        <v>10</v>
      </c>
      <c r="E292" s="38">
        <v>14804</v>
      </c>
      <c r="F292" s="37">
        <v>5.0700000000000002E-2</v>
      </c>
      <c r="G292">
        <f>Analista_Remuneracao_Dados_base[[#This Row],[2014]]-Analista_Remuneracao_Dados_base[[#This Row],[Aumento Salarial (%)]]</f>
        <v>15016.493000000002</v>
      </c>
      <c r="H292" s="13">
        <f>Analista_Remuneracao_Dados_base[[#This Row],[2015]]-Analista_Remuneracao_Dados_base[[#This Row],[Aumento Salarial (%)]]</f>
        <v>15016.543700000002</v>
      </c>
      <c r="I292" s="13">
        <f>Analista_Remuneracao_Dados_base[[#This Row],[2016]]-Analista_Remuneracao_Dados_base[[#This Row],[Aumento Salarial (%)]]</f>
        <v>15016.594400000002</v>
      </c>
      <c r="J292" s="13">
        <f>Analista_Remuneracao_Dados_base[[#This Row],[2017]]-Analista_Remuneracao_Dados_base[[#This Row],[Aumento Salarial (%)]]</f>
        <v>15016.645100000002</v>
      </c>
      <c r="K292" s="13">
        <f>Analista_Remuneracao_Dados_base[[#This Row],[2018]]-Analista_Remuneracao_Dados_base[[#This Row],[Aumento Salarial (%)]]</f>
        <v>15016.695800000001</v>
      </c>
      <c r="L292" s="13">
        <f>Analista_Remuneracao_Dados_base[[#This Row],[2019]]-Analista_Remuneracao_Dados_base[[#This Row],[Aumento Salarial (%)]]</f>
        <v>15016.746500000001</v>
      </c>
      <c r="M292" s="13">
        <f>Analista_Remuneracao_Dados_base[[#This Row],[2020]]-Analista_Remuneracao_Dados_base[[#This Row],[Aumento Salarial (%)]]</f>
        <v>15016.797200000001</v>
      </c>
      <c r="N292" s="13">
        <f>Analista_Remuneracao_Dados_base[[#This Row],[2021]]-Analista_Remuneracao_Dados_base[[#This Row],[Aumento Salarial (%)]]</f>
        <v>15016.847900000001</v>
      </c>
      <c r="O292" s="13">
        <f>Analista_Remuneracao_Dados_base[[#This Row],[2022]]-Analista_Remuneracao_Dados_base[[#This Row],[Aumento Salarial (%)]]</f>
        <v>15016.8986</v>
      </c>
      <c r="P292" s="13">
        <f>Analista_Remuneracao_Dados_base[[#This Row],[Salário Atual (R$)2]]-(1*Analista_Remuneracao_Dados_base[[#This Row],[Aumento Salarial (%)]])</f>
        <v>15016.9493</v>
      </c>
      <c r="Q292" s="13">
        <v>15017</v>
      </c>
    </row>
    <row r="293" spans="1:17" x14ac:dyDescent="0.25">
      <c r="A293">
        <v>332</v>
      </c>
      <c r="B293" t="s">
        <v>3</v>
      </c>
      <c r="C293" t="s">
        <v>8</v>
      </c>
      <c r="D293">
        <v>29</v>
      </c>
      <c r="E293" s="38">
        <v>14735</v>
      </c>
      <c r="F293" s="37">
        <v>5.0700000000000002E-2</v>
      </c>
      <c r="G293">
        <f>Analista_Remuneracao_Dados_base[[#This Row],[2014]]-Analista_Remuneracao_Dados_base[[#This Row],[Aumento Salarial (%)]]</f>
        <v>5351.4930000000022</v>
      </c>
      <c r="H293" s="13">
        <f>Analista_Remuneracao_Dados_base[[#This Row],[2015]]-Analista_Remuneracao_Dados_base[[#This Row],[Aumento Salarial (%)]]</f>
        <v>5351.543700000002</v>
      </c>
      <c r="I293" s="13">
        <f>Analista_Remuneracao_Dados_base[[#This Row],[2016]]-Analista_Remuneracao_Dados_base[[#This Row],[Aumento Salarial (%)]]</f>
        <v>5351.5944000000018</v>
      </c>
      <c r="J293" s="13">
        <f>Analista_Remuneracao_Dados_base[[#This Row],[2017]]-Analista_Remuneracao_Dados_base[[#This Row],[Aumento Salarial (%)]]</f>
        <v>5351.6451000000015</v>
      </c>
      <c r="K293" s="13">
        <f>Analista_Remuneracao_Dados_base[[#This Row],[2018]]-Analista_Remuneracao_Dados_base[[#This Row],[Aumento Salarial (%)]]</f>
        <v>5351.6958000000013</v>
      </c>
      <c r="L293" s="13">
        <f>Analista_Remuneracao_Dados_base[[#This Row],[2019]]-Analista_Remuneracao_Dados_base[[#This Row],[Aumento Salarial (%)]]</f>
        <v>5351.7465000000011</v>
      </c>
      <c r="M293" s="13">
        <f>Analista_Remuneracao_Dados_base[[#This Row],[2020]]-Analista_Remuneracao_Dados_base[[#This Row],[Aumento Salarial (%)]]</f>
        <v>5351.7972000000009</v>
      </c>
      <c r="N293" s="13">
        <f>Analista_Remuneracao_Dados_base[[#This Row],[2021]]-Analista_Remuneracao_Dados_base[[#This Row],[Aumento Salarial (%)]]</f>
        <v>5351.8479000000007</v>
      </c>
      <c r="O293" s="13">
        <f>Analista_Remuneracao_Dados_base[[#This Row],[2022]]-Analista_Remuneracao_Dados_base[[#This Row],[Aumento Salarial (%)]]</f>
        <v>5351.8986000000004</v>
      </c>
      <c r="P293" s="13">
        <f>Analista_Remuneracao_Dados_base[[#This Row],[Salário Atual (R$)2]]-(1*Analista_Remuneracao_Dados_base[[#This Row],[Aumento Salarial (%)]])</f>
        <v>5351.9493000000002</v>
      </c>
      <c r="Q293" s="13">
        <v>5352</v>
      </c>
    </row>
    <row r="294" spans="1:17" x14ac:dyDescent="0.25">
      <c r="A294">
        <v>49</v>
      </c>
      <c r="B294" t="s">
        <v>11</v>
      </c>
      <c r="C294" t="s">
        <v>8</v>
      </c>
      <c r="D294">
        <v>2</v>
      </c>
      <c r="E294" s="38">
        <v>3362</v>
      </c>
      <c r="F294" s="37">
        <v>5.0599999999999999E-2</v>
      </c>
      <c r="G294">
        <f>Analista_Remuneracao_Dados_base[[#This Row],[2014]]-Analista_Remuneracao_Dados_base[[#This Row],[Aumento Salarial (%)]]</f>
        <v>8603.4939999999951</v>
      </c>
      <c r="H294" s="13">
        <f>Analista_Remuneracao_Dados_base[[#This Row],[2015]]-Analista_Remuneracao_Dados_base[[#This Row],[Aumento Salarial (%)]]</f>
        <v>8603.5445999999956</v>
      </c>
      <c r="I294" s="13">
        <f>Analista_Remuneracao_Dados_base[[#This Row],[2016]]-Analista_Remuneracao_Dados_base[[#This Row],[Aumento Salarial (%)]]</f>
        <v>8603.5951999999961</v>
      </c>
      <c r="J294" s="13">
        <f>Analista_Remuneracao_Dados_base[[#This Row],[2017]]-Analista_Remuneracao_Dados_base[[#This Row],[Aumento Salarial (%)]]</f>
        <v>8603.6457999999966</v>
      </c>
      <c r="K294" s="13">
        <f>Analista_Remuneracao_Dados_base[[#This Row],[2018]]-Analista_Remuneracao_Dados_base[[#This Row],[Aumento Salarial (%)]]</f>
        <v>8603.6963999999971</v>
      </c>
      <c r="L294" s="13">
        <f>Analista_Remuneracao_Dados_base[[#This Row],[2019]]-Analista_Remuneracao_Dados_base[[#This Row],[Aumento Salarial (%)]]</f>
        <v>8603.7469999999976</v>
      </c>
      <c r="M294" s="13">
        <f>Analista_Remuneracao_Dados_base[[#This Row],[2020]]-Analista_Remuneracao_Dados_base[[#This Row],[Aumento Salarial (%)]]</f>
        <v>8603.7975999999981</v>
      </c>
      <c r="N294" s="13">
        <f>Analista_Remuneracao_Dados_base[[#This Row],[2021]]-Analista_Remuneracao_Dados_base[[#This Row],[Aumento Salarial (%)]]</f>
        <v>8603.8481999999985</v>
      </c>
      <c r="O294" s="13">
        <f>Analista_Remuneracao_Dados_base[[#This Row],[2022]]-Analista_Remuneracao_Dados_base[[#This Row],[Aumento Salarial (%)]]</f>
        <v>8603.898799999999</v>
      </c>
      <c r="P294" s="13">
        <f>Analista_Remuneracao_Dados_base[[#This Row],[Salário Atual (R$)2]]-(1*Analista_Remuneracao_Dados_base[[#This Row],[Aumento Salarial (%)]])</f>
        <v>8603.9493999999995</v>
      </c>
      <c r="Q294" s="13">
        <v>8604</v>
      </c>
    </row>
    <row r="295" spans="1:17" x14ac:dyDescent="0.25">
      <c r="A295">
        <v>302</v>
      </c>
      <c r="B295" t="s">
        <v>10</v>
      </c>
      <c r="C295" t="s">
        <v>6</v>
      </c>
      <c r="D295">
        <v>24</v>
      </c>
      <c r="E295" s="38">
        <v>12738</v>
      </c>
      <c r="F295" s="37">
        <v>5.0099999999999999E-2</v>
      </c>
      <c r="G295">
        <f>Analista_Remuneracao_Dados_base[[#This Row],[2014]]-Analista_Remuneracao_Dados_base[[#This Row],[Aumento Salarial (%)]]</f>
        <v>9033.4989999999962</v>
      </c>
      <c r="H295" s="13">
        <f>Analista_Remuneracao_Dados_base[[#This Row],[2015]]-Analista_Remuneracao_Dados_base[[#This Row],[Aumento Salarial (%)]]</f>
        <v>9033.5490999999965</v>
      </c>
      <c r="I295" s="13">
        <f>Analista_Remuneracao_Dados_base[[#This Row],[2016]]-Analista_Remuneracao_Dados_base[[#This Row],[Aumento Salarial (%)]]</f>
        <v>9033.5991999999969</v>
      </c>
      <c r="J295" s="13">
        <f>Analista_Remuneracao_Dados_base[[#This Row],[2017]]-Analista_Remuneracao_Dados_base[[#This Row],[Aumento Salarial (%)]]</f>
        <v>9033.6492999999973</v>
      </c>
      <c r="K295" s="13">
        <f>Analista_Remuneracao_Dados_base[[#This Row],[2018]]-Analista_Remuneracao_Dados_base[[#This Row],[Aumento Salarial (%)]]</f>
        <v>9033.6993999999977</v>
      </c>
      <c r="L295" s="13">
        <f>Analista_Remuneracao_Dados_base[[#This Row],[2019]]-Analista_Remuneracao_Dados_base[[#This Row],[Aumento Salarial (%)]]</f>
        <v>9033.7494999999981</v>
      </c>
      <c r="M295" s="13">
        <f>Analista_Remuneracao_Dados_base[[#This Row],[2020]]-Analista_Remuneracao_Dados_base[[#This Row],[Aumento Salarial (%)]]</f>
        <v>9033.7995999999985</v>
      </c>
      <c r="N295" s="13">
        <f>Analista_Remuneracao_Dados_base[[#This Row],[2021]]-Analista_Remuneracao_Dados_base[[#This Row],[Aumento Salarial (%)]]</f>
        <v>9033.8496999999988</v>
      </c>
      <c r="O295" s="13">
        <f>Analista_Remuneracao_Dados_base[[#This Row],[2022]]-Analista_Remuneracao_Dados_base[[#This Row],[Aumento Salarial (%)]]</f>
        <v>9033.8997999999992</v>
      </c>
      <c r="P295" s="13">
        <f>Analista_Remuneracao_Dados_base[[#This Row],[Salário Atual (R$)2]]-(1*Analista_Remuneracao_Dados_base[[#This Row],[Aumento Salarial (%)]])</f>
        <v>9033.9498999999996</v>
      </c>
      <c r="Q295" s="13">
        <v>9034</v>
      </c>
    </row>
    <row r="296" spans="1:17" x14ac:dyDescent="0.25">
      <c r="A296">
        <v>55</v>
      </c>
      <c r="B296" t="s">
        <v>11</v>
      </c>
      <c r="C296" t="s">
        <v>7</v>
      </c>
      <c r="D296">
        <v>4</v>
      </c>
      <c r="E296" s="38">
        <v>9241</v>
      </c>
      <c r="F296" s="37">
        <v>4.99E-2</v>
      </c>
      <c r="G296">
        <f>Analista_Remuneracao_Dados_base[[#This Row],[2014]]-Analista_Remuneracao_Dados_base[[#This Row],[Aumento Salarial (%)]]</f>
        <v>6972.5010000000002</v>
      </c>
      <c r="H296" s="13">
        <f>Analista_Remuneracao_Dados_base[[#This Row],[2015]]-Analista_Remuneracao_Dados_base[[#This Row],[Aumento Salarial (%)]]</f>
        <v>6972.5509000000002</v>
      </c>
      <c r="I296" s="13">
        <f>Analista_Remuneracao_Dados_base[[#This Row],[2016]]-Analista_Remuneracao_Dados_base[[#This Row],[Aumento Salarial (%)]]</f>
        <v>6972.6008000000002</v>
      </c>
      <c r="J296" s="13">
        <f>Analista_Remuneracao_Dados_base[[#This Row],[2017]]-Analista_Remuneracao_Dados_base[[#This Row],[Aumento Salarial (%)]]</f>
        <v>6972.6507000000001</v>
      </c>
      <c r="K296" s="13">
        <f>Analista_Remuneracao_Dados_base[[#This Row],[2018]]-Analista_Remuneracao_Dados_base[[#This Row],[Aumento Salarial (%)]]</f>
        <v>6972.7006000000001</v>
      </c>
      <c r="L296" s="13">
        <f>Analista_Remuneracao_Dados_base[[#This Row],[2019]]-Analista_Remuneracao_Dados_base[[#This Row],[Aumento Salarial (%)]]</f>
        <v>6972.7505000000001</v>
      </c>
      <c r="M296" s="13">
        <f>Analista_Remuneracao_Dados_base[[#This Row],[2020]]-Analista_Remuneracao_Dados_base[[#This Row],[Aumento Salarial (%)]]</f>
        <v>6972.8004000000001</v>
      </c>
      <c r="N296" s="13">
        <f>Analista_Remuneracao_Dados_base[[#This Row],[2021]]-Analista_Remuneracao_Dados_base[[#This Row],[Aumento Salarial (%)]]</f>
        <v>6972.8503000000001</v>
      </c>
      <c r="O296" s="13">
        <f>Analista_Remuneracao_Dados_base[[#This Row],[2022]]-Analista_Remuneracao_Dados_base[[#This Row],[Aumento Salarial (%)]]</f>
        <v>6972.9002</v>
      </c>
      <c r="P296" s="13">
        <f>Analista_Remuneracao_Dados_base[[#This Row],[Salário Atual (R$)2]]-(1*Analista_Remuneracao_Dados_base[[#This Row],[Aumento Salarial (%)]])</f>
        <v>6972.9501</v>
      </c>
      <c r="Q296" s="13">
        <v>6973</v>
      </c>
    </row>
    <row r="297" spans="1:17" x14ac:dyDescent="0.25">
      <c r="A297">
        <v>318</v>
      </c>
      <c r="B297" t="s">
        <v>12</v>
      </c>
      <c r="C297" t="s">
        <v>6</v>
      </c>
      <c r="D297">
        <v>17</v>
      </c>
      <c r="E297" s="38">
        <v>5963</v>
      </c>
      <c r="F297" s="37">
        <v>4.9700000000000001E-2</v>
      </c>
      <c r="G297">
        <f>Analista_Remuneracao_Dados_base[[#This Row],[2014]]-Analista_Remuneracao_Dados_base[[#This Row],[Aumento Salarial (%)]]</f>
        <v>12689.503000000004</v>
      </c>
      <c r="H297" s="13">
        <f>Analista_Remuneracao_Dados_base[[#This Row],[2015]]-Analista_Remuneracao_Dados_base[[#This Row],[Aumento Salarial (%)]]</f>
        <v>12689.552700000004</v>
      </c>
      <c r="I297" s="13">
        <f>Analista_Remuneracao_Dados_base[[#This Row],[2016]]-Analista_Remuneracao_Dados_base[[#This Row],[Aumento Salarial (%)]]</f>
        <v>12689.602400000003</v>
      </c>
      <c r="J297" s="13">
        <f>Analista_Remuneracao_Dados_base[[#This Row],[2017]]-Analista_Remuneracao_Dados_base[[#This Row],[Aumento Salarial (%)]]</f>
        <v>12689.652100000003</v>
      </c>
      <c r="K297" s="13">
        <f>Analista_Remuneracao_Dados_base[[#This Row],[2018]]-Analista_Remuneracao_Dados_base[[#This Row],[Aumento Salarial (%)]]</f>
        <v>12689.701800000003</v>
      </c>
      <c r="L297" s="13">
        <f>Analista_Remuneracao_Dados_base[[#This Row],[2019]]-Analista_Remuneracao_Dados_base[[#This Row],[Aumento Salarial (%)]]</f>
        <v>12689.751500000002</v>
      </c>
      <c r="M297" s="13">
        <f>Analista_Remuneracao_Dados_base[[#This Row],[2020]]-Analista_Remuneracao_Dados_base[[#This Row],[Aumento Salarial (%)]]</f>
        <v>12689.801200000002</v>
      </c>
      <c r="N297" s="13">
        <f>Analista_Remuneracao_Dados_base[[#This Row],[2021]]-Analista_Remuneracao_Dados_base[[#This Row],[Aumento Salarial (%)]]</f>
        <v>12689.850900000001</v>
      </c>
      <c r="O297" s="13">
        <f>Analista_Remuneracao_Dados_base[[#This Row],[2022]]-Analista_Remuneracao_Dados_base[[#This Row],[Aumento Salarial (%)]]</f>
        <v>12689.900600000001</v>
      </c>
      <c r="P297" s="13">
        <f>Analista_Remuneracao_Dados_base[[#This Row],[Salário Atual (R$)2]]-(1*Analista_Remuneracao_Dados_base[[#This Row],[Aumento Salarial (%)]])</f>
        <v>12689.9503</v>
      </c>
      <c r="Q297" s="13">
        <v>12690</v>
      </c>
    </row>
    <row r="298" spans="1:17" x14ac:dyDescent="0.25">
      <c r="A298">
        <v>382</v>
      </c>
      <c r="B298" t="s">
        <v>9</v>
      </c>
      <c r="C298" t="s">
        <v>4</v>
      </c>
      <c r="D298">
        <v>7</v>
      </c>
      <c r="E298" s="38">
        <v>15017</v>
      </c>
      <c r="F298" s="37">
        <v>4.9599999999999998E-2</v>
      </c>
      <c r="G298">
        <f>Analista_Remuneracao_Dados_base[[#This Row],[2014]]-Analista_Remuneracao_Dados_base[[#This Row],[Aumento Salarial (%)]]</f>
        <v>7079.5039999999972</v>
      </c>
      <c r="H298" s="13">
        <f>Analista_Remuneracao_Dados_base[[#This Row],[2015]]-Analista_Remuneracao_Dados_base[[#This Row],[Aumento Salarial (%)]]</f>
        <v>7079.5535999999975</v>
      </c>
      <c r="I298" s="13">
        <f>Analista_Remuneracao_Dados_base[[#This Row],[2016]]-Analista_Remuneracao_Dados_base[[#This Row],[Aumento Salarial (%)]]</f>
        <v>7079.6031999999977</v>
      </c>
      <c r="J298" s="13">
        <f>Analista_Remuneracao_Dados_base[[#This Row],[2017]]-Analista_Remuneracao_Dados_base[[#This Row],[Aumento Salarial (%)]]</f>
        <v>7079.652799999998</v>
      </c>
      <c r="K298" s="13">
        <f>Analista_Remuneracao_Dados_base[[#This Row],[2018]]-Analista_Remuneracao_Dados_base[[#This Row],[Aumento Salarial (%)]]</f>
        <v>7079.7023999999983</v>
      </c>
      <c r="L298" s="13">
        <f>Analista_Remuneracao_Dados_base[[#This Row],[2019]]-Analista_Remuneracao_Dados_base[[#This Row],[Aumento Salarial (%)]]</f>
        <v>7079.7519999999986</v>
      </c>
      <c r="M298" s="13">
        <f>Analista_Remuneracao_Dados_base[[#This Row],[2020]]-Analista_Remuneracao_Dados_base[[#This Row],[Aumento Salarial (%)]]</f>
        <v>7079.8015999999989</v>
      </c>
      <c r="N298" s="13">
        <f>Analista_Remuneracao_Dados_base[[#This Row],[2021]]-Analista_Remuneracao_Dados_base[[#This Row],[Aumento Salarial (%)]]</f>
        <v>7079.8511999999992</v>
      </c>
      <c r="O298" s="13">
        <f>Analista_Remuneracao_Dados_base[[#This Row],[2022]]-Analista_Remuneracao_Dados_base[[#This Row],[Aumento Salarial (%)]]</f>
        <v>7079.9007999999994</v>
      </c>
      <c r="P298" s="13">
        <f>Analista_Remuneracao_Dados_base[[#This Row],[Salário Atual (R$)2]]-(1*Analista_Remuneracao_Dados_base[[#This Row],[Aumento Salarial (%)]])</f>
        <v>7079.9503999999997</v>
      </c>
      <c r="Q298" s="13">
        <v>7080</v>
      </c>
    </row>
    <row r="299" spans="1:17" x14ac:dyDescent="0.25">
      <c r="A299">
        <v>64</v>
      </c>
      <c r="B299" t="s">
        <v>9</v>
      </c>
      <c r="C299" t="s">
        <v>4</v>
      </c>
      <c r="D299">
        <v>18</v>
      </c>
      <c r="E299" s="38">
        <v>11342</v>
      </c>
      <c r="F299" s="37">
        <v>4.8899999999999999E-2</v>
      </c>
      <c r="G299">
        <f>Analista_Remuneracao_Dados_base[[#This Row],[2014]]-Analista_Remuneracao_Dados_base[[#This Row],[Aumento Salarial (%)]]</f>
        <v>7484.5110000000022</v>
      </c>
      <c r="H299" s="13">
        <f>Analista_Remuneracao_Dados_base[[#This Row],[2015]]-Analista_Remuneracao_Dados_base[[#This Row],[Aumento Salarial (%)]]</f>
        <v>7484.559900000002</v>
      </c>
      <c r="I299" s="13">
        <f>Analista_Remuneracao_Dados_base[[#This Row],[2016]]-Analista_Remuneracao_Dados_base[[#This Row],[Aumento Salarial (%)]]</f>
        <v>7484.6088000000018</v>
      </c>
      <c r="J299" s="13">
        <f>Analista_Remuneracao_Dados_base[[#This Row],[2017]]-Analista_Remuneracao_Dados_base[[#This Row],[Aumento Salarial (%)]]</f>
        <v>7484.6577000000016</v>
      </c>
      <c r="K299" s="13">
        <f>Analista_Remuneracao_Dados_base[[#This Row],[2018]]-Analista_Remuneracao_Dados_base[[#This Row],[Aumento Salarial (%)]]</f>
        <v>7484.7066000000013</v>
      </c>
      <c r="L299" s="13">
        <f>Analista_Remuneracao_Dados_base[[#This Row],[2019]]-Analista_Remuneracao_Dados_base[[#This Row],[Aumento Salarial (%)]]</f>
        <v>7484.7555000000011</v>
      </c>
      <c r="M299" s="13">
        <f>Analista_Remuneracao_Dados_base[[#This Row],[2020]]-Analista_Remuneracao_Dados_base[[#This Row],[Aumento Salarial (%)]]</f>
        <v>7484.8044000000009</v>
      </c>
      <c r="N299" s="13">
        <f>Analista_Remuneracao_Dados_base[[#This Row],[2021]]-Analista_Remuneracao_Dados_base[[#This Row],[Aumento Salarial (%)]]</f>
        <v>7484.8533000000007</v>
      </c>
      <c r="O299" s="13">
        <f>Analista_Remuneracao_Dados_base[[#This Row],[2022]]-Analista_Remuneracao_Dados_base[[#This Row],[Aumento Salarial (%)]]</f>
        <v>7484.9022000000004</v>
      </c>
      <c r="P299" s="13">
        <f>Analista_Remuneracao_Dados_base[[#This Row],[Salário Atual (R$)2]]-(1*Analista_Remuneracao_Dados_base[[#This Row],[Aumento Salarial (%)]])</f>
        <v>7484.9511000000002</v>
      </c>
      <c r="Q299" s="13">
        <v>7485</v>
      </c>
    </row>
    <row r="300" spans="1:17" x14ac:dyDescent="0.25">
      <c r="A300">
        <v>470</v>
      </c>
      <c r="B300" t="s">
        <v>12</v>
      </c>
      <c r="C300" t="s">
        <v>8</v>
      </c>
      <c r="D300">
        <v>3</v>
      </c>
      <c r="E300" s="38">
        <v>15261</v>
      </c>
      <c r="F300" s="37">
        <v>4.8599999999999997E-2</v>
      </c>
      <c r="G300">
        <f>Analista_Remuneracao_Dados_base[[#This Row],[2014]]-Analista_Remuneracao_Dados_base[[#This Row],[Aumento Salarial (%)]]</f>
        <v>19443.514000000017</v>
      </c>
      <c r="H300" s="13">
        <f>Analista_Remuneracao_Dados_base[[#This Row],[2015]]-Analista_Remuneracao_Dados_base[[#This Row],[Aumento Salarial (%)]]</f>
        <v>19443.562600000016</v>
      </c>
      <c r="I300" s="13">
        <f>Analista_Remuneracao_Dados_base[[#This Row],[2016]]-Analista_Remuneracao_Dados_base[[#This Row],[Aumento Salarial (%)]]</f>
        <v>19443.611200000014</v>
      </c>
      <c r="J300" s="13">
        <f>Analista_Remuneracao_Dados_base[[#This Row],[2017]]-Analista_Remuneracao_Dados_base[[#This Row],[Aumento Salarial (%)]]</f>
        <v>19443.659800000012</v>
      </c>
      <c r="K300" s="13">
        <f>Analista_Remuneracao_Dados_base[[#This Row],[2018]]-Analista_Remuneracao_Dados_base[[#This Row],[Aumento Salarial (%)]]</f>
        <v>19443.70840000001</v>
      </c>
      <c r="L300" s="13">
        <f>Analista_Remuneracao_Dados_base[[#This Row],[2019]]-Analista_Remuneracao_Dados_base[[#This Row],[Aumento Salarial (%)]]</f>
        <v>19443.757000000009</v>
      </c>
      <c r="M300" s="13">
        <f>Analista_Remuneracao_Dados_base[[#This Row],[2020]]-Analista_Remuneracao_Dados_base[[#This Row],[Aumento Salarial (%)]]</f>
        <v>19443.805600000007</v>
      </c>
      <c r="N300" s="13">
        <f>Analista_Remuneracao_Dados_base[[#This Row],[2021]]-Analista_Remuneracao_Dados_base[[#This Row],[Aumento Salarial (%)]]</f>
        <v>19443.854200000005</v>
      </c>
      <c r="O300" s="13">
        <f>Analista_Remuneracao_Dados_base[[#This Row],[2022]]-Analista_Remuneracao_Dados_base[[#This Row],[Aumento Salarial (%)]]</f>
        <v>19443.902800000003</v>
      </c>
      <c r="P300" s="13">
        <f>Analista_Remuneracao_Dados_base[[#This Row],[Salário Atual (R$)2]]-(1*Analista_Remuneracao_Dados_base[[#This Row],[Aumento Salarial (%)]])</f>
        <v>19443.951400000002</v>
      </c>
      <c r="Q300" s="13">
        <v>19444</v>
      </c>
    </row>
    <row r="301" spans="1:17" x14ac:dyDescent="0.25">
      <c r="A301">
        <v>292</v>
      </c>
      <c r="B301" t="s">
        <v>12</v>
      </c>
      <c r="C301" t="s">
        <v>4</v>
      </c>
      <c r="D301">
        <v>10</v>
      </c>
      <c r="E301" s="38">
        <v>6308</v>
      </c>
      <c r="F301" s="37">
        <v>4.8500000000000001E-2</v>
      </c>
      <c r="G301">
        <f>Analista_Remuneracao_Dados_base[[#This Row],[2014]]-Analista_Remuneracao_Dados_base[[#This Row],[Aumento Salarial (%)]]</f>
        <v>7561.5150000000012</v>
      </c>
      <c r="H301" s="13">
        <f>Analista_Remuneracao_Dados_base[[#This Row],[2015]]-Analista_Remuneracao_Dados_base[[#This Row],[Aumento Salarial (%)]]</f>
        <v>7561.5635000000011</v>
      </c>
      <c r="I301" s="13">
        <f>Analista_Remuneracao_Dados_base[[#This Row],[2016]]-Analista_Remuneracao_Dados_base[[#This Row],[Aumento Salarial (%)]]</f>
        <v>7561.612000000001</v>
      </c>
      <c r="J301" s="13">
        <f>Analista_Remuneracao_Dados_base[[#This Row],[2017]]-Analista_Remuneracao_Dados_base[[#This Row],[Aumento Salarial (%)]]</f>
        <v>7561.6605000000009</v>
      </c>
      <c r="K301" s="13">
        <f>Analista_Remuneracao_Dados_base[[#This Row],[2018]]-Analista_Remuneracao_Dados_base[[#This Row],[Aumento Salarial (%)]]</f>
        <v>7561.7090000000007</v>
      </c>
      <c r="L301" s="13">
        <f>Analista_Remuneracao_Dados_base[[#This Row],[2019]]-Analista_Remuneracao_Dados_base[[#This Row],[Aumento Salarial (%)]]</f>
        <v>7561.7575000000006</v>
      </c>
      <c r="M301" s="13">
        <f>Analista_Remuneracao_Dados_base[[#This Row],[2020]]-Analista_Remuneracao_Dados_base[[#This Row],[Aumento Salarial (%)]]</f>
        <v>7561.8060000000005</v>
      </c>
      <c r="N301" s="13">
        <f>Analista_Remuneracao_Dados_base[[#This Row],[2021]]-Analista_Remuneracao_Dados_base[[#This Row],[Aumento Salarial (%)]]</f>
        <v>7561.8545000000004</v>
      </c>
      <c r="O301" s="13">
        <f>Analista_Remuneracao_Dados_base[[#This Row],[2022]]-Analista_Remuneracao_Dados_base[[#This Row],[Aumento Salarial (%)]]</f>
        <v>7561.9030000000002</v>
      </c>
      <c r="P301" s="13">
        <f>Analista_Remuneracao_Dados_base[[#This Row],[Salário Atual (R$)2]]-(1*Analista_Remuneracao_Dados_base[[#This Row],[Aumento Salarial (%)]])</f>
        <v>7561.9515000000001</v>
      </c>
      <c r="Q301" s="13">
        <v>7562</v>
      </c>
    </row>
    <row r="302" spans="1:17" x14ac:dyDescent="0.25">
      <c r="A302">
        <v>315</v>
      </c>
      <c r="B302" t="s">
        <v>9</v>
      </c>
      <c r="C302" t="s">
        <v>5</v>
      </c>
      <c r="D302">
        <v>1</v>
      </c>
      <c r="E302" s="38">
        <v>8405</v>
      </c>
      <c r="F302" s="37">
        <v>4.7800000000000002E-2</v>
      </c>
      <c r="G302">
        <f>Analista_Remuneracao_Dados_base[[#This Row],[2014]]-Analista_Remuneracao_Dados_base[[#This Row],[Aumento Salarial (%)]]</f>
        <v>18928.521999999997</v>
      </c>
      <c r="H302" s="13">
        <f>Analista_Remuneracao_Dados_base[[#This Row],[2015]]-Analista_Remuneracao_Dados_base[[#This Row],[Aumento Salarial (%)]]</f>
        <v>18928.569799999997</v>
      </c>
      <c r="I302" s="13">
        <f>Analista_Remuneracao_Dados_base[[#This Row],[2016]]-Analista_Remuneracao_Dados_base[[#This Row],[Aumento Salarial (%)]]</f>
        <v>18928.617599999998</v>
      </c>
      <c r="J302" s="13">
        <f>Analista_Remuneracao_Dados_base[[#This Row],[2017]]-Analista_Remuneracao_Dados_base[[#This Row],[Aumento Salarial (%)]]</f>
        <v>18928.665399999998</v>
      </c>
      <c r="K302" s="13">
        <f>Analista_Remuneracao_Dados_base[[#This Row],[2018]]-Analista_Remuneracao_Dados_base[[#This Row],[Aumento Salarial (%)]]</f>
        <v>18928.713199999998</v>
      </c>
      <c r="L302" s="13">
        <f>Analista_Remuneracao_Dados_base[[#This Row],[2019]]-Analista_Remuneracao_Dados_base[[#This Row],[Aumento Salarial (%)]]</f>
        <v>18928.760999999999</v>
      </c>
      <c r="M302" s="13">
        <f>Analista_Remuneracao_Dados_base[[#This Row],[2020]]-Analista_Remuneracao_Dados_base[[#This Row],[Aumento Salarial (%)]]</f>
        <v>18928.808799999999</v>
      </c>
      <c r="N302" s="13">
        <f>Analista_Remuneracao_Dados_base[[#This Row],[2021]]-Analista_Remuneracao_Dados_base[[#This Row],[Aumento Salarial (%)]]</f>
        <v>18928.856599999999</v>
      </c>
      <c r="O302" s="13">
        <f>Analista_Remuneracao_Dados_base[[#This Row],[2022]]-Analista_Remuneracao_Dados_base[[#This Row],[Aumento Salarial (%)]]</f>
        <v>18928.904399999999</v>
      </c>
      <c r="P302" s="13">
        <f>Analista_Remuneracao_Dados_base[[#This Row],[Salário Atual (R$)2]]-(1*Analista_Remuneracao_Dados_base[[#This Row],[Aumento Salarial (%)]])</f>
        <v>18928.9522</v>
      </c>
      <c r="Q302" s="13">
        <v>18929</v>
      </c>
    </row>
    <row r="303" spans="1:17" x14ac:dyDescent="0.25">
      <c r="A303">
        <v>360</v>
      </c>
      <c r="B303" t="s">
        <v>12</v>
      </c>
      <c r="C303" t="s">
        <v>5</v>
      </c>
      <c r="D303">
        <v>20</v>
      </c>
      <c r="E303" s="38">
        <v>18811</v>
      </c>
      <c r="F303" s="37">
        <v>4.7699999999999999E-2</v>
      </c>
      <c r="G303">
        <f>Analista_Remuneracao_Dados_base[[#This Row],[2014]]-Analista_Remuneracao_Dados_base[[#This Row],[Aumento Salarial (%)]]</f>
        <v>17966.523000000008</v>
      </c>
      <c r="H303" s="13">
        <f>Analista_Remuneracao_Dados_base[[#This Row],[2015]]-Analista_Remuneracao_Dados_base[[#This Row],[Aumento Salarial (%)]]</f>
        <v>17966.570700000007</v>
      </c>
      <c r="I303" s="13">
        <f>Analista_Remuneracao_Dados_base[[#This Row],[2016]]-Analista_Remuneracao_Dados_base[[#This Row],[Aumento Salarial (%)]]</f>
        <v>17966.618400000007</v>
      </c>
      <c r="J303" s="13">
        <f>Analista_Remuneracao_Dados_base[[#This Row],[2017]]-Analista_Remuneracao_Dados_base[[#This Row],[Aumento Salarial (%)]]</f>
        <v>17966.666100000006</v>
      </c>
      <c r="K303" s="13">
        <f>Analista_Remuneracao_Dados_base[[#This Row],[2018]]-Analista_Remuneracao_Dados_base[[#This Row],[Aumento Salarial (%)]]</f>
        <v>17966.713800000005</v>
      </c>
      <c r="L303" s="13">
        <f>Analista_Remuneracao_Dados_base[[#This Row],[2019]]-Analista_Remuneracao_Dados_base[[#This Row],[Aumento Salarial (%)]]</f>
        <v>17966.761500000004</v>
      </c>
      <c r="M303" s="13">
        <f>Analista_Remuneracao_Dados_base[[#This Row],[2020]]-Analista_Remuneracao_Dados_base[[#This Row],[Aumento Salarial (%)]]</f>
        <v>17966.809200000003</v>
      </c>
      <c r="N303" s="13">
        <f>Analista_Remuneracao_Dados_base[[#This Row],[2021]]-Analista_Remuneracao_Dados_base[[#This Row],[Aumento Salarial (%)]]</f>
        <v>17966.856900000002</v>
      </c>
      <c r="O303" s="13">
        <f>Analista_Remuneracao_Dados_base[[#This Row],[2022]]-Analista_Remuneracao_Dados_base[[#This Row],[Aumento Salarial (%)]]</f>
        <v>17966.904600000002</v>
      </c>
      <c r="P303" s="13">
        <f>Analista_Remuneracao_Dados_base[[#This Row],[Salário Atual (R$)2]]-(1*Analista_Remuneracao_Dados_base[[#This Row],[Aumento Salarial (%)]])</f>
        <v>17966.952300000001</v>
      </c>
      <c r="Q303" s="13">
        <v>17967</v>
      </c>
    </row>
    <row r="304" spans="1:17" x14ac:dyDescent="0.25">
      <c r="A304">
        <v>187</v>
      </c>
      <c r="B304" t="s">
        <v>9</v>
      </c>
      <c r="C304" t="s">
        <v>6</v>
      </c>
      <c r="D304">
        <v>7</v>
      </c>
      <c r="E304" s="38">
        <v>10087</v>
      </c>
      <c r="F304" s="37">
        <v>4.7300000000000002E-2</v>
      </c>
      <c r="G304">
        <f>Analista_Remuneracao_Dados_base[[#This Row],[2014]]-Analista_Remuneracao_Dados_base[[#This Row],[Aumento Salarial (%)]]</f>
        <v>19304.527000000016</v>
      </c>
      <c r="H304" s="13">
        <f>Analista_Remuneracao_Dados_base[[#This Row],[2015]]-Analista_Remuneracao_Dados_base[[#This Row],[Aumento Salarial (%)]]</f>
        <v>19304.574300000015</v>
      </c>
      <c r="I304" s="13">
        <f>Analista_Remuneracao_Dados_base[[#This Row],[2016]]-Analista_Remuneracao_Dados_base[[#This Row],[Aumento Salarial (%)]]</f>
        <v>19304.621600000013</v>
      </c>
      <c r="J304" s="13">
        <f>Analista_Remuneracao_Dados_base[[#This Row],[2017]]-Analista_Remuneracao_Dados_base[[#This Row],[Aumento Salarial (%)]]</f>
        <v>19304.668900000011</v>
      </c>
      <c r="K304" s="13">
        <f>Analista_Remuneracao_Dados_base[[#This Row],[2018]]-Analista_Remuneracao_Dados_base[[#This Row],[Aumento Salarial (%)]]</f>
        <v>19304.71620000001</v>
      </c>
      <c r="L304" s="13">
        <f>Analista_Remuneracao_Dados_base[[#This Row],[2019]]-Analista_Remuneracao_Dados_base[[#This Row],[Aumento Salarial (%)]]</f>
        <v>19304.763500000008</v>
      </c>
      <c r="M304" s="13">
        <f>Analista_Remuneracao_Dados_base[[#This Row],[2020]]-Analista_Remuneracao_Dados_base[[#This Row],[Aumento Salarial (%)]]</f>
        <v>19304.810800000007</v>
      </c>
      <c r="N304" s="13">
        <f>Analista_Remuneracao_Dados_base[[#This Row],[2021]]-Analista_Remuneracao_Dados_base[[#This Row],[Aumento Salarial (%)]]</f>
        <v>19304.858100000005</v>
      </c>
      <c r="O304" s="13">
        <f>Analista_Remuneracao_Dados_base[[#This Row],[2022]]-Analista_Remuneracao_Dados_base[[#This Row],[Aumento Salarial (%)]]</f>
        <v>19304.905400000003</v>
      </c>
      <c r="P304" s="13">
        <f>Analista_Remuneracao_Dados_base[[#This Row],[Salário Atual (R$)2]]-(1*Analista_Remuneracao_Dados_base[[#This Row],[Aumento Salarial (%)]])</f>
        <v>19304.952700000002</v>
      </c>
      <c r="Q304" s="13">
        <v>19305</v>
      </c>
    </row>
    <row r="305" spans="1:17" x14ac:dyDescent="0.25">
      <c r="A305">
        <v>497</v>
      </c>
      <c r="B305" t="s">
        <v>11</v>
      </c>
      <c r="C305" t="s">
        <v>4</v>
      </c>
      <c r="D305">
        <v>18</v>
      </c>
      <c r="E305" s="38">
        <v>15369</v>
      </c>
      <c r="F305" s="37">
        <v>4.6899999999999997E-2</v>
      </c>
      <c r="G305">
        <f>Analista_Remuneracao_Dados_base[[#This Row],[2014]]-Analista_Remuneracao_Dados_base[[#This Row],[Aumento Salarial (%)]]</f>
        <v>11152.531000000006</v>
      </c>
      <c r="H305" s="13">
        <f>Analista_Remuneracao_Dados_base[[#This Row],[2015]]-Analista_Remuneracao_Dados_base[[#This Row],[Aumento Salarial (%)]]</f>
        <v>11152.577900000006</v>
      </c>
      <c r="I305" s="13">
        <f>Analista_Remuneracao_Dados_base[[#This Row],[2016]]-Analista_Remuneracao_Dados_base[[#This Row],[Aumento Salarial (%)]]</f>
        <v>11152.624800000005</v>
      </c>
      <c r="J305" s="13">
        <f>Analista_Remuneracao_Dados_base[[#This Row],[2017]]-Analista_Remuneracao_Dados_base[[#This Row],[Aumento Salarial (%)]]</f>
        <v>11152.671700000004</v>
      </c>
      <c r="K305" s="13">
        <f>Analista_Remuneracao_Dados_base[[#This Row],[2018]]-Analista_Remuneracao_Dados_base[[#This Row],[Aumento Salarial (%)]]</f>
        <v>11152.718600000004</v>
      </c>
      <c r="L305" s="13">
        <f>Analista_Remuneracao_Dados_base[[#This Row],[2019]]-Analista_Remuneracao_Dados_base[[#This Row],[Aumento Salarial (%)]]</f>
        <v>11152.765500000003</v>
      </c>
      <c r="M305" s="13">
        <f>Analista_Remuneracao_Dados_base[[#This Row],[2020]]-Analista_Remuneracao_Dados_base[[#This Row],[Aumento Salarial (%)]]</f>
        <v>11152.812400000003</v>
      </c>
      <c r="N305" s="13">
        <f>Analista_Remuneracao_Dados_base[[#This Row],[2021]]-Analista_Remuneracao_Dados_base[[#This Row],[Aumento Salarial (%)]]</f>
        <v>11152.859300000002</v>
      </c>
      <c r="O305" s="13">
        <f>Analista_Remuneracao_Dados_base[[#This Row],[2022]]-Analista_Remuneracao_Dados_base[[#This Row],[Aumento Salarial (%)]]</f>
        <v>11152.906200000001</v>
      </c>
      <c r="P305" s="13">
        <f>Analista_Remuneracao_Dados_base[[#This Row],[Salário Atual (R$)2]]-(1*Analista_Remuneracao_Dados_base[[#This Row],[Aumento Salarial (%)]])</f>
        <v>11152.953100000001</v>
      </c>
      <c r="Q305" s="13">
        <v>11153</v>
      </c>
    </row>
    <row r="306" spans="1:17" x14ac:dyDescent="0.25">
      <c r="A306">
        <v>428</v>
      </c>
      <c r="B306" t="s">
        <v>12</v>
      </c>
      <c r="C306" t="s">
        <v>7</v>
      </c>
      <c r="D306">
        <v>19</v>
      </c>
      <c r="E306" s="38">
        <v>10651</v>
      </c>
      <c r="F306" s="37">
        <v>4.6300000000000001E-2</v>
      </c>
      <c r="G306">
        <f>Analista_Remuneracao_Dados_base[[#This Row],[2014]]-Analista_Remuneracao_Dados_base[[#This Row],[Aumento Salarial (%)]]</f>
        <v>12725.537</v>
      </c>
      <c r="H306" s="13">
        <f>Analista_Remuneracao_Dados_base[[#This Row],[2015]]-Analista_Remuneracao_Dados_base[[#This Row],[Aumento Salarial (%)]]</f>
        <v>12725.5833</v>
      </c>
      <c r="I306" s="13">
        <f>Analista_Remuneracao_Dados_base[[#This Row],[2016]]-Analista_Remuneracao_Dados_base[[#This Row],[Aumento Salarial (%)]]</f>
        <v>12725.6296</v>
      </c>
      <c r="J306" s="13">
        <f>Analista_Remuneracao_Dados_base[[#This Row],[2017]]-Analista_Remuneracao_Dados_base[[#This Row],[Aumento Salarial (%)]]</f>
        <v>12725.6759</v>
      </c>
      <c r="K306" s="13">
        <f>Analista_Remuneracao_Dados_base[[#This Row],[2018]]-Analista_Remuneracao_Dados_base[[#This Row],[Aumento Salarial (%)]]</f>
        <v>12725.7222</v>
      </c>
      <c r="L306" s="13">
        <f>Analista_Remuneracao_Dados_base[[#This Row],[2019]]-Analista_Remuneracao_Dados_base[[#This Row],[Aumento Salarial (%)]]</f>
        <v>12725.7685</v>
      </c>
      <c r="M306" s="13">
        <f>Analista_Remuneracao_Dados_base[[#This Row],[2020]]-Analista_Remuneracao_Dados_base[[#This Row],[Aumento Salarial (%)]]</f>
        <v>12725.8148</v>
      </c>
      <c r="N306" s="13">
        <f>Analista_Remuneracao_Dados_base[[#This Row],[2021]]-Analista_Remuneracao_Dados_base[[#This Row],[Aumento Salarial (%)]]</f>
        <v>12725.8611</v>
      </c>
      <c r="O306" s="13">
        <f>Analista_Remuneracao_Dados_base[[#This Row],[2022]]-Analista_Remuneracao_Dados_base[[#This Row],[Aumento Salarial (%)]]</f>
        <v>12725.9074</v>
      </c>
      <c r="P306" s="13">
        <f>Analista_Remuneracao_Dados_base[[#This Row],[Salário Atual (R$)2]]-(1*Analista_Remuneracao_Dados_base[[#This Row],[Aumento Salarial (%)]])</f>
        <v>12725.9537</v>
      </c>
      <c r="Q306" s="13">
        <v>12726</v>
      </c>
    </row>
    <row r="307" spans="1:17" x14ac:dyDescent="0.25">
      <c r="A307">
        <v>446</v>
      </c>
      <c r="B307" t="s">
        <v>3</v>
      </c>
      <c r="C307" t="s">
        <v>5</v>
      </c>
      <c r="D307">
        <v>11</v>
      </c>
      <c r="E307" s="38">
        <v>11075</v>
      </c>
      <c r="F307" s="37">
        <v>4.6100000000000002E-2</v>
      </c>
      <c r="G307">
        <f>Analista_Remuneracao_Dados_base[[#This Row],[2014]]-Analista_Remuneracao_Dados_base[[#This Row],[Aumento Salarial (%)]]</f>
        <v>9931.5390000000043</v>
      </c>
      <c r="H307" s="13">
        <f>Analista_Remuneracao_Dados_base[[#This Row],[2015]]-Analista_Remuneracao_Dados_base[[#This Row],[Aumento Salarial (%)]]</f>
        <v>9931.5851000000039</v>
      </c>
      <c r="I307" s="13">
        <f>Analista_Remuneracao_Dados_base[[#This Row],[2016]]-Analista_Remuneracao_Dados_base[[#This Row],[Aumento Salarial (%)]]</f>
        <v>9931.6312000000034</v>
      </c>
      <c r="J307" s="13">
        <f>Analista_Remuneracao_Dados_base[[#This Row],[2017]]-Analista_Remuneracao_Dados_base[[#This Row],[Aumento Salarial (%)]]</f>
        <v>9931.677300000003</v>
      </c>
      <c r="K307" s="13">
        <f>Analista_Remuneracao_Dados_base[[#This Row],[2018]]-Analista_Remuneracao_Dados_base[[#This Row],[Aumento Salarial (%)]]</f>
        <v>9931.7234000000026</v>
      </c>
      <c r="L307" s="13">
        <f>Analista_Remuneracao_Dados_base[[#This Row],[2019]]-Analista_Remuneracao_Dados_base[[#This Row],[Aumento Salarial (%)]]</f>
        <v>9931.7695000000022</v>
      </c>
      <c r="M307" s="13">
        <f>Analista_Remuneracao_Dados_base[[#This Row],[2020]]-Analista_Remuneracao_Dados_base[[#This Row],[Aumento Salarial (%)]]</f>
        <v>9931.8156000000017</v>
      </c>
      <c r="N307" s="13">
        <f>Analista_Remuneracao_Dados_base[[#This Row],[2021]]-Analista_Remuneracao_Dados_base[[#This Row],[Aumento Salarial (%)]]</f>
        <v>9931.8617000000013</v>
      </c>
      <c r="O307" s="13">
        <f>Analista_Remuneracao_Dados_base[[#This Row],[2022]]-Analista_Remuneracao_Dados_base[[#This Row],[Aumento Salarial (%)]]</f>
        <v>9931.9078000000009</v>
      </c>
      <c r="P307" s="13">
        <f>Analista_Remuneracao_Dados_base[[#This Row],[Salário Atual (R$)2]]-(1*Analista_Remuneracao_Dados_base[[#This Row],[Aumento Salarial (%)]])</f>
        <v>9931.9539000000004</v>
      </c>
      <c r="Q307" s="13">
        <v>9932</v>
      </c>
    </row>
    <row r="308" spans="1:17" x14ac:dyDescent="0.25">
      <c r="A308">
        <v>94</v>
      </c>
      <c r="B308" t="s">
        <v>9</v>
      </c>
      <c r="C308" t="s">
        <v>8</v>
      </c>
      <c r="D308">
        <v>27</v>
      </c>
      <c r="E308" s="38">
        <v>6399</v>
      </c>
      <c r="F308" s="37">
        <v>4.5499999999999999E-2</v>
      </c>
      <c r="G308">
        <f>Analista_Remuneracao_Dados_base[[#This Row],[2014]]-Analista_Remuneracao_Dados_base[[#This Row],[Aumento Salarial (%)]]</f>
        <v>11341.544999999998</v>
      </c>
      <c r="H308" s="13">
        <f>Analista_Remuneracao_Dados_base[[#This Row],[2015]]-Analista_Remuneracao_Dados_base[[#This Row],[Aumento Salarial (%)]]</f>
        <v>11341.590499999998</v>
      </c>
      <c r="I308" s="13">
        <f>Analista_Remuneracao_Dados_base[[#This Row],[2016]]-Analista_Remuneracao_Dados_base[[#This Row],[Aumento Salarial (%)]]</f>
        <v>11341.635999999999</v>
      </c>
      <c r="J308" s="13">
        <f>Analista_Remuneracao_Dados_base[[#This Row],[2017]]-Analista_Remuneracao_Dados_base[[#This Row],[Aumento Salarial (%)]]</f>
        <v>11341.681499999999</v>
      </c>
      <c r="K308" s="13">
        <f>Analista_Remuneracao_Dados_base[[#This Row],[2018]]-Analista_Remuneracao_Dados_base[[#This Row],[Aumento Salarial (%)]]</f>
        <v>11341.726999999999</v>
      </c>
      <c r="L308" s="13">
        <f>Analista_Remuneracao_Dados_base[[#This Row],[2019]]-Analista_Remuneracao_Dados_base[[#This Row],[Aumento Salarial (%)]]</f>
        <v>11341.772499999999</v>
      </c>
      <c r="M308" s="13">
        <f>Analista_Remuneracao_Dados_base[[#This Row],[2020]]-Analista_Remuneracao_Dados_base[[#This Row],[Aumento Salarial (%)]]</f>
        <v>11341.817999999999</v>
      </c>
      <c r="N308" s="13">
        <f>Analista_Remuneracao_Dados_base[[#This Row],[2021]]-Analista_Remuneracao_Dados_base[[#This Row],[Aumento Salarial (%)]]</f>
        <v>11341.863499999999</v>
      </c>
      <c r="O308" s="13">
        <f>Analista_Remuneracao_Dados_base[[#This Row],[2022]]-Analista_Remuneracao_Dados_base[[#This Row],[Aumento Salarial (%)]]</f>
        <v>11341.909</v>
      </c>
      <c r="P308" s="13">
        <f>Analista_Remuneracao_Dados_base[[#This Row],[Salário Atual (R$)2]]-(1*Analista_Remuneracao_Dados_base[[#This Row],[Aumento Salarial (%)]])</f>
        <v>11341.9545</v>
      </c>
      <c r="Q308" s="13">
        <v>11342</v>
      </c>
    </row>
    <row r="309" spans="1:17" x14ac:dyDescent="0.25">
      <c r="A309">
        <v>287</v>
      </c>
      <c r="B309" t="s">
        <v>10</v>
      </c>
      <c r="C309" t="s">
        <v>7</v>
      </c>
      <c r="D309">
        <v>18</v>
      </c>
      <c r="E309" s="38">
        <v>10315</v>
      </c>
      <c r="F309" s="37">
        <v>4.5499999999999999E-2</v>
      </c>
      <c r="G309">
        <f>Analista_Remuneracao_Dados_base[[#This Row],[2014]]-Analista_Remuneracao_Dados_base[[#This Row],[Aumento Salarial (%)]]</f>
        <v>14997.544999999998</v>
      </c>
      <c r="H309" s="13">
        <f>Analista_Remuneracao_Dados_base[[#This Row],[2015]]-Analista_Remuneracao_Dados_base[[#This Row],[Aumento Salarial (%)]]</f>
        <v>14997.590499999998</v>
      </c>
      <c r="I309" s="13">
        <f>Analista_Remuneracao_Dados_base[[#This Row],[2016]]-Analista_Remuneracao_Dados_base[[#This Row],[Aumento Salarial (%)]]</f>
        <v>14997.635999999999</v>
      </c>
      <c r="J309" s="13">
        <f>Analista_Remuneracao_Dados_base[[#This Row],[2017]]-Analista_Remuneracao_Dados_base[[#This Row],[Aumento Salarial (%)]]</f>
        <v>14997.681499999999</v>
      </c>
      <c r="K309" s="13">
        <f>Analista_Remuneracao_Dados_base[[#This Row],[2018]]-Analista_Remuneracao_Dados_base[[#This Row],[Aumento Salarial (%)]]</f>
        <v>14997.726999999999</v>
      </c>
      <c r="L309" s="13">
        <f>Analista_Remuneracao_Dados_base[[#This Row],[2019]]-Analista_Remuneracao_Dados_base[[#This Row],[Aumento Salarial (%)]]</f>
        <v>14997.772499999999</v>
      </c>
      <c r="M309" s="13">
        <f>Analista_Remuneracao_Dados_base[[#This Row],[2020]]-Analista_Remuneracao_Dados_base[[#This Row],[Aumento Salarial (%)]]</f>
        <v>14997.817999999999</v>
      </c>
      <c r="N309" s="13">
        <f>Analista_Remuneracao_Dados_base[[#This Row],[2021]]-Analista_Remuneracao_Dados_base[[#This Row],[Aumento Salarial (%)]]</f>
        <v>14997.863499999999</v>
      </c>
      <c r="O309" s="13">
        <f>Analista_Remuneracao_Dados_base[[#This Row],[2022]]-Analista_Remuneracao_Dados_base[[#This Row],[Aumento Salarial (%)]]</f>
        <v>14997.909</v>
      </c>
      <c r="P309" s="13">
        <f>Analista_Remuneracao_Dados_base[[#This Row],[Salário Atual (R$)2]]-(1*Analista_Remuneracao_Dados_base[[#This Row],[Aumento Salarial (%)]])</f>
        <v>14997.9545</v>
      </c>
      <c r="Q309" s="13">
        <v>14998</v>
      </c>
    </row>
    <row r="310" spans="1:17" x14ac:dyDescent="0.25">
      <c r="A310">
        <v>24</v>
      </c>
      <c r="B310" t="s">
        <v>10</v>
      </c>
      <c r="C310" t="s">
        <v>6</v>
      </c>
      <c r="D310">
        <v>9</v>
      </c>
      <c r="E310" s="38">
        <v>14957</v>
      </c>
      <c r="F310" s="37">
        <v>4.5199999999999997E-2</v>
      </c>
      <c r="G310">
        <f>Analista_Remuneracao_Dados_base[[#This Row],[2014]]-Analista_Remuneracao_Dados_base[[#This Row],[Aumento Salarial (%)]]</f>
        <v>12119.547999999995</v>
      </c>
      <c r="H310" s="13">
        <f>Analista_Remuneracao_Dados_base[[#This Row],[2015]]-Analista_Remuneracao_Dados_base[[#This Row],[Aumento Salarial (%)]]</f>
        <v>12119.593199999996</v>
      </c>
      <c r="I310" s="13">
        <f>Analista_Remuneracao_Dados_base[[#This Row],[2016]]-Analista_Remuneracao_Dados_base[[#This Row],[Aumento Salarial (%)]]</f>
        <v>12119.638399999996</v>
      </c>
      <c r="J310" s="13">
        <f>Analista_Remuneracao_Dados_base[[#This Row],[2017]]-Analista_Remuneracao_Dados_base[[#This Row],[Aumento Salarial (%)]]</f>
        <v>12119.683599999997</v>
      </c>
      <c r="K310" s="13">
        <f>Analista_Remuneracao_Dados_base[[#This Row],[2018]]-Analista_Remuneracao_Dados_base[[#This Row],[Aumento Salarial (%)]]</f>
        <v>12119.728799999997</v>
      </c>
      <c r="L310" s="13">
        <f>Analista_Remuneracao_Dados_base[[#This Row],[2019]]-Analista_Remuneracao_Dados_base[[#This Row],[Aumento Salarial (%)]]</f>
        <v>12119.773999999998</v>
      </c>
      <c r="M310" s="13">
        <f>Analista_Remuneracao_Dados_base[[#This Row],[2020]]-Analista_Remuneracao_Dados_base[[#This Row],[Aumento Salarial (%)]]</f>
        <v>12119.819199999998</v>
      </c>
      <c r="N310" s="13">
        <f>Analista_Remuneracao_Dados_base[[#This Row],[2021]]-Analista_Remuneracao_Dados_base[[#This Row],[Aumento Salarial (%)]]</f>
        <v>12119.864399999999</v>
      </c>
      <c r="O310" s="13">
        <f>Analista_Remuneracao_Dados_base[[#This Row],[2022]]-Analista_Remuneracao_Dados_base[[#This Row],[Aumento Salarial (%)]]</f>
        <v>12119.909599999999</v>
      </c>
      <c r="P310" s="13">
        <f>Analista_Remuneracao_Dados_base[[#This Row],[Salário Atual (R$)2]]-(1*Analista_Remuneracao_Dados_base[[#This Row],[Aumento Salarial (%)]])</f>
        <v>12119.9548</v>
      </c>
      <c r="Q310" s="13">
        <v>12120</v>
      </c>
    </row>
    <row r="311" spans="1:17" x14ac:dyDescent="0.25">
      <c r="A311">
        <v>433</v>
      </c>
      <c r="B311" t="s">
        <v>3</v>
      </c>
      <c r="C311" t="s">
        <v>8</v>
      </c>
      <c r="D311">
        <v>20</v>
      </c>
      <c r="E311" s="38">
        <v>6467</v>
      </c>
      <c r="F311" s="37">
        <v>4.48E-2</v>
      </c>
      <c r="G311">
        <f>Analista_Remuneracao_Dados_base[[#This Row],[2014]]-Analista_Remuneracao_Dados_base[[#This Row],[Aumento Salarial (%)]]</f>
        <v>17928.552000000003</v>
      </c>
      <c r="H311" s="13">
        <f>Analista_Remuneracao_Dados_base[[#This Row],[2015]]-Analista_Remuneracao_Dados_base[[#This Row],[Aumento Salarial (%)]]</f>
        <v>17928.596800000003</v>
      </c>
      <c r="I311" s="13">
        <f>Analista_Remuneracao_Dados_base[[#This Row],[2016]]-Analista_Remuneracao_Dados_base[[#This Row],[Aumento Salarial (%)]]</f>
        <v>17928.641600000003</v>
      </c>
      <c r="J311" s="13">
        <f>Analista_Remuneracao_Dados_base[[#This Row],[2017]]-Analista_Remuneracao_Dados_base[[#This Row],[Aumento Salarial (%)]]</f>
        <v>17928.686400000002</v>
      </c>
      <c r="K311" s="13">
        <f>Analista_Remuneracao_Dados_base[[#This Row],[2018]]-Analista_Remuneracao_Dados_base[[#This Row],[Aumento Salarial (%)]]</f>
        <v>17928.731200000002</v>
      </c>
      <c r="L311" s="13">
        <f>Analista_Remuneracao_Dados_base[[#This Row],[2019]]-Analista_Remuneracao_Dados_base[[#This Row],[Aumento Salarial (%)]]</f>
        <v>17928.776000000002</v>
      </c>
      <c r="M311" s="13">
        <f>Analista_Remuneracao_Dados_base[[#This Row],[2020]]-Analista_Remuneracao_Dados_base[[#This Row],[Aumento Salarial (%)]]</f>
        <v>17928.820800000001</v>
      </c>
      <c r="N311" s="13">
        <f>Analista_Remuneracao_Dados_base[[#This Row],[2021]]-Analista_Remuneracao_Dados_base[[#This Row],[Aumento Salarial (%)]]</f>
        <v>17928.865600000001</v>
      </c>
      <c r="O311" s="13">
        <f>Analista_Remuneracao_Dados_base[[#This Row],[2022]]-Analista_Remuneracao_Dados_base[[#This Row],[Aumento Salarial (%)]]</f>
        <v>17928.910400000001</v>
      </c>
      <c r="P311" s="13">
        <f>Analista_Remuneracao_Dados_base[[#This Row],[Salário Atual (R$)2]]-(1*Analista_Remuneracao_Dados_base[[#This Row],[Aumento Salarial (%)]])</f>
        <v>17928.9552</v>
      </c>
      <c r="Q311" s="13">
        <v>17929</v>
      </c>
    </row>
    <row r="312" spans="1:17" x14ac:dyDescent="0.25">
      <c r="A312">
        <v>244</v>
      </c>
      <c r="B312" t="s">
        <v>12</v>
      </c>
      <c r="C312" t="s">
        <v>5</v>
      </c>
      <c r="D312">
        <v>17</v>
      </c>
      <c r="E312" s="38">
        <v>5544</v>
      </c>
      <c r="F312" s="37">
        <v>4.3200000000000002E-2</v>
      </c>
      <c r="G312">
        <f>Analista_Remuneracao_Dados_base[[#This Row],[2014]]-Analista_Remuneracao_Dados_base[[#This Row],[Aumento Salarial (%)]]</f>
        <v>12293.567999999999</v>
      </c>
      <c r="H312" s="13">
        <f>Analista_Remuneracao_Dados_base[[#This Row],[2015]]-Analista_Remuneracao_Dados_base[[#This Row],[Aumento Salarial (%)]]</f>
        <v>12293.611199999999</v>
      </c>
      <c r="I312" s="13">
        <f>Analista_Remuneracao_Dados_base[[#This Row],[2016]]-Analista_Remuneracao_Dados_base[[#This Row],[Aumento Salarial (%)]]</f>
        <v>12293.654399999999</v>
      </c>
      <c r="J312" s="13">
        <f>Analista_Remuneracao_Dados_base[[#This Row],[2017]]-Analista_Remuneracao_Dados_base[[#This Row],[Aumento Salarial (%)]]</f>
        <v>12293.6976</v>
      </c>
      <c r="K312" s="13">
        <f>Analista_Remuneracao_Dados_base[[#This Row],[2018]]-Analista_Remuneracao_Dados_base[[#This Row],[Aumento Salarial (%)]]</f>
        <v>12293.7408</v>
      </c>
      <c r="L312" s="13">
        <f>Analista_Remuneracao_Dados_base[[#This Row],[2019]]-Analista_Remuneracao_Dados_base[[#This Row],[Aumento Salarial (%)]]</f>
        <v>12293.784</v>
      </c>
      <c r="M312" s="13">
        <f>Analista_Remuneracao_Dados_base[[#This Row],[2020]]-Analista_Remuneracao_Dados_base[[#This Row],[Aumento Salarial (%)]]</f>
        <v>12293.8272</v>
      </c>
      <c r="N312" s="13">
        <f>Analista_Remuneracao_Dados_base[[#This Row],[2021]]-Analista_Remuneracao_Dados_base[[#This Row],[Aumento Salarial (%)]]</f>
        <v>12293.8704</v>
      </c>
      <c r="O312" s="13">
        <f>Analista_Remuneracao_Dados_base[[#This Row],[2022]]-Analista_Remuneracao_Dados_base[[#This Row],[Aumento Salarial (%)]]</f>
        <v>12293.9136</v>
      </c>
      <c r="P312" s="13">
        <f>Analista_Remuneracao_Dados_base[[#This Row],[Salário Atual (R$)2]]-(1*Analista_Remuneracao_Dados_base[[#This Row],[Aumento Salarial (%)]])</f>
        <v>12293.9568</v>
      </c>
      <c r="Q312" s="13">
        <v>12294</v>
      </c>
    </row>
    <row r="313" spans="1:17" x14ac:dyDescent="0.25">
      <c r="A313">
        <v>161</v>
      </c>
      <c r="B313" t="s">
        <v>12</v>
      </c>
      <c r="C313" t="s">
        <v>7</v>
      </c>
      <c r="D313">
        <v>4</v>
      </c>
      <c r="E313" s="38">
        <v>6383</v>
      </c>
      <c r="F313" s="37">
        <v>4.19E-2</v>
      </c>
      <c r="G313">
        <f>Analista_Remuneracao_Dados_base[[#This Row],[2014]]-Analista_Remuneracao_Dados_base[[#This Row],[Aumento Salarial (%)]]</f>
        <v>4407.5809999999983</v>
      </c>
      <c r="H313" s="13">
        <f>Analista_Remuneracao_Dados_base[[#This Row],[2015]]-Analista_Remuneracao_Dados_base[[#This Row],[Aumento Salarial (%)]]</f>
        <v>4407.6228999999985</v>
      </c>
      <c r="I313" s="13">
        <f>Analista_Remuneracao_Dados_base[[#This Row],[2016]]-Analista_Remuneracao_Dados_base[[#This Row],[Aumento Salarial (%)]]</f>
        <v>4407.6647999999986</v>
      </c>
      <c r="J313" s="13">
        <f>Analista_Remuneracao_Dados_base[[#This Row],[2017]]-Analista_Remuneracao_Dados_base[[#This Row],[Aumento Salarial (%)]]</f>
        <v>4407.7066999999988</v>
      </c>
      <c r="K313" s="13">
        <f>Analista_Remuneracao_Dados_base[[#This Row],[2018]]-Analista_Remuneracao_Dados_base[[#This Row],[Aumento Salarial (%)]]</f>
        <v>4407.748599999999</v>
      </c>
      <c r="L313" s="13">
        <f>Analista_Remuneracao_Dados_base[[#This Row],[2019]]-Analista_Remuneracao_Dados_base[[#This Row],[Aumento Salarial (%)]]</f>
        <v>4407.7904999999992</v>
      </c>
      <c r="M313" s="13">
        <f>Analista_Remuneracao_Dados_base[[#This Row],[2020]]-Analista_Remuneracao_Dados_base[[#This Row],[Aumento Salarial (%)]]</f>
        <v>4407.8323999999993</v>
      </c>
      <c r="N313" s="13">
        <f>Analista_Remuneracao_Dados_base[[#This Row],[2021]]-Analista_Remuneracao_Dados_base[[#This Row],[Aumento Salarial (%)]]</f>
        <v>4407.8742999999995</v>
      </c>
      <c r="O313" s="13">
        <f>Analista_Remuneracao_Dados_base[[#This Row],[2022]]-Analista_Remuneracao_Dados_base[[#This Row],[Aumento Salarial (%)]]</f>
        <v>4407.9161999999997</v>
      </c>
      <c r="P313" s="13">
        <f>Analista_Remuneracao_Dados_base[[#This Row],[Salário Atual (R$)2]]-(1*Analista_Remuneracao_Dados_base[[#This Row],[Aumento Salarial (%)]])</f>
        <v>4407.9580999999998</v>
      </c>
      <c r="Q313" s="13">
        <v>4408</v>
      </c>
    </row>
    <row r="314" spans="1:17" x14ac:dyDescent="0.25">
      <c r="A314">
        <v>290</v>
      </c>
      <c r="B314" t="s">
        <v>3</v>
      </c>
      <c r="C314" t="s">
        <v>5</v>
      </c>
      <c r="D314">
        <v>26</v>
      </c>
      <c r="E314" s="38">
        <v>14660</v>
      </c>
      <c r="F314" s="37">
        <v>4.1700000000000001E-2</v>
      </c>
      <c r="G314">
        <f>Analista_Remuneracao_Dados_base[[#This Row],[2014]]-Analista_Remuneracao_Dados_base[[#This Row],[Aumento Salarial (%)]]</f>
        <v>18199.582999999984</v>
      </c>
      <c r="H314" s="13">
        <f>Analista_Remuneracao_Dados_base[[#This Row],[2015]]-Analista_Remuneracao_Dados_base[[#This Row],[Aumento Salarial (%)]]</f>
        <v>18199.624699999986</v>
      </c>
      <c r="I314" s="13">
        <f>Analista_Remuneracao_Dados_base[[#This Row],[2016]]-Analista_Remuneracao_Dados_base[[#This Row],[Aumento Salarial (%)]]</f>
        <v>18199.666399999987</v>
      </c>
      <c r="J314" s="13">
        <f>Analista_Remuneracao_Dados_base[[#This Row],[2017]]-Analista_Remuneracao_Dados_base[[#This Row],[Aumento Salarial (%)]]</f>
        <v>18199.708099999989</v>
      </c>
      <c r="K314" s="13">
        <f>Analista_Remuneracao_Dados_base[[#This Row],[2018]]-Analista_Remuneracao_Dados_base[[#This Row],[Aumento Salarial (%)]]</f>
        <v>18199.749799999991</v>
      </c>
      <c r="L314" s="13">
        <f>Analista_Remuneracao_Dados_base[[#This Row],[2019]]-Analista_Remuneracao_Dados_base[[#This Row],[Aumento Salarial (%)]]</f>
        <v>18199.791499999992</v>
      </c>
      <c r="M314" s="13">
        <f>Analista_Remuneracao_Dados_base[[#This Row],[2020]]-Analista_Remuneracao_Dados_base[[#This Row],[Aumento Salarial (%)]]</f>
        <v>18199.833199999994</v>
      </c>
      <c r="N314" s="13">
        <f>Analista_Remuneracao_Dados_base[[#This Row],[2021]]-Analista_Remuneracao_Dados_base[[#This Row],[Aumento Salarial (%)]]</f>
        <v>18199.874899999995</v>
      </c>
      <c r="O314" s="13">
        <f>Analista_Remuneracao_Dados_base[[#This Row],[2022]]-Analista_Remuneracao_Dados_base[[#This Row],[Aumento Salarial (%)]]</f>
        <v>18199.916599999997</v>
      </c>
      <c r="P314" s="13">
        <f>Analista_Remuneracao_Dados_base[[#This Row],[Salário Atual (R$)2]]-(1*Analista_Remuneracao_Dados_base[[#This Row],[Aumento Salarial (%)]])</f>
        <v>18199.958299999998</v>
      </c>
      <c r="Q314" s="13">
        <v>18200</v>
      </c>
    </row>
    <row r="315" spans="1:17" x14ac:dyDescent="0.25">
      <c r="A315">
        <v>255</v>
      </c>
      <c r="B315" t="s">
        <v>12</v>
      </c>
      <c r="C315" t="s">
        <v>6</v>
      </c>
      <c r="D315">
        <v>29</v>
      </c>
      <c r="E315" s="38">
        <v>8630</v>
      </c>
      <c r="F315" s="37">
        <v>4.1300000000000003E-2</v>
      </c>
      <c r="G315">
        <f>Analista_Remuneracao_Dados_base[[#This Row],[2014]]-Analista_Remuneracao_Dados_base[[#This Row],[Aumento Salarial (%)]]</f>
        <v>18239.586999999992</v>
      </c>
      <c r="H315" s="13">
        <f>Analista_Remuneracao_Dados_base[[#This Row],[2015]]-Analista_Remuneracao_Dados_base[[#This Row],[Aumento Salarial (%)]]</f>
        <v>18239.628299999993</v>
      </c>
      <c r="I315" s="13">
        <f>Analista_Remuneracao_Dados_base[[#This Row],[2016]]-Analista_Remuneracao_Dados_base[[#This Row],[Aumento Salarial (%)]]</f>
        <v>18239.669599999994</v>
      </c>
      <c r="J315" s="13">
        <f>Analista_Remuneracao_Dados_base[[#This Row],[2017]]-Analista_Remuneracao_Dados_base[[#This Row],[Aumento Salarial (%)]]</f>
        <v>18239.710899999995</v>
      </c>
      <c r="K315" s="13">
        <f>Analista_Remuneracao_Dados_base[[#This Row],[2018]]-Analista_Remuneracao_Dados_base[[#This Row],[Aumento Salarial (%)]]</f>
        <v>18239.752199999995</v>
      </c>
      <c r="L315" s="13">
        <f>Analista_Remuneracao_Dados_base[[#This Row],[2019]]-Analista_Remuneracao_Dados_base[[#This Row],[Aumento Salarial (%)]]</f>
        <v>18239.793499999996</v>
      </c>
      <c r="M315" s="13">
        <f>Analista_Remuneracao_Dados_base[[#This Row],[2020]]-Analista_Remuneracao_Dados_base[[#This Row],[Aumento Salarial (%)]]</f>
        <v>18239.834799999997</v>
      </c>
      <c r="N315" s="13">
        <f>Analista_Remuneracao_Dados_base[[#This Row],[2021]]-Analista_Remuneracao_Dados_base[[#This Row],[Aumento Salarial (%)]]</f>
        <v>18239.876099999998</v>
      </c>
      <c r="O315" s="13">
        <f>Analista_Remuneracao_Dados_base[[#This Row],[2022]]-Analista_Remuneracao_Dados_base[[#This Row],[Aumento Salarial (%)]]</f>
        <v>18239.917399999998</v>
      </c>
      <c r="P315" s="13">
        <f>Analista_Remuneracao_Dados_base[[#This Row],[Salário Atual (R$)2]]-(1*Analista_Remuneracao_Dados_base[[#This Row],[Aumento Salarial (%)]])</f>
        <v>18239.958699999999</v>
      </c>
      <c r="Q315" s="13">
        <v>18240</v>
      </c>
    </row>
    <row r="316" spans="1:17" x14ac:dyDescent="0.25">
      <c r="A316">
        <v>57</v>
      </c>
      <c r="B316" t="s">
        <v>10</v>
      </c>
      <c r="C316" t="s">
        <v>7</v>
      </c>
      <c r="D316">
        <v>25</v>
      </c>
      <c r="E316" s="38">
        <v>11378</v>
      </c>
      <c r="F316" s="37">
        <v>4.1099999999999998E-2</v>
      </c>
      <c r="G316">
        <f>Analista_Remuneracao_Dados_base[[#This Row],[2014]]-Analista_Remuneracao_Dados_base[[#This Row],[Aumento Salarial (%)]]</f>
        <v>14269.588999999996</v>
      </c>
      <c r="H316" s="13">
        <f>Analista_Remuneracao_Dados_base[[#This Row],[2015]]-Analista_Remuneracao_Dados_base[[#This Row],[Aumento Salarial (%)]]</f>
        <v>14269.630099999997</v>
      </c>
      <c r="I316" s="13">
        <f>Analista_Remuneracao_Dados_base[[#This Row],[2016]]-Analista_Remuneracao_Dados_base[[#This Row],[Aumento Salarial (%)]]</f>
        <v>14269.671199999997</v>
      </c>
      <c r="J316" s="13">
        <f>Analista_Remuneracao_Dados_base[[#This Row],[2017]]-Analista_Remuneracao_Dados_base[[#This Row],[Aumento Salarial (%)]]</f>
        <v>14269.712299999997</v>
      </c>
      <c r="K316" s="13">
        <f>Analista_Remuneracao_Dados_base[[#This Row],[2018]]-Analista_Remuneracao_Dados_base[[#This Row],[Aumento Salarial (%)]]</f>
        <v>14269.753399999998</v>
      </c>
      <c r="L316" s="13">
        <f>Analista_Remuneracao_Dados_base[[#This Row],[2019]]-Analista_Remuneracao_Dados_base[[#This Row],[Aumento Salarial (%)]]</f>
        <v>14269.794499999998</v>
      </c>
      <c r="M316" s="13">
        <f>Analista_Remuneracao_Dados_base[[#This Row],[2020]]-Analista_Remuneracao_Dados_base[[#This Row],[Aumento Salarial (%)]]</f>
        <v>14269.835599999999</v>
      </c>
      <c r="N316" s="13">
        <f>Analista_Remuneracao_Dados_base[[#This Row],[2021]]-Analista_Remuneracao_Dados_base[[#This Row],[Aumento Salarial (%)]]</f>
        <v>14269.876699999999</v>
      </c>
      <c r="O316" s="13">
        <f>Analista_Remuneracao_Dados_base[[#This Row],[2022]]-Analista_Remuneracao_Dados_base[[#This Row],[Aumento Salarial (%)]]</f>
        <v>14269.917799999999</v>
      </c>
      <c r="P316" s="13">
        <f>Analista_Remuneracao_Dados_base[[#This Row],[Salário Atual (R$)2]]-(1*Analista_Remuneracao_Dados_base[[#This Row],[Aumento Salarial (%)]])</f>
        <v>14269.9589</v>
      </c>
      <c r="Q316" s="13">
        <v>14270</v>
      </c>
    </row>
    <row r="317" spans="1:17" x14ac:dyDescent="0.25">
      <c r="A317">
        <v>136</v>
      </c>
      <c r="B317" t="s">
        <v>10</v>
      </c>
      <c r="C317" t="s">
        <v>5</v>
      </c>
      <c r="D317">
        <v>10</v>
      </c>
      <c r="E317" s="38">
        <v>5538</v>
      </c>
      <c r="F317" s="37">
        <v>3.9899999999999998E-2</v>
      </c>
      <c r="G317">
        <f>Analista_Remuneracao_Dados_base[[#This Row],[2014]]-Analista_Remuneracao_Dados_base[[#This Row],[Aumento Salarial (%)]]</f>
        <v>4408.6010000000024</v>
      </c>
      <c r="H317" s="13">
        <f>Analista_Remuneracao_Dados_base[[#This Row],[2015]]-Analista_Remuneracao_Dados_base[[#This Row],[Aumento Salarial (%)]]</f>
        <v>4408.6409000000021</v>
      </c>
      <c r="I317" s="13">
        <f>Analista_Remuneracao_Dados_base[[#This Row],[2016]]-Analista_Remuneracao_Dados_base[[#This Row],[Aumento Salarial (%)]]</f>
        <v>4408.6808000000019</v>
      </c>
      <c r="J317" s="13">
        <f>Analista_Remuneracao_Dados_base[[#This Row],[2017]]-Analista_Remuneracao_Dados_base[[#This Row],[Aumento Salarial (%)]]</f>
        <v>4408.7207000000017</v>
      </c>
      <c r="K317" s="13">
        <f>Analista_Remuneracao_Dados_base[[#This Row],[2018]]-Analista_Remuneracao_Dados_base[[#This Row],[Aumento Salarial (%)]]</f>
        <v>4408.7606000000014</v>
      </c>
      <c r="L317" s="13">
        <f>Analista_Remuneracao_Dados_base[[#This Row],[2019]]-Analista_Remuneracao_Dados_base[[#This Row],[Aumento Salarial (%)]]</f>
        <v>4408.8005000000012</v>
      </c>
      <c r="M317" s="13">
        <f>Analista_Remuneracao_Dados_base[[#This Row],[2020]]-Analista_Remuneracao_Dados_base[[#This Row],[Aumento Salarial (%)]]</f>
        <v>4408.840400000001</v>
      </c>
      <c r="N317" s="13">
        <f>Analista_Remuneracao_Dados_base[[#This Row],[2021]]-Analista_Remuneracao_Dados_base[[#This Row],[Aumento Salarial (%)]]</f>
        <v>4408.8803000000007</v>
      </c>
      <c r="O317" s="13">
        <f>Analista_Remuneracao_Dados_base[[#This Row],[2022]]-Analista_Remuneracao_Dados_base[[#This Row],[Aumento Salarial (%)]]</f>
        <v>4408.9202000000005</v>
      </c>
      <c r="P317" s="13">
        <f>Analista_Remuneracao_Dados_base[[#This Row],[Salário Atual (R$)2]]-(1*Analista_Remuneracao_Dados_base[[#This Row],[Aumento Salarial (%)]])</f>
        <v>4408.9601000000002</v>
      </c>
      <c r="Q317" s="13">
        <v>4409</v>
      </c>
    </row>
    <row r="318" spans="1:17" x14ac:dyDescent="0.25">
      <c r="A318">
        <v>87</v>
      </c>
      <c r="B318" t="s">
        <v>10</v>
      </c>
      <c r="C318" t="s">
        <v>4</v>
      </c>
      <c r="D318">
        <v>30</v>
      </c>
      <c r="E318" s="38">
        <v>11702</v>
      </c>
      <c r="F318" s="37">
        <v>3.9899999999999998E-2</v>
      </c>
      <c r="G318">
        <f>Analista_Remuneracao_Dados_base[[#This Row],[2014]]-Analista_Remuneracao_Dados_base[[#This Row],[Aumento Salarial (%)]]</f>
        <v>5543.6010000000024</v>
      </c>
      <c r="H318" s="13">
        <f>Analista_Remuneracao_Dados_base[[#This Row],[2015]]-Analista_Remuneracao_Dados_base[[#This Row],[Aumento Salarial (%)]]</f>
        <v>5543.6409000000021</v>
      </c>
      <c r="I318" s="13">
        <f>Analista_Remuneracao_Dados_base[[#This Row],[2016]]-Analista_Remuneracao_Dados_base[[#This Row],[Aumento Salarial (%)]]</f>
        <v>5543.6808000000019</v>
      </c>
      <c r="J318" s="13">
        <f>Analista_Remuneracao_Dados_base[[#This Row],[2017]]-Analista_Remuneracao_Dados_base[[#This Row],[Aumento Salarial (%)]]</f>
        <v>5543.7207000000017</v>
      </c>
      <c r="K318" s="13">
        <f>Analista_Remuneracao_Dados_base[[#This Row],[2018]]-Analista_Remuneracao_Dados_base[[#This Row],[Aumento Salarial (%)]]</f>
        <v>5543.7606000000014</v>
      </c>
      <c r="L318" s="13">
        <f>Analista_Remuneracao_Dados_base[[#This Row],[2019]]-Analista_Remuneracao_Dados_base[[#This Row],[Aumento Salarial (%)]]</f>
        <v>5543.8005000000012</v>
      </c>
      <c r="M318" s="13">
        <f>Analista_Remuneracao_Dados_base[[#This Row],[2020]]-Analista_Remuneracao_Dados_base[[#This Row],[Aumento Salarial (%)]]</f>
        <v>5543.840400000001</v>
      </c>
      <c r="N318" s="13">
        <f>Analista_Remuneracao_Dados_base[[#This Row],[2021]]-Analista_Remuneracao_Dados_base[[#This Row],[Aumento Salarial (%)]]</f>
        <v>5543.8803000000007</v>
      </c>
      <c r="O318" s="13">
        <f>Analista_Remuneracao_Dados_base[[#This Row],[2022]]-Analista_Remuneracao_Dados_base[[#This Row],[Aumento Salarial (%)]]</f>
        <v>5543.9202000000005</v>
      </c>
      <c r="P318" s="13">
        <f>Analista_Remuneracao_Dados_base[[#This Row],[Salário Atual (R$)2]]-(1*Analista_Remuneracao_Dados_base[[#This Row],[Aumento Salarial (%)]])</f>
        <v>5543.9601000000002</v>
      </c>
      <c r="Q318" s="13">
        <v>5544</v>
      </c>
    </row>
    <row r="319" spans="1:17" x14ac:dyDescent="0.25">
      <c r="A319">
        <v>145</v>
      </c>
      <c r="B319" t="s">
        <v>11</v>
      </c>
      <c r="C319" t="s">
        <v>7</v>
      </c>
      <c r="D319">
        <v>13</v>
      </c>
      <c r="E319" s="38">
        <v>16282</v>
      </c>
      <c r="F319" s="37">
        <v>3.95E-2</v>
      </c>
      <c r="G319">
        <f>Analista_Remuneracao_Dados_base[[#This Row],[2014]]-Analista_Remuneracao_Dados_base[[#This Row],[Aumento Salarial (%)]]</f>
        <v>3122.6050000000014</v>
      </c>
      <c r="H319" s="13">
        <f>Analista_Remuneracao_Dados_base[[#This Row],[2015]]-Analista_Remuneracao_Dados_base[[#This Row],[Aumento Salarial (%)]]</f>
        <v>3122.6445000000012</v>
      </c>
      <c r="I319" s="13">
        <f>Analista_Remuneracao_Dados_base[[#This Row],[2016]]-Analista_Remuneracao_Dados_base[[#This Row],[Aumento Salarial (%)]]</f>
        <v>3122.6840000000011</v>
      </c>
      <c r="J319" s="13">
        <f>Analista_Remuneracao_Dados_base[[#This Row],[2017]]-Analista_Remuneracao_Dados_base[[#This Row],[Aumento Salarial (%)]]</f>
        <v>3122.723500000001</v>
      </c>
      <c r="K319" s="13">
        <f>Analista_Remuneracao_Dados_base[[#This Row],[2018]]-Analista_Remuneracao_Dados_base[[#This Row],[Aumento Salarial (%)]]</f>
        <v>3122.7630000000008</v>
      </c>
      <c r="L319" s="13">
        <f>Analista_Remuneracao_Dados_base[[#This Row],[2019]]-Analista_Remuneracao_Dados_base[[#This Row],[Aumento Salarial (%)]]</f>
        <v>3122.8025000000007</v>
      </c>
      <c r="M319" s="13">
        <f>Analista_Remuneracao_Dados_base[[#This Row],[2020]]-Analista_Remuneracao_Dados_base[[#This Row],[Aumento Salarial (%)]]</f>
        <v>3122.8420000000006</v>
      </c>
      <c r="N319" s="13">
        <f>Analista_Remuneracao_Dados_base[[#This Row],[2021]]-Analista_Remuneracao_Dados_base[[#This Row],[Aumento Salarial (%)]]</f>
        <v>3122.8815000000004</v>
      </c>
      <c r="O319" s="13">
        <f>Analista_Remuneracao_Dados_base[[#This Row],[2022]]-Analista_Remuneracao_Dados_base[[#This Row],[Aumento Salarial (%)]]</f>
        <v>3122.9210000000003</v>
      </c>
      <c r="P319" s="13">
        <f>Analista_Remuneracao_Dados_base[[#This Row],[Salário Atual (R$)2]]-(1*Analista_Remuneracao_Dados_base[[#This Row],[Aumento Salarial (%)]])</f>
        <v>3122.9605000000001</v>
      </c>
      <c r="Q319" s="13">
        <v>3123</v>
      </c>
    </row>
    <row r="320" spans="1:17" x14ac:dyDescent="0.25">
      <c r="A320">
        <v>53</v>
      </c>
      <c r="B320" t="s">
        <v>3</v>
      </c>
      <c r="C320" t="s">
        <v>7</v>
      </c>
      <c r="D320">
        <v>28</v>
      </c>
      <c r="E320" s="38">
        <v>19708</v>
      </c>
      <c r="F320" s="37">
        <v>3.9100000000000003E-2</v>
      </c>
      <c r="G320">
        <f>Analista_Remuneracao_Dados_base[[#This Row],[2014]]-Analista_Remuneracao_Dados_base[[#This Row],[Aumento Salarial (%)]]</f>
        <v>17880.608999999982</v>
      </c>
      <c r="H320" s="13">
        <f>Analista_Remuneracao_Dados_base[[#This Row],[2015]]-Analista_Remuneracao_Dados_base[[#This Row],[Aumento Salarial (%)]]</f>
        <v>17880.648099999984</v>
      </c>
      <c r="I320" s="13">
        <f>Analista_Remuneracao_Dados_base[[#This Row],[2016]]-Analista_Remuneracao_Dados_base[[#This Row],[Aumento Salarial (%)]]</f>
        <v>17880.687199999986</v>
      </c>
      <c r="J320" s="13">
        <f>Analista_Remuneracao_Dados_base[[#This Row],[2017]]-Analista_Remuneracao_Dados_base[[#This Row],[Aumento Salarial (%)]]</f>
        <v>17880.726299999988</v>
      </c>
      <c r="K320" s="13">
        <f>Analista_Remuneracao_Dados_base[[#This Row],[2018]]-Analista_Remuneracao_Dados_base[[#This Row],[Aumento Salarial (%)]]</f>
        <v>17880.765399999989</v>
      </c>
      <c r="L320" s="13">
        <f>Analista_Remuneracao_Dados_base[[#This Row],[2019]]-Analista_Remuneracao_Dados_base[[#This Row],[Aumento Salarial (%)]]</f>
        <v>17880.804499999991</v>
      </c>
      <c r="M320" s="13">
        <f>Analista_Remuneracao_Dados_base[[#This Row],[2020]]-Analista_Remuneracao_Dados_base[[#This Row],[Aumento Salarial (%)]]</f>
        <v>17880.843599999993</v>
      </c>
      <c r="N320" s="13">
        <f>Analista_Remuneracao_Dados_base[[#This Row],[2021]]-Analista_Remuneracao_Dados_base[[#This Row],[Aumento Salarial (%)]]</f>
        <v>17880.882699999995</v>
      </c>
      <c r="O320" s="13">
        <f>Analista_Remuneracao_Dados_base[[#This Row],[2022]]-Analista_Remuneracao_Dados_base[[#This Row],[Aumento Salarial (%)]]</f>
        <v>17880.921799999996</v>
      </c>
      <c r="P320" s="13">
        <f>Analista_Remuneracao_Dados_base[[#This Row],[Salário Atual (R$)2]]-(1*Analista_Remuneracao_Dados_base[[#This Row],[Aumento Salarial (%)]])</f>
        <v>17880.960899999998</v>
      </c>
      <c r="Q320" s="13">
        <v>17881</v>
      </c>
    </row>
    <row r="321" spans="1:17" x14ac:dyDescent="0.25">
      <c r="A321">
        <v>140</v>
      </c>
      <c r="B321" t="s">
        <v>11</v>
      </c>
      <c r="C321" t="s">
        <v>8</v>
      </c>
      <c r="D321">
        <v>7</v>
      </c>
      <c r="E321" s="38">
        <v>11565</v>
      </c>
      <c r="F321" s="37">
        <v>3.9100000000000003E-2</v>
      </c>
      <c r="G321">
        <f>Analista_Remuneracao_Dados_base[[#This Row],[2014]]-Analista_Remuneracao_Dados_base[[#This Row],[Aumento Salarial (%)]]</f>
        <v>9055.6090000000004</v>
      </c>
      <c r="H321" s="13">
        <f>Analista_Remuneracao_Dados_base[[#This Row],[2015]]-Analista_Remuneracao_Dados_base[[#This Row],[Aumento Salarial (%)]]</f>
        <v>9055.6481000000003</v>
      </c>
      <c r="I321" s="13">
        <f>Analista_Remuneracao_Dados_base[[#This Row],[2016]]-Analista_Remuneracao_Dados_base[[#This Row],[Aumento Salarial (%)]]</f>
        <v>9055.6872000000003</v>
      </c>
      <c r="J321" s="13">
        <f>Analista_Remuneracao_Dados_base[[#This Row],[2017]]-Analista_Remuneracao_Dados_base[[#This Row],[Aumento Salarial (%)]]</f>
        <v>9055.7263000000003</v>
      </c>
      <c r="K321" s="13">
        <f>Analista_Remuneracao_Dados_base[[#This Row],[2018]]-Analista_Remuneracao_Dados_base[[#This Row],[Aumento Salarial (%)]]</f>
        <v>9055.7654000000002</v>
      </c>
      <c r="L321" s="13">
        <f>Analista_Remuneracao_Dados_base[[#This Row],[2019]]-Analista_Remuneracao_Dados_base[[#This Row],[Aumento Salarial (%)]]</f>
        <v>9055.8045000000002</v>
      </c>
      <c r="M321" s="13">
        <f>Analista_Remuneracao_Dados_base[[#This Row],[2020]]-Analista_Remuneracao_Dados_base[[#This Row],[Aumento Salarial (%)]]</f>
        <v>9055.8436000000002</v>
      </c>
      <c r="N321" s="13">
        <f>Analista_Remuneracao_Dados_base[[#This Row],[2021]]-Analista_Remuneracao_Dados_base[[#This Row],[Aumento Salarial (%)]]</f>
        <v>9055.8827000000001</v>
      </c>
      <c r="O321" s="13">
        <f>Analista_Remuneracao_Dados_base[[#This Row],[2022]]-Analista_Remuneracao_Dados_base[[#This Row],[Aumento Salarial (%)]]</f>
        <v>9055.9218000000001</v>
      </c>
      <c r="P321" s="13">
        <f>Analista_Remuneracao_Dados_base[[#This Row],[Salário Atual (R$)2]]-(1*Analista_Remuneracao_Dados_base[[#This Row],[Aumento Salarial (%)]])</f>
        <v>9055.9609</v>
      </c>
      <c r="Q321" s="13">
        <v>9056</v>
      </c>
    </row>
    <row r="322" spans="1:17" x14ac:dyDescent="0.25">
      <c r="A322">
        <v>229</v>
      </c>
      <c r="B322" t="s">
        <v>9</v>
      </c>
      <c r="C322" t="s">
        <v>7</v>
      </c>
      <c r="D322">
        <v>11</v>
      </c>
      <c r="E322" s="38">
        <v>19305</v>
      </c>
      <c r="F322" s="37">
        <v>3.85E-2</v>
      </c>
      <c r="G322">
        <f>Analista_Remuneracao_Dados_base[[#This Row],[2014]]-Analista_Remuneracao_Dados_base[[#This Row],[Aumento Salarial (%)]]</f>
        <v>11586.614999999994</v>
      </c>
      <c r="H322" s="13">
        <f>Analista_Remuneracao_Dados_base[[#This Row],[2015]]-Analista_Remuneracao_Dados_base[[#This Row],[Aumento Salarial (%)]]</f>
        <v>11586.653499999995</v>
      </c>
      <c r="I322" s="13">
        <f>Analista_Remuneracao_Dados_base[[#This Row],[2016]]-Analista_Remuneracao_Dados_base[[#This Row],[Aumento Salarial (%)]]</f>
        <v>11586.691999999995</v>
      </c>
      <c r="J322" s="13">
        <f>Analista_Remuneracao_Dados_base[[#This Row],[2017]]-Analista_Remuneracao_Dados_base[[#This Row],[Aumento Salarial (%)]]</f>
        <v>11586.730499999996</v>
      </c>
      <c r="K322" s="13">
        <f>Analista_Remuneracao_Dados_base[[#This Row],[2018]]-Analista_Remuneracao_Dados_base[[#This Row],[Aumento Salarial (%)]]</f>
        <v>11586.768999999997</v>
      </c>
      <c r="L322" s="13">
        <f>Analista_Remuneracao_Dados_base[[#This Row],[2019]]-Analista_Remuneracao_Dados_base[[#This Row],[Aumento Salarial (%)]]</f>
        <v>11586.807499999997</v>
      </c>
      <c r="M322" s="13">
        <f>Analista_Remuneracao_Dados_base[[#This Row],[2020]]-Analista_Remuneracao_Dados_base[[#This Row],[Aumento Salarial (%)]]</f>
        <v>11586.845999999998</v>
      </c>
      <c r="N322" s="13">
        <f>Analista_Remuneracao_Dados_base[[#This Row],[2021]]-Analista_Remuneracao_Dados_base[[#This Row],[Aumento Salarial (%)]]</f>
        <v>11586.884499999998</v>
      </c>
      <c r="O322" s="13">
        <f>Analista_Remuneracao_Dados_base[[#This Row],[2022]]-Analista_Remuneracao_Dados_base[[#This Row],[Aumento Salarial (%)]]</f>
        <v>11586.922999999999</v>
      </c>
      <c r="P322" s="13">
        <f>Analista_Remuneracao_Dados_base[[#This Row],[Salário Atual (R$)2]]-(1*Analista_Remuneracao_Dados_base[[#This Row],[Aumento Salarial (%)]])</f>
        <v>11586.961499999999</v>
      </c>
      <c r="Q322" s="13">
        <v>11587</v>
      </c>
    </row>
    <row r="323" spans="1:17" x14ac:dyDescent="0.25">
      <c r="A323">
        <v>239</v>
      </c>
      <c r="B323" t="s">
        <v>9</v>
      </c>
      <c r="C323" t="s">
        <v>5</v>
      </c>
      <c r="D323">
        <v>24</v>
      </c>
      <c r="E323" s="38">
        <v>14749</v>
      </c>
      <c r="F323" s="37">
        <v>3.7900000000000003E-2</v>
      </c>
      <c r="G323">
        <f>Analista_Remuneracao_Dados_base[[#This Row],[2014]]-Analista_Remuneracao_Dados_base[[#This Row],[Aumento Salarial (%)]]</f>
        <v>19077.621000000006</v>
      </c>
      <c r="H323" s="13">
        <f>Analista_Remuneracao_Dados_base[[#This Row],[2015]]-Analista_Remuneracao_Dados_base[[#This Row],[Aumento Salarial (%)]]</f>
        <v>19077.658900000006</v>
      </c>
      <c r="I323" s="13">
        <f>Analista_Remuneracao_Dados_base[[#This Row],[2016]]-Analista_Remuneracao_Dados_base[[#This Row],[Aumento Salarial (%)]]</f>
        <v>19077.696800000005</v>
      </c>
      <c r="J323" s="13">
        <f>Analista_Remuneracao_Dados_base[[#This Row],[2017]]-Analista_Remuneracao_Dados_base[[#This Row],[Aumento Salarial (%)]]</f>
        <v>19077.734700000005</v>
      </c>
      <c r="K323" s="13">
        <f>Analista_Remuneracao_Dados_base[[#This Row],[2018]]-Analista_Remuneracao_Dados_base[[#This Row],[Aumento Salarial (%)]]</f>
        <v>19077.772600000004</v>
      </c>
      <c r="L323" s="13">
        <f>Analista_Remuneracao_Dados_base[[#This Row],[2019]]-Analista_Remuneracao_Dados_base[[#This Row],[Aumento Salarial (%)]]</f>
        <v>19077.810500000003</v>
      </c>
      <c r="M323" s="13">
        <f>Analista_Remuneracao_Dados_base[[#This Row],[2020]]-Analista_Remuneracao_Dados_base[[#This Row],[Aumento Salarial (%)]]</f>
        <v>19077.848400000003</v>
      </c>
      <c r="N323" s="13">
        <f>Analista_Remuneracao_Dados_base[[#This Row],[2021]]-Analista_Remuneracao_Dados_base[[#This Row],[Aumento Salarial (%)]]</f>
        <v>19077.886300000002</v>
      </c>
      <c r="O323" s="13">
        <f>Analista_Remuneracao_Dados_base[[#This Row],[2022]]-Analista_Remuneracao_Dados_base[[#This Row],[Aumento Salarial (%)]]</f>
        <v>19077.924200000001</v>
      </c>
      <c r="P323" s="13">
        <f>Analista_Remuneracao_Dados_base[[#This Row],[Salário Atual (R$)2]]-(1*Analista_Remuneracao_Dados_base[[#This Row],[Aumento Salarial (%)]])</f>
        <v>19077.962100000001</v>
      </c>
      <c r="Q323" s="13">
        <v>19078</v>
      </c>
    </row>
    <row r="324" spans="1:17" x14ac:dyDescent="0.25">
      <c r="A324">
        <v>295</v>
      </c>
      <c r="B324" t="s">
        <v>12</v>
      </c>
      <c r="C324" t="s">
        <v>6</v>
      </c>
      <c r="D324">
        <v>27</v>
      </c>
      <c r="E324" s="38">
        <v>5422</v>
      </c>
      <c r="F324" s="37">
        <v>3.7900000000000003E-2</v>
      </c>
      <c r="G324">
        <f>Analista_Remuneracao_Dados_base[[#This Row],[2014]]-Analista_Remuneracao_Dados_base[[#This Row],[Aumento Salarial (%)]]</f>
        <v>12102.621000000006</v>
      </c>
      <c r="H324" s="13">
        <f>Analista_Remuneracao_Dados_base[[#This Row],[2015]]-Analista_Remuneracao_Dados_base[[#This Row],[Aumento Salarial (%)]]</f>
        <v>12102.658900000006</v>
      </c>
      <c r="I324" s="13">
        <f>Analista_Remuneracao_Dados_base[[#This Row],[2016]]-Analista_Remuneracao_Dados_base[[#This Row],[Aumento Salarial (%)]]</f>
        <v>12102.696800000005</v>
      </c>
      <c r="J324" s="13">
        <f>Analista_Remuneracao_Dados_base[[#This Row],[2017]]-Analista_Remuneracao_Dados_base[[#This Row],[Aumento Salarial (%)]]</f>
        <v>12102.734700000005</v>
      </c>
      <c r="K324" s="13">
        <f>Analista_Remuneracao_Dados_base[[#This Row],[2018]]-Analista_Remuneracao_Dados_base[[#This Row],[Aumento Salarial (%)]]</f>
        <v>12102.772600000004</v>
      </c>
      <c r="L324" s="13">
        <f>Analista_Remuneracao_Dados_base[[#This Row],[2019]]-Analista_Remuneracao_Dados_base[[#This Row],[Aumento Salarial (%)]]</f>
        <v>12102.810500000003</v>
      </c>
      <c r="M324" s="13">
        <f>Analista_Remuneracao_Dados_base[[#This Row],[2020]]-Analista_Remuneracao_Dados_base[[#This Row],[Aumento Salarial (%)]]</f>
        <v>12102.848400000003</v>
      </c>
      <c r="N324" s="13">
        <f>Analista_Remuneracao_Dados_base[[#This Row],[2021]]-Analista_Remuneracao_Dados_base[[#This Row],[Aumento Salarial (%)]]</f>
        <v>12102.886300000002</v>
      </c>
      <c r="O324" s="13">
        <f>Analista_Remuneracao_Dados_base[[#This Row],[2022]]-Analista_Remuneracao_Dados_base[[#This Row],[Aumento Salarial (%)]]</f>
        <v>12102.924200000001</v>
      </c>
      <c r="P324" s="13">
        <f>Analista_Remuneracao_Dados_base[[#This Row],[Salário Atual (R$)2]]-(1*Analista_Remuneracao_Dados_base[[#This Row],[Aumento Salarial (%)]])</f>
        <v>12102.962100000001</v>
      </c>
      <c r="Q324" s="13">
        <v>12103</v>
      </c>
    </row>
    <row r="325" spans="1:17" x14ac:dyDescent="0.25">
      <c r="A325">
        <v>443</v>
      </c>
      <c r="B325" t="s">
        <v>12</v>
      </c>
      <c r="C325" t="s">
        <v>8</v>
      </c>
      <c r="D325">
        <v>11</v>
      </c>
      <c r="E325" s="38">
        <v>15383</v>
      </c>
      <c r="F325" s="37">
        <v>3.7699999999999997E-2</v>
      </c>
      <c r="G325">
        <f>Analista_Remuneracao_Dados_base[[#This Row],[2014]]-Analista_Remuneracao_Dados_base[[#This Row],[Aumento Salarial (%)]]</f>
        <v>7450.6230000000014</v>
      </c>
      <c r="H325" s="13">
        <f>Analista_Remuneracao_Dados_base[[#This Row],[2015]]-Analista_Remuneracao_Dados_base[[#This Row],[Aumento Salarial (%)]]</f>
        <v>7450.6607000000013</v>
      </c>
      <c r="I325" s="13">
        <f>Analista_Remuneracao_Dados_base[[#This Row],[2016]]-Analista_Remuneracao_Dados_base[[#This Row],[Aumento Salarial (%)]]</f>
        <v>7450.6984000000011</v>
      </c>
      <c r="J325" s="13">
        <f>Analista_Remuneracao_Dados_base[[#This Row],[2017]]-Analista_Remuneracao_Dados_base[[#This Row],[Aumento Salarial (%)]]</f>
        <v>7450.736100000001</v>
      </c>
      <c r="K325" s="13">
        <f>Analista_Remuneracao_Dados_base[[#This Row],[2018]]-Analista_Remuneracao_Dados_base[[#This Row],[Aumento Salarial (%)]]</f>
        <v>7450.7738000000008</v>
      </c>
      <c r="L325" s="13">
        <f>Analista_Remuneracao_Dados_base[[#This Row],[2019]]-Analista_Remuneracao_Dados_base[[#This Row],[Aumento Salarial (%)]]</f>
        <v>7450.8115000000007</v>
      </c>
      <c r="M325" s="13">
        <f>Analista_Remuneracao_Dados_base[[#This Row],[2020]]-Analista_Remuneracao_Dados_base[[#This Row],[Aumento Salarial (%)]]</f>
        <v>7450.8492000000006</v>
      </c>
      <c r="N325" s="13">
        <f>Analista_Remuneracao_Dados_base[[#This Row],[2021]]-Analista_Remuneracao_Dados_base[[#This Row],[Aumento Salarial (%)]]</f>
        <v>7450.8869000000004</v>
      </c>
      <c r="O325" s="13">
        <f>Analista_Remuneracao_Dados_base[[#This Row],[2022]]-Analista_Remuneracao_Dados_base[[#This Row],[Aumento Salarial (%)]]</f>
        <v>7450.9246000000003</v>
      </c>
      <c r="P325" s="13">
        <f>Analista_Remuneracao_Dados_base[[#This Row],[Salário Atual (R$)2]]-(1*Analista_Remuneracao_Dados_base[[#This Row],[Aumento Salarial (%)]])</f>
        <v>7450.9623000000001</v>
      </c>
      <c r="Q325" s="13">
        <v>7451</v>
      </c>
    </row>
    <row r="326" spans="1:17" x14ac:dyDescent="0.25">
      <c r="A326">
        <v>66</v>
      </c>
      <c r="B326" t="s">
        <v>10</v>
      </c>
      <c r="C326" t="s">
        <v>7</v>
      </c>
      <c r="D326">
        <v>28</v>
      </c>
      <c r="E326" s="38">
        <v>9056</v>
      </c>
      <c r="F326" s="37">
        <v>3.7699999999999997E-2</v>
      </c>
      <c r="G326">
        <f>Analista_Remuneracao_Dados_base[[#This Row],[2014]]-Analista_Remuneracao_Dados_base[[#This Row],[Aumento Salarial (%)]]</f>
        <v>14325.622999999992</v>
      </c>
      <c r="H326" s="13">
        <f>Analista_Remuneracao_Dados_base[[#This Row],[2015]]-Analista_Remuneracao_Dados_base[[#This Row],[Aumento Salarial (%)]]</f>
        <v>14325.660699999993</v>
      </c>
      <c r="I326" s="13">
        <f>Analista_Remuneracao_Dados_base[[#This Row],[2016]]-Analista_Remuneracao_Dados_base[[#This Row],[Aumento Salarial (%)]]</f>
        <v>14325.698399999994</v>
      </c>
      <c r="J326" s="13">
        <f>Analista_Remuneracao_Dados_base[[#This Row],[2017]]-Analista_Remuneracao_Dados_base[[#This Row],[Aumento Salarial (%)]]</f>
        <v>14325.736099999995</v>
      </c>
      <c r="K326" s="13">
        <f>Analista_Remuneracao_Dados_base[[#This Row],[2018]]-Analista_Remuneracao_Dados_base[[#This Row],[Aumento Salarial (%)]]</f>
        <v>14325.773799999995</v>
      </c>
      <c r="L326" s="13">
        <f>Analista_Remuneracao_Dados_base[[#This Row],[2019]]-Analista_Remuneracao_Dados_base[[#This Row],[Aumento Salarial (%)]]</f>
        <v>14325.811499999996</v>
      </c>
      <c r="M326" s="13">
        <f>Analista_Remuneracao_Dados_base[[#This Row],[2020]]-Analista_Remuneracao_Dados_base[[#This Row],[Aumento Salarial (%)]]</f>
        <v>14325.849199999997</v>
      </c>
      <c r="N326" s="13">
        <f>Analista_Remuneracao_Dados_base[[#This Row],[2021]]-Analista_Remuneracao_Dados_base[[#This Row],[Aumento Salarial (%)]]</f>
        <v>14325.886899999998</v>
      </c>
      <c r="O326" s="13">
        <f>Analista_Remuneracao_Dados_base[[#This Row],[2022]]-Analista_Remuneracao_Dados_base[[#This Row],[Aumento Salarial (%)]]</f>
        <v>14325.924599999998</v>
      </c>
      <c r="P326" s="13">
        <f>Analista_Remuneracao_Dados_base[[#This Row],[Salário Atual (R$)2]]-(1*Analista_Remuneracao_Dados_base[[#This Row],[Aumento Salarial (%)]])</f>
        <v>14325.962299999999</v>
      </c>
      <c r="Q326" s="13">
        <v>14326</v>
      </c>
    </row>
    <row r="327" spans="1:17" x14ac:dyDescent="0.25">
      <c r="A327">
        <v>458</v>
      </c>
      <c r="B327" t="s">
        <v>3</v>
      </c>
      <c r="C327" t="s">
        <v>5</v>
      </c>
      <c r="D327">
        <v>7</v>
      </c>
      <c r="E327" s="38">
        <v>12079</v>
      </c>
      <c r="F327" s="37">
        <v>3.7699999999999997E-2</v>
      </c>
      <c r="G327">
        <f>Analista_Remuneracao_Dados_base[[#This Row],[2014]]-Analista_Remuneracao_Dados_base[[#This Row],[Aumento Salarial (%)]]</f>
        <v>3541.6230000000014</v>
      </c>
      <c r="H327" s="13">
        <f>Analista_Remuneracao_Dados_base[[#This Row],[2015]]-Analista_Remuneracao_Dados_base[[#This Row],[Aumento Salarial (%)]]</f>
        <v>3541.6607000000013</v>
      </c>
      <c r="I327" s="13">
        <f>Analista_Remuneracao_Dados_base[[#This Row],[2016]]-Analista_Remuneracao_Dados_base[[#This Row],[Aumento Salarial (%)]]</f>
        <v>3541.6984000000011</v>
      </c>
      <c r="J327" s="13">
        <f>Analista_Remuneracao_Dados_base[[#This Row],[2017]]-Analista_Remuneracao_Dados_base[[#This Row],[Aumento Salarial (%)]]</f>
        <v>3541.736100000001</v>
      </c>
      <c r="K327" s="13">
        <f>Analista_Remuneracao_Dados_base[[#This Row],[2018]]-Analista_Remuneracao_Dados_base[[#This Row],[Aumento Salarial (%)]]</f>
        <v>3541.7738000000008</v>
      </c>
      <c r="L327" s="13">
        <f>Analista_Remuneracao_Dados_base[[#This Row],[2019]]-Analista_Remuneracao_Dados_base[[#This Row],[Aumento Salarial (%)]]</f>
        <v>3541.8115000000007</v>
      </c>
      <c r="M327" s="13">
        <f>Analista_Remuneracao_Dados_base[[#This Row],[2020]]-Analista_Remuneracao_Dados_base[[#This Row],[Aumento Salarial (%)]]</f>
        <v>3541.8492000000006</v>
      </c>
      <c r="N327" s="13">
        <f>Analista_Remuneracao_Dados_base[[#This Row],[2021]]-Analista_Remuneracao_Dados_base[[#This Row],[Aumento Salarial (%)]]</f>
        <v>3541.8869000000004</v>
      </c>
      <c r="O327" s="13">
        <f>Analista_Remuneracao_Dados_base[[#This Row],[2022]]-Analista_Remuneracao_Dados_base[[#This Row],[Aumento Salarial (%)]]</f>
        <v>3541.9246000000003</v>
      </c>
      <c r="P327" s="13">
        <f>Analista_Remuneracao_Dados_base[[#This Row],[Salário Atual (R$)2]]-(1*Analista_Remuneracao_Dados_base[[#This Row],[Aumento Salarial (%)]])</f>
        <v>3541.9623000000001</v>
      </c>
      <c r="Q327" s="13">
        <v>3542</v>
      </c>
    </row>
    <row r="328" spans="1:17" x14ac:dyDescent="0.25">
      <c r="A328">
        <v>341</v>
      </c>
      <c r="B328" t="s">
        <v>11</v>
      </c>
      <c r="C328" t="s">
        <v>8</v>
      </c>
      <c r="D328">
        <v>6</v>
      </c>
      <c r="E328" s="38">
        <v>16195</v>
      </c>
      <c r="F328" s="37">
        <v>3.7100000000000001E-2</v>
      </c>
      <c r="G328">
        <f>Analista_Remuneracao_Dados_base[[#This Row],[2014]]-Analista_Remuneracao_Dados_base[[#This Row],[Aumento Salarial (%)]]</f>
        <v>9387.6290000000045</v>
      </c>
      <c r="H328" s="13">
        <f>Analista_Remuneracao_Dados_base[[#This Row],[2015]]-Analista_Remuneracao_Dados_base[[#This Row],[Aumento Salarial (%)]]</f>
        <v>9387.666100000004</v>
      </c>
      <c r="I328" s="13">
        <f>Analista_Remuneracao_Dados_base[[#This Row],[2016]]-Analista_Remuneracao_Dados_base[[#This Row],[Aumento Salarial (%)]]</f>
        <v>9387.7032000000036</v>
      </c>
      <c r="J328" s="13">
        <f>Analista_Remuneracao_Dados_base[[#This Row],[2017]]-Analista_Remuneracao_Dados_base[[#This Row],[Aumento Salarial (%)]]</f>
        <v>9387.7403000000031</v>
      </c>
      <c r="K328" s="13">
        <f>Analista_Remuneracao_Dados_base[[#This Row],[2018]]-Analista_Remuneracao_Dados_base[[#This Row],[Aumento Salarial (%)]]</f>
        <v>9387.7774000000027</v>
      </c>
      <c r="L328" s="13">
        <f>Analista_Remuneracao_Dados_base[[#This Row],[2019]]-Analista_Remuneracao_Dados_base[[#This Row],[Aumento Salarial (%)]]</f>
        <v>9387.8145000000022</v>
      </c>
      <c r="M328" s="13">
        <f>Analista_Remuneracao_Dados_base[[#This Row],[2020]]-Analista_Remuneracao_Dados_base[[#This Row],[Aumento Salarial (%)]]</f>
        <v>9387.8516000000018</v>
      </c>
      <c r="N328" s="13">
        <f>Analista_Remuneracao_Dados_base[[#This Row],[2021]]-Analista_Remuneracao_Dados_base[[#This Row],[Aumento Salarial (%)]]</f>
        <v>9387.8887000000013</v>
      </c>
      <c r="O328" s="13">
        <f>Analista_Remuneracao_Dados_base[[#This Row],[2022]]-Analista_Remuneracao_Dados_base[[#This Row],[Aumento Salarial (%)]]</f>
        <v>9387.9258000000009</v>
      </c>
      <c r="P328" s="13">
        <f>Analista_Remuneracao_Dados_base[[#This Row],[Salário Atual (R$)2]]-(1*Analista_Remuneracao_Dados_base[[#This Row],[Aumento Salarial (%)]])</f>
        <v>9387.9629000000004</v>
      </c>
      <c r="Q328" s="13">
        <v>9388</v>
      </c>
    </row>
    <row r="329" spans="1:17" x14ac:dyDescent="0.25">
      <c r="A329">
        <v>323</v>
      </c>
      <c r="B329" t="s">
        <v>10</v>
      </c>
      <c r="C329" t="s">
        <v>4</v>
      </c>
      <c r="D329">
        <v>28</v>
      </c>
      <c r="E329" s="38">
        <v>14463</v>
      </c>
      <c r="F329" s="37">
        <v>3.6799999999999999E-2</v>
      </c>
      <c r="G329">
        <f>Analista_Remuneracao_Dados_base[[#This Row],[2014]]-Analista_Remuneracao_Dados_base[[#This Row],[Aumento Salarial (%)]]</f>
        <v>9217.6320000000014</v>
      </c>
      <c r="H329" s="13">
        <f>Analista_Remuneracao_Dados_base[[#This Row],[2015]]-Analista_Remuneracao_Dados_base[[#This Row],[Aumento Salarial (%)]]</f>
        <v>9217.6688000000013</v>
      </c>
      <c r="I329" s="13">
        <f>Analista_Remuneracao_Dados_base[[#This Row],[2016]]-Analista_Remuneracao_Dados_base[[#This Row],[Aumento Salarial (%)]]</f>
        <v>9217.7056000000011</v>
      </c>
      <c r="J329" s="13">
        <f>Analista_Remuneracao_Dados_base[[#This Row],[2017]]-Analista_Remuneracao_Dados_base[[#This Row],[Aumento Salarial (%)]]</f>
        <v>9217.742400000001</v>
      </c>
      <c r="K329" s="13">
        <f>Analista_Remuneracao_Dados_base[[#This Row],[2018]]-Analista_Remuneracao_Dados_base[[#This Row],[Aumento Salarial (%)]]</f>
        <v>9217.7792000000009</v>
      </c>
      <c r="L329" s="13">
        <f>Analista_Remuneracao_Dados_base[[#This Row],[2019]]-Analista_Remuneracao_Dados_base[[#This Row],[Aumento Salarial (%)]]</f>
        <v>9217.8160000000007</v>
      </c>
      <c r="M329" s="13">
        <f>Analista_Remuneracao_Dados_base[[#This Row],[2020]]-Analista_Remuneracao_Dados_base[[#This Row],[Aumento Salarial (%)]]</f>
        <v>9217.8528000000006</v>
      </c>
      <c r="N329" s="13">
        <f>Analista_Remuneracao_Dados_base[[#This Row],[2021]]-Analista_Remuneracao_Dados_base[[#This Row],[Aumento Salarial (%)]]</f>
        <v>9217.8896000000004</v>
      </c>
      <c r="O329" s="13">
        <f>Analista_Remuneracao_Dados_base[[#This Row],[2022]]-Analista_Remuneracao_Dados_base[[#This Row],[Aumento Salarial (%)]]</f>
        <v>9217.9264000000003</v>
      </c>
      <c r="P329" s="13">
        <f>Analista_Remuneracao_Dados_base[[#This Row],[Salário Atual (R$)2]]-(1*Analista_Remuneracao_Dados_base[[#This Row],[Aumento Salarial (%)]])</f>
        <v>9217.9632000000001</v>
      </c>
      <c r="Q329" s="13">
        <v>9218</v>
      </c>
    </row>
    <row r="330" spans="1:17" x14ac:dyDescent="0.25">
      <c r="A330">
        <v>4</v>
      </c>
      <c r="B330" t="s">
        <v>10</v>
      </c>
      <c r="C330" t="s">
        <v>8</v>
      </c>
      <c r="D330">
        <v>29</v>
      </c>
      <c r="E330" s="38">
        <v>11806</v>
      </c>
      <c r="F330" s="37">
        <v>3.6700000000000003E-2</v>
      </c>
      <c r="G330">
        <f>Analista_Remuneracao_Dados_base[[#This Row],[2014]]-Analista_Remuneracao_Dados_base[[#This Row],[Aumento Salarial (%)]]</f>
        <v>14584.632999999994</v>
      </c>
      <c r="H330" s="13">
        <f>Analista_Remuneracao_Dados_base[[#This Row],[2015]]-Analista_Remuneracao_Dados_base[[#This Row],[Aumento Salarial (%)]]</f>
        <v>14584.669699999995</v>
      </c>
      <c r="I330" s="13">
        <f>Analista_Remuneracao_Dados_base[[#This Row],[2016]]-Analista_Remuneracao_Dados_base[[#This Row],[Aumento Salarial (%)]]</f>
        <v>14584.706399999995</v>
      </c>
      <c r="J330" s="13">
        <f>Analista_Remuneracao_Dados_base[[#This Row],[2017]]-Analista_Remuneracao_Dados_base[[#This Row],[Aumento Salarial (%)]]</f>
        <v>14584.743099999996</v>
      </c>
      <c r="K330" s="13">
        <f>Analista_Remuneracao_Dados_base[[#This Row],[2018]]-Analista_Remuneracao_Dados_base[[#This Row],[Aumento Salarial (%)]]</f>
        <v>14584.779799999997</v>
      </c>
      <c r="L330" s="13">
        <f>Analista_Remuneracao_Dados_base[[#This Row],[2019]]-Analista_Remuneracao_Dados_base[[#This Row],[Aumento Salarial (%)]]</f>
        <v>14584.816499999997</v>
      </c>
      <c r="M330" s="13">
        <f>Analista_Remuneracao_Dados_base[[#This Row],[2020]]-Analista_Remuneracao_Dados_base[[#This Row],[Aumento Salarial (%)]]</f>
        <v>14584.853199999998</v>
      </c>
      <c r="N330" s="13">
        <f>Analista_Remuneracao_Dados_base[[#This Row],[2021]]-Analista_Remuneracao_Dados_base[[#This Row],[Aumento Salarial (%)]]</f>
        <v>14584.889899999998</v>
      </c>
      <c r="O330" s="13">
        <f>Analista_Remuneracao_Dados_base[[#This Row],[2022]]-Analista_Remuneracao_Dados_base[[#This Row],[Aumento Salarial (%)]]</f>
        <v>14584.926599999999</v>
      </c>
      <c r="P330" s="13">
        <f>Analista_Remuneracao_Dados_base[[#This Row],[Salário Atual (R$)2]]-(1*Analista_Remuneracao_Dados_base[[#This Row],[Aumento Salarial (%)]])</f>
        <v>14584.963299999999</v>
      </c>
      <c r="Q330" s="13">
        <v>14585</v>
      </c>
    </row>
    <row r="331" spans="1:17" x14ac:dyDescent="0.25">
      <c r="A331">
        <v>241</v>
      </c>
      <c r="B331" t="s">
        <v>12</v>
      </c>
      <c r="C331" t="s">
        <v>4</v>
      </c>
      <c r="D331">
        <v>27</v>
      </c>
      <c r="E331" s="38">
        <v>17552</v>
      </c>
      <c r="F331" s="37">
        <v>3.6600000000000001E-2</v>
      </c>
      <c r="G331">
        <f>Analista_Remuneracao_Dados_base[[#This Row],[2014]]-Analista_Remuneracao_Dados_base[[#This Row],[Aumento Salarial (%)]]</f>
        <v>6307.6339999999964</v>
      </c>
      <c r="H331" s="13">
        <f>Analista_Remuneracao_Dados_base[[#This Row],[2015]]-Analista_Remuneracao_Dados_base[[#This Row],[Aumento Salarial (%)]]</f>
        <v>6307.6705999999967</v>
      </c>
      <c r="I331" s="13">
        <f>Analista_Remuneracao_Dados_base[[#This Row],[2016]]-Analista_Remuneracao_Dados_base[[#This Row],[Aumento Salarial (%)]]</f>
        <v>6307.7071999999971</v>
      </c>
      <c r="J331" s="13">
        <f>Analista_Remuneracao_Dados_base[[#This Row],[2017]]-Analista_Remuneracao_Dados_base[[#This Row],[Aumento Salarial (%)]]</f>
        <v>6307.7437999999975</v>
      </c>
      <c r="K331" s="13">
        <f>Analista_Remuneracao_Dados_base[[#This Row],[2018]]-Analista_Remuneracao_Dados_base[[#This Row],[Aumento Salarial (%)]]</f>
        <v>6307.7803999999978</v>
      </c>
      <c r="L331" s="13">
        <f>Analista_Remuneracao_Dados_base[[#This Row],[2019]]-Analista_Remuneracao_Dados_base[[#This Row],[Aumento Salarial (%)]]</f>
        <v>6307.8169999999982</v>
      </c>
      <c r="M331" s="13">
        <f>Analista_Remuneracao_Dados_base[[#This Row],[2020]]-Analista_Remuneracao_Dados_base[[#This Row],[Aumento Salarial (%)]]</f>
        <v>6307.8535999999986</v>
      </c>
      <c r="N331" s="13">
        <f>Analista_Remuneracao_Dados_base[[#This Row],[2021]]-Analista_Remuneracao_Dados_base[[#This Row],[Aumento Salarial (%)]]</f>
        <v>6307.8901999999989</v>
      </c>
      <c r="O331" s="13">
        <f>Analista_Remuneracao_Dados_base[[#This Row],[2022]]-Analista_Remuneracao_Dados_base[[#This Row],[Aumento Salarial (%)]]</f>
        <v>6307.9267999999993</v>
      </c>
      <c r="P331" s="13">
        <f>Analista_Remuneracao_Dados_base[[#This Row],[Salário Atual (R$)2]]-(1*Analista_Remuneracao_Dados_base[[#This Row],[Aumento Salarial (%)]])</f>
        <v>6307.9633999999996</v>
      </c>
      <c r="Q331" s="13">
        <v>6308</v>
      </c>
    </row>
    <row r="332" spans="1:17" x14ac:dyDescent="0.25">
      <c r="A332">
        <v>200</v>
      </c>
      <c r="B332" t="s">
        <v>10</v>
      </c>
      <c r="C332" t="s">
        <v>7</v>
      </c>
      <c r="D332">
        <v>26</v>
      </c>
      <c r="E332" s="38">
        <v>10008</v>
      </c>
      <c r="F332" s="37">
        <v>3.6499999999999998E-2</v>
      </c>
      <c r="G332">
        <f>Analista_Remuneracao_Dados_base[[#This Row],[2014]]-Analista_Remuneracao_Dados_base[[#This Row],[Aumento Salarial (%)]]</f>
        <v>9612.6349999999984</v>
      </c>
      <c r="H332" s="13">
        <f>Analista_Remuneracao_Dados_base[[#This Row],[2015]]-Analista_Remuneracao_Dados_base[[#This Row],[Aumento Salarial (%)]]</f>
        <v>9612.6714999999986</v>
      </c>
      <c r="I332" s="13">
        <f>Analista_Remuneracao_Dados_base[[#This Row],[2016]]-Analista_Remuneracao_Dados_base[[#This Row],[Aumento Salarial (%)]]</f>
        <v>9612.7079999999987</v>
      </c>
      <c r="J332" s="13">
        <f>Analista_Remuneracao_Dados_base[[#This Row],[2017]]-Analista_Remuneracao_Dados_base[[#This Row],[Aumento Salarial (%)]]</f>
        <v>9612.7444999999989</v>
      </c>
      <c r="K332" s="13">
        <f>Analista_Remuneracao_Dados_base[[#This Row],[2018]]-Analista_Remuneracao_Dados_base[[#This Row],[Aumento Salarial (%)]]</f>
        <v>9612.780999999999</v>
      </c>
      <c r="L332" s="13">
        <f>Analista_Remuneracao_Dados_base[[#This Row],[2019]]-Analista_Remuneracao_Dados_base[[#This Row],[Aumento Salarial (%)]]</f>
        <v>9612.8174999999992</v>
      </c>
      <c r="M332" s="13">
        <f>Analista_Remuneracao_Dados_base[[#This Row],[2020]]-Analista_Remuneracao_Dados_base[[#This Row],[Aumento Salarial (%)]]</f>
        <v>9612.8539999999994</v>
      </c>
      <c r="N332" s="13">
        <f>Analista_Remuneracao_Dados_base[[#This Row],[2021]]-Analista_Remuneracao_Dados_base[[#This Row],[Aumento Salarial (%)]]</f>
        <v>9612.8904999999995</v>
      </c>
      <c r="O332" s="13">
        <f>Analista_Remuneracao_Dados_base[[#This Row],[2022]]-Analista_Remuneracao_Dados_base[[#This Row],[Aumento Salarial (%)]]</f>
        <v>9612.9269999999997</v>
      </c>
      <c r="P332" s="13">
        <f>Analista_Remuneracao_Dados_base[[#This Row],[Salário Atual (R$)2]]-(1*Analista_Remuneracao_Dados_base[[#This Row],[Aumento Salarial (%)]])</f>
        <v>9612.9634999999998</v>
      </c>
      <c r="Q332" s="13">
        <v>9613</v>
      </c>
    </row>
    <row r="333" spans="1:17" x14ac:dyDescent="0.25">
      <c r="A333">
        <v>175</v>
      </c>
      <c r="B333" t="s">
        <v>3</v>
      </c>
      <c r="C333" t="s">
        <v>5</v>
      </c>
      <c r="D333">
        <v>11</v>
      </c>
      <c r="E333" s="38">
        <v>17470</v>
      </c>
      <c r="F333" s="37">
        <v>3.6400000000000002E-2</v>
      </c>
      <c r="G333">
        <f>Analista_Remuneracao_Dados_base[[#This Row],[2014]]-Analista_Remuneracao_Dados_base[[#This Row],[Aumento Salarial (%)]]</f>
        <v>15526.635999999991</v>
      </c>
      <c r="H333" s="13">
        <f>Analista_Remuneracao_Dados_base[[#This Row],[2015]]-Analista_Remuneracao_Dados_base[[#This Row],[Aumento Salarial (%)]]</f>
        <v>15526.672399999992</v>
      </c>
      <c r="I333" s="13">
        <f>Analista_Remuneracao_Dados_base[[#This Row],[2016]]-Analista_Remuneracao_Dados_base[[#This Row],[Aumento Salarial (%)]]</f>
        <v>15526.708799999993</v>
      </c>
      <c r="J333" s="13">
        <f>Analista_Remuneracao_Dados_base[[#This Row],[2017]]-Analista_Remuneracao_Dados_base[[#This Row],[Aumento Salarial (%)]]</f>
        <v>15526.745199999994</v>
      </c>
      <c r="K333" s="13">
        <f>Analista_Remuneracao_Dados_base[[#This Row],[2018]]-Analista_Remuneracao_Dados_base[[#This Row],[Aumento Salarial (%)]]</f>
        <v>15526.781599999995</v>
      </c>
      <c r="L333" s="13">
        <f>Analista_Remuneracao_Dados_base[[#This Row],[2019]]-Analista_Remuneracao_Dados_base[[#This Row],[Aumento Salarial (%)]]</f>
        <v>15526.817999999996</v>
      </c>
      <c r="M333" s="13">
        <f>Analista_Remuneracao_Dados_base[[#This Row],[2020]]-Analista_Remuneracao_Dados_base[[#This Row],[Aumento Salarial (%)]]</f>
        <v>15526.854399999997</v>
      </c>
      <c r="N333" s="13">
        <f>Analista_Remuneracao_Dados_base[[#This Row],[2021]]-Analista_Remuneracao_Dados_base[[#This Row],[Aumento Salarial (%)]]</f>
        <v>15526.890799999997</v>
      </c>
      <c r="O333" s="13">
        <f>Analista_Remuneracao_Dados_base[[#This Row],[2022]]-Analista_Remuneracao_Dados_base[[#This Row],[Aumento Salarial (%)]]</f>
        <v>15526.927199999998</v>
      </c>
      <c r="P333" s="13">
        <f>Analista_Remuneracao_Dados_base[[#This Row],[Salário Atual (R$)2]]-(1*Analista_Remuneracao_Dados_base[[#This Row],[Aumento Salarial (%)]])</f>
        <v>15526.963599999999</v>
      </c>
      <c r="Q333" s="13">
        <v>15527</v>
      </c>
    </row>
    <row r="334" spans="1:17" x14ac:dyDescent="0.25">
      <c r="A334">
        <v>129</v>
      </c>
      <c r="B334" t="s">
        <v>3</v>
      </c>
      <c r="C334" t="s">
        <v>4</v>
      </c>
      <c r="D334">
        <v>8</v>
      </c>
      <c r="E334" s="38">
        <v>8802</v>
      </c>
      <c r="F334" s="37">
        <v>3.61E-2</v>
      </c>
      <c r="G334">
        <f>Analista_Remuneracao_Dados_base[[#This Row],[2014]]-Analista_Remuneracao_Dados_base[[#This Row],[Aumento Salarial (%)]]</f>
        <v>19186.638999999988</v>
      </c>
      <c r="H334" s="13">
        <f>Analista_Remuneracao_Dados_base[[#This Row],[2015]]-Analista_Remuneracao_Dados_base[[#This Row],[Aumento Salarial (%)]]</f>
        <v>19186.675099999989</v>
      </c>
      <c r="I334" s="13">
        <f>Analista_Remuneracao_Dados_base[[#This Row],[2016]]-Analista_Remuneracao_Dados_base[[#This Row],[Aumento Salarial (%)]]</f>
        <v>19186.711199999991</v>
      </c>
      <c r="J334" s="13">
        <f>Analista_Remuneracao_Dados_base[[#This Row],[2017]]-Analista_Remuneracao_Dados_base[[#This Row],[Aumento Salarial (%)]]</f>
        <v>19186.747299999992</v>
      </c>
      <c r="K334" s="13">
        <f>Analista_Remuneracao_Dados_base[[#This Row],[2018]]-Analista_Remuneracao_Dados_base[[#This Row],[Aumento Salarial (%)]]</f>
        <v>19186.783399999993</v>
      </c>
      <c r="L334" s="13">
        <f>Analista_Remuneracao_Dados_base[[#This Row],[2019]]-Analista_Remuneracao_Dados_base[[#This Row],[Aumento Salarial (%)]]</f>
        <v>19186.819499999994</v>
      </c>
      <c r="M334" s="13">
        <f>Analista_Remuneracao_Dados_base[[#This Row],[2020]]-Analista_Remuneracao_Dados_base[[#This Row],[Aumento Salarial (%)]]</f>
        <v>19186.855599999995</v>
      </c>
      <c r="N334" s="13">
        <f>Analista_Remuneracao_Dados_base[[#This Row],[2021]]-Analista_Remuneracao_Dados_base[[#This Row],[Aumento Salarial (%)]]</f>
        <v>19186.891699999996</v>
      </c>
      <c r="O334" s="13">
        <f>Analista_Remuneracao_Dados_base[[#This Row],[2022]]-Analista_Remuneracao_Dados_base[[#This Row],[Aumento Salarial (%)]]</f>
        <v>19186.927799999998</v>
      </c>
      <c r="P334" s="13">
        <f>Analista_Remuneracao_Dados_base[[#This Row],[Salário Atual (R$)2]]-(1*Analista_Remuneracao_Dados_base[[#This Row],[Aumento Salarial (%)]])</f>
        <v>19186.963899999999</v>
      </c>
      <c r="Q334" s="13">
        <v>19187</v>
      </c>
    </row>
    <row r="335" spans="1:17" x14ac:dyDescent="0.25">
      <c r="A335">
        <v>163</v>
      </c>
      <c r="B335" t="s">
        <v>12</v>
      </c>
      <c r="C335" t="s">
        <v>6</v>
      </c>
      <c r="D335">
        <v>17</v>
      </c>
      <c r="E335" s="38">
        <v>17097</v>
      </c>
      <c r="F335" s="37">
        <v>3.61E-2</v>
      </c>
      <c r="G335">
        <f>Analista_Remuneracao_Dados_base[[#This Row],[2014]]-Analista_Remuneracao_Dados_base[[#This Row],[Aumento Salarial (%)]]</f>
        <v>6876.6389999999974</v>
      </c>
      <c r="H335" s="13">
        <f>Analista_Remuneracao_Dados_base[[#This Row],[2015]]-Analista_Remuneracao_Dados_base[[#This Row],[Aumento Salarial (%)]]</f>
        <v>6876.6750999999977</v>
      </c>
      <c r="I335" s="13">
        <f>Analista_Remuneracao_Dados_base[[#This Row],[2016]]-Analista_Remuneracao_Dados_base[[#This Row],[Aumento Salarial (%)]]</f>
        <v>6876.7111999999979</v>
      </c>
      <c r="J335" s="13">
        <f>Analista_Remuneracao_Dados_base[[#This Row],[2017]]-Analista_Remuneracao_Dados_base[[#This Row],[Aumento Salarial (%)]]</f>
        <v>6876.7472999999982</v>
      </c>
      <c r="K335" s="13">
        <f>Analista_Remuneracao_Dados_base[[#This Row],[2018]]-Analista_Remuneracao_Dados_base[[#This Row],[Aumento Salarial (%)]]</f>
        <v>6876.7833999999984</v>
      </c>
      <c r="L335" s="13">
        <f>Analista_Remuneracao_Dados_base[[#This Row],[2019]]-Analista_Remuneracao_Dados_base[[#This Row],[Aumento Salarial (%)]]</f>
        <v>6876.8194999999987</v>
      </c>
      <c r="M335" s="13">
        <f>Analista_Remuneracao_Dados_base[[#This Row],[2020]]-Analista_Remuneracao_Dados_base[[#This Row],[Aumento Salarial (%)]]</f>
        <v>6876.855599999999</v>
      </c>
      <c r="N335" s="13">
        <f>Analista_Remuneracao_Dados_base[[#This Row],[2021]]-Analista_Remuneracao_Dados_base[[#This Row],[Aumento Salarial (%)]]</f>
        <v>6876.8916999999992</v>
      </c>
      <c r="O335" s="13">
        <f>Analista_Remuneracao_Dados_base[[#This Row],[2022]]-Analista_Remuneracao_Dados_base[[#This Row],[Aumento Salarial (%)]]</f>
        <v>6876.9277999999995</v>
      </c>
      <c r="P335" s="13">
        <f>Analista_Remuneracao_Dados_base[[#This Row],[Salário Atual (R$)2]]-(1*Analista_Remuneracao_Dados_base[[#This Row],[Aumento Salarial (%)]])</f>
        <v>6876.9638999999997</v>
      </c>
      <c r="Q335" s="13">
        <v>6877</v>
      </c>
    </row>
    <row r="336" spans="1:17" x14ac:dyDescent="0.25">
      <c r="A336">
        <v>214</v>
      </c>
      <c r="B336" t="s">
        <v>3</v>
      </c>
      <c r="C336" t="s">
        <v>5</v>
      </c>
      <c r="D336">
        <v>3</v>
      </c>
      <c r="E336" s="38">
        <v>8839</v>
      </c>
      <c r="F336" s="37">
        <v>3.5499999999999997E-2</v>
      </c>
      <c r="G336">
        <f>Analista_Remuneracao_Dados_base[[#This Row],[2014]]-Analista_Remuneracao_Dados_base[[#This Row],[Aumento Salarial (%)]]</f>
        <v>7146.6450000000004</v>
      </c>
      <c r="H336" s="13">
        <f>Analista_Remuneracao_Dados_base[[#This Row],[2015]]-Analista_Remuneracao_Dados_base[[#This Row],[Aumento Salarial (%)]]</f>
        <v>7146.6805000000004</v>
      </c>
      <c r="I336" s="13">
        <f>Analista_Remuneracao_Dados_base[[#This Row],[2016]]-Analista_Remuneracao_Dados_base[[#This Row],[Aumento Salarial (%)]]</f>
        <v>7146.7160000000003</v>
      </c>
      <c r="J336" s="13">
        <f>Analista_Remuneracao_Dados_base[[#This Row],[2017]]-Analista_Remuneracao_Dados_base[[#This Row],[Aumento Salarial (%)]]</f>
        <v>7146.7515000000003</v>
      </c>
      <c r="K336" s="13">
        <f>Analista_Remuneracao_Dados_base[[#This Row],[2018]]-Analista_Remuneracao_Dados_base[[#This Row],[Aumento Salarial (%)]]</f>
        <v>7146.7870000000003</v>
      </c>
      <c r="L336" s="13">
        <f>Analista_Remuneracao_Dados_base[[#This Row],[2019]]-Analista_Remuneracao_Dados_base[[#This Row],[Aumento Salarial (%)]]</f>
        <v>7146.8225000000002</v>
      </c>
      <c r="M336" s="13">
        <f>Analista_Remuneracao_Dados_base[[#This Row],[2020]]-Analista_Remuneracao_Dados_base[[#This Row],[Aumento Salarial (%)]]</f>
        <v>7146.8580000000002</v>
      </c>
      <c r="N336" s="13">
        <f>Analista_Remuneracao_Dados_base[[#This Row],[2021]]-Analista_Remuneracao_Dados_base[[#This Row],[Aumento Salarial (%)]]</f>
        <v>7146.8935000000001</v>
      </c>
      <c r="O336" s="13">
        <f>Analista_Remuneracao_Dados_base[[#This Row],[2022]]-Analista_Remuneracao_Dados_base[[#This Row],[Aumento Salarial (%)]]</f>
        <v>7146.9290000000001</v>
      </c>
      <c r="P336" s="13">
        <f>Analista_Remuneracao_Dados_base[[#This Row],[Salário Atual (R$)2]]-(1*Analista_Remuneracao_Dados_base[[#This Row],[Aumento Salarial (%)]])</f>
        <v>7146.9645</v>
      </c>
      <c r="Q336" s="13">
        <v>7147</v>
      </c>
    </row>
    <row r="337" spans="1:17" x14ac:dyDescent="0.25">
      <c r="A337">
        <v>219</v>
      </c>
      <c r="B337" t="s">
        <v>3</v>
      </c>
      <c r="C337" t="s">
        <v>7</v>
      </c>
      <c r="D337">
        <v>29</v>
      </c>
      <c r="E337" s="38">
        <v>10557</v>
      </c>
      <c r="F337" s="37">
        <v>3.49E-2</v>
      </c>
      <c r="G337">
        <f>Analista_Remuneracao_Dados_base[[#This Row],[2014]]-Analista_Remuneracao_Dados_base[[#This Row],[Aumento Salarial (%)]]</f>
        <v>3644.6509999999989</v>
      </c>
      <c r="H337" s="13">
        <f>Analista_Remuneracao_Dados_base[[#This Row],[2015]]-Analista_Remuneracao_Dados_base[[#This Row],[Aumento Salarial (%)]]</f>
        <v>3644.685899999999</v>
      </c>
      <c r="I337" s="13">
        <f>Analista_Remuneracao_Dados_base[[#This Row],[2016]]-Analista_Remuneracao_Dados_base[[#This Row],[Aumento Salarial (%)]]</f>
        <v>3644.7207999999991</v>
      </c>
      <c r="J337" s="13">
        <f>Analista_Remuneracao_Dados_base[[#This Row],[2017]]-Analista_Remuneracao_Dados_base[[#This Row],[Aumento Salarial (%)]]</f>
        <v>3644.7556999999993</v>
      </c>
      <c r="K337" s="13">
        <f>Analista_Remuneracao_Dados_base[[#This Row],[2018]]-Analista_Remuneracao_Dados_base[[#This Row],[Aumento Salarial (%)]]</f>
        <v>3644.7905999999994</v>
      </c>
      <c r="L337" s="13">
        <f>Analista_Remuneracao_Dados_base[[#This Row],[2019]]-Analista_Remuneracao_Dados_base[[#This Row],[Aumento Salarial (%)]]</f>
        <v>3644.8254999999995</v>
      </c>
      <c r="M337" s="13">
        <f>Analista_Remuneracao_Dados_base[[#This Row],[2020]]-Analista_Remuneracao_Dados_base[[#This Row],[Aumento Salarial (%)]]</f>
        <v>3644.8603999999996</v>
      </c>
      <c r="N337" s="13">
        <f>Analista_Remuneracao_Dados_base[[#This Row],[2021]]-Analista_Remuneracao_Dados_base[[#This Row],[Aumento Salarial (%)]]</f>
        <v>3644.8952999999997</v>
      </c>
      <c r="O337" s="13">
        <f>Analista_Remuneracao_Dados_base[[#This Row],[2022]]-Analista_Remuneracao_Dados_base[[#This Row],[Aumento Salarial (%)]]</f>
        <v>3644.9301999999998</v>
      </c>
      <c r="P337" s="13">
        <f>Analista_Remuneracao_Dados_base[[#This Row],[Salário Atual (R$)2]]-(1*Analista_Remuneracao_Dados_base[[#This Row],[Aumento Salarial (%)]])</f>
        <v>3644.9650999999999</v>
      </c>
      <c r="Q337" s="13">
        <v>3645</v>
      </c>
    </row>
    <row r="338" spans="1:17" x14ac:dyDescent="0.25">
      <c r="A338">
        <v>80</v>
      </c>
      <c r="B338" t="s">
        <v>9</v>
      </c>
      <c r="C338" t="s">
        <v>5</v>
      </c>
      <c r="D338">
        <v>6</v>
      </c>
      <c r="E338" s="38">
        <v>11926</v>
      </c>
      <c r="F338" s="37">
        <v>3.4799999999999998E-2</v>
      </c>
      <c r="G338">
        <f>Analista_Remuneracao_Dados_base[[#This Row],[2014]]-Analista_Remuneracao_Dados_base[[#This Row],[Aumento Salarial (%)]]</f>
        <v>17478.651999999987</v>
      </c>
      <c r="H338" s="13">
        <f>Analista_Remuneracao_Dados_base[[#This Row],[2015]]-Analista_Remuneracao_Dados_base[[#This Row],[Aumento Salarial (%)]]</f>
        <v>17478.686799999989</v>
      </c>
      <c r="I338" s="13">
        <f>Analista_Remuneracao_Dados_base[[#This Row],[2016]]-Analista_Remuneracao_Dados_base[[#This Row],[Aumento Salarial (%)]]</f>
        <v>17478.72159999999</v>
      </c>
      <c r="J338" s="13">
        <f>Analista_Remuneracao_Dados_base[[#This Row],[2017]]-Analista_Remuneracao_Dados_base[[#This Row],[Aumento Salarial (%)]]</f>
        <v>17478.756399999991</v>
      </c>
      <c r="K338" s="13">
        <f>Analista_Remuneracao_Dados_base[[#This Row],[2018]]-Analista_Remuneracao_Dados_base[[#This Row],[Aumento Salarial (%)]]</f>
        <v>17478.791199999992</v>
      </c>
      <c r="L338" s="13">
        <f>Analista_Remuneracao_Dados_base[[#This Row],[2019]]-Analista_Remuneracao_Dados_base[[#This Row],[Aumento Salarial (%)]]</f>
        <v>17478.825999999994</v>
      </c>
      <c r="M338" s="13">
        <f>Analista_Remuneracao_Dados_base[[#This Row],[2020]]-Analista_Remuneracao_Dados_base[[#This Row],[Aumento Salarial (%)]]</f>
        <v>17478.860799999995</v>
      </c>
      <c r="N338" s="13">
        <f>Analista_Remuneracao_Dados_base[[#This Row],[2021]]-Analista_Remuneracao_Dados_base[[#This Row],[Aumento Salarial (%)]]</f>
        <v>17478.895599999996</v>
      </c>
      <c r="O338" s="13">
        <f>Analista_Remuneracao_Dados_base[[#This Row],[2022]]-Analista_Remuneracao_Dados_base[[#This Row],[Aumento Salarial (%)]]</f>
        <v>17478.930399999997</v>
      </c>
      <c r="P338" s="13">
        <f>Analista_Remuneracao_Dados_base[[#This Row],[Salário Atual (R$)2]]-(1*Analista_Remuneracao_Dados_base[[#This Row],[Aumento Salarial (%)]])</f>
        <v>17478.965199999999</v>
      </c>
      <c r="Q338" s="13">
        <v>17479</v>
      </c>
    </row>
    <row r="339" spans="1:17" x14ac:dyDescent="0.25">
      <c r="A339">
        <v>63</v>
      </c>
      <c r="B339" t="s">
        <v>10</v>
      </c>
      <c r="C339" t="s">
        <v>7</v>
      </c>
      <c r="D339">
        <v>19</v>
      </c>
      <c r="E339" s="38">
        <v>17681</v>
      </c>
      <c r="F339" s="37">
        <v>3.4700000000000002E-2</v>
      </c>
      <c r="G339">
        <f>Analista_Remuneracao_Dados_base[[#This Row],[2014]]-Analista_Remuneracao_Dados_base[[#This Row],[Aumento Salarial (%)]]</f>
        <v>11818.652999999998</v>
      </c>
      <c r="H339" s="13">
        <f>Analista_Remuneracao_Dados_base[[#This Row],[2015]]-Analista_Remuneracao_Dados_base[[#This Row],[Aumento Salarial (%)]]</f>
        <v>11818.687699999999</v>
      </c>
      <c r="I339" s="13">
        <f>Analista_Remuneracao_Dados_base[[#This Row],[2016]]-Analista_Remuneracao_Dados_base[[#This Row],[Aumento Salarial (%)]]</f>
        <v>11818.722399999999</v>
      </c>
      <c r="J339" s="13">
        <f>Analista_Remuneracao_Dados_base[[#This Row],[2017]]-Analista_Remuneracao_Dados_base[[#This Row],[Aumento Salarial (%)]]</f>
        <v>11818.757099999999</v>
      </c>
      <c r="K339" s="13">
        <f>Analista_Remuneracao_Dados_base[[#This Row],[2018]]-Analista_Remuneracao_Dados_base[[#This Row],[Aumento Salarial (%)]]</f>
        <v>11818.791799999999</v>
      </c>
      <c r="L339" s="13">
        <f>Analista_Remuneracao_Dados_base[[#This Row],[2019]]-Analista_Remuneracao_Dados_base[[#This Row],[Aumento Salarial (%)]]</f>
        <v>11818.826499999999</v>
      </c>
      <c r="M339" s="13">
        <f>Analista_Remuneracao_Dados_base[[#This Row],[2020]]-Analista_Remuneracao_Dados_base[[#This Row],[Aumento Salarial (%)]]</f>
        <v>11818.861199999999</v>
      </c>
      <c r="N339" s="13">
        <f>Analista_Remuneracao_Dados_base[[#This Row],[2021]]-Analista_Remuneracao_Dados_base[[#This Row],[Aumento Salarial (%)]]</f>
        <v>11818.8959</v>
      </c>
      <c r="O339" s="13">
        <f>Analista_Remuneracao_Dados_base[[#This Row],[2022]]-Analista_Remuneracao_Dados_base[[#This Row],[Aumento Salarial (%)]]</f>
        <v>11818.9306</v>
      </c>
      <c r="P339" s="13">
        <f>Analista_Remuneracao_Dados_base[[#This Row],[Salário Atual (R$)2]]-(1*Analista_Remuneracao_Dados_base[[#This Row],[Aumento Salarial (%)]])</f>
        <v>11818.9653</v>
      </c>
      <c r="Q339" s="13">
        <v>11819</v>
      </c>
    </row>
    <row r="340" spans="1:17" x14ac:dyDescent="0.25">
      <c r="A340">
        <v>234</v>
      </c>
      <c r="B340" t="s">
        <v>9</v>
      </c>
      <c r="C340" t="s">
        <v>4</v>
      </c>
      <c r="D340">
        <v>8</v>
      </c>
      <c r="E340" s="38">
        <v>5068</v>
      </c>
      <c r="F340" s="37">
        <v>3.4599999999999999E-2</v>
      </c>
      <c r="G340">
        <f>Analista_Remuneracao_Dados_base[[#This Row],[2014]]-Analista_Remuneracao_Dados_base[[#This Row],[Aumento Salarial (%)]]</f>
        <v>18611.65400000001</v>
      </c>
      <c r="H340" s="13">
        <f>Analista_Remuneracao_Dados_base[[#This Row],[2015]]-Analista_Remuneracao_Dados_base[[#This Row],[Aumento Salarial (%)]]</f>
        <v>18611.688600000009</v>
      </c>
      <c r="I340" s="13">
        <f>Analista_Remuneracao_Dados_base[[#This Row],[2016]]-Analista_Remuneracao_Dados_base[[#This Row],[Aumento Salarial (%)]]</f>
        <v>18611.723200000008</v>
      </c>
      <c r="J340" s="13">
        <f>Analista_Remuneracao_Dados_base[[#This Row],[2017]]-Analista_Remuneracao_Dados_base[[#This Row],[Aumento Salarial (%)]]</f>
        <v>18611.757800000007</v>
      </c>
      <c r="K340" s="13">
        <f>Analista_Remuneracao_Dados_base[[#This Row],[2018]]-Analista_Remuneracao_Dados_base[[#This Row],[Aumento Salarial (%)]]</f>
        <v>18611.792400000006</v>
      </c>
      <c r="L340" s="13">
        <f>Analista_Remuneracao_Dados_base[[#This Row],[2019]]-Analista_Remuneracao_Dados_base[[#This Row],[Aumento Salarial (%)]]</f>
        <v>18611.827000000005</v>
      </c>
      <c r="M340" s="13">
        <f>Analista_Remuneracao_Dados_base[[#This Row],[2020]]-Analista_Remuneracao_Dados_base[[#This Row],[Aumento Salarial (%)]]</f>
        <v>18611.861600000004</v>
      </c>
      <c r="N340" s="13">
        <f>Analista_Remuneracao_Dados_base[[#This Row],[2021]]-Analista_Remuneracao_Dados_base[[#This Row],[Aumento Salarial (%)]]</f>
        <v>18611.896200000003</v>
      </c>
      <c r="O340" s="13">
        <f>Analista_Remuneracao_Dados_base[[#This Row],[2022]]-Analista_Remuneracao_Dados_base[[#This Row],[Aumento Salarial (%)]]</f>
        <v>18611.930800000002</v>
      </c>
      <c r="P340" s="13">
        <f>Analista_Remuneracao_Dados_base[[#This Row],[Salário Atual (R$)2]]-(1*Analista_Remuneracao_Dados_base[[#This Row],[Aumento Salarial (%)]])</f>
        <v>18611.965400000001</v>
      </c>
      <c r="Q340" s="13">
        <v>18612</v>
      </c>
    </row>
    <row r="341" spans="1:17" x14ac:dyDescent="0.25">
      <c r="A341">
        <v>2</v>
      </c>
      <c r="B341" t="s">
        <v>9</v>
      </c>
      <c r="C341" t="s">
        <v>8</v>
      </c>
      <c r="D341">
        <v>23</v>
      </c>
      <c r="E341" s="38">
        <v>7409</v>
      </c>
      <c r="F341" s="37">
        <v>3.4500000000000003E-2</v>
      </c>
      <c r="G341">
        <f>Analista_Remuneracao_Dados_base[[#This Row],[2014]]-Analista_Remuneracao_Dados_base[[#This Row],[Aumento Salarial (%)]]</f>
        <v>8404.6550000000025</v>
      </c>
      <c r="H341" s="13">
        <f>Analista_Remuneracao_Dados_base[[#This Row],[2015]]-Analista_Remuneracao_Dados_base[[#This Row],[Aumento Salarial (%)]]</f>
        <v>8404.6895000000022</v>
      </c>
      <c r="I341" s="13">
        <f>Analista_Remuneracao_Dados_base[[#This Row],[2016]]-Analista_Remuneracao_Dados_base[[#This Row],[Aumento Salarial (%)]]</f>
        <v>8404.724000000002</v>
      </c>
      <c r="J341" s="13">
        <f>Analista_Remuneracao_Dados_base[[#This Row],[2017]]-Analista_Remuneracao_Dados_base[[#This Row],[Aumento Salarial (%)]]</f>
        <v>8404.7585000000017</v>
      </c>
      <c r="K341" s="13">
        <f>Analista_Remuneracao_Dados_base[[#This Row],[2018]]-Analista_Remuneracao_Dados_base[[#This Row],[Aumento Salarial (%)]]</f>
        <v>8404.7930000000015</v>
      </c>
      <c r="L341" s="13">
        <f>Analista_Remuneracao_Dados_base[[#This Row],[2019]]-Analista_Remuneracao_Dados_base[[#This Row],[Aumento Salarial (%)]]</f>
        <v>8404.8275000000012</v>
      </c>
      <c r="M341" s="13">
        <f>Analista_Remuneracao_Dados_base[[#This Row],[2020]]-Analista_Remuneracao_Dados_base[[#This Row],[Aumento Salarial (%)]]</f>
        <v>8404.862000000001</v>
      </c>
      <c r="N341" s="13">
        <f>Analista_Remuneracao_Dados_base[[#This Row],[2021]]-Analista_Remuneracao_Dados_base[[#This Row],[Aumento Salarial (%)]]</f>
        <v>8404.8965000000007</v>
      </c>
      <c r="O341" s="13">
        <f>Analista_Remuneracao_Dados_base[[#This Row],[2022]]-Analista_Remuneracao_Dados_base[[#This Row],[Aumento Salarial (%)]]</f>
        <v>8404.9310000000005</v>
      </c>
      <c r="P341" s="13">
        <f>Analista_Remuneracao_Dados_base[[#This Row],[Salário Atual (R$)2]]-(1*Analista_Remuneracao_Dados_base[[#This Row],[Aumento Salarial (%)]])</f>
        <v>8404.9655000000002</v>
      </c>
      <c r="Q341" s="13">
        <v>8405</v>
      </c>
    </row>
    <row r="342" spans="1:17" x14ac:dyDescent="0.25">
      <c r="A342">
        <v>201</v>
      </c>
      <c r="B342" t="s">
        <v>3</v>
      </c>
      <c r="C342" t="s">
        <v>8</v>
      </c>
      <c r="D342">
        <v>26</v>
      </c>
      <c r="E342" s="38">
        <v>11121</v>
      </c>
      <c r="F342" s="37">
        <v>3.44E-2</v>
      </c>
      <c r="G342">
        <f>Analista_Remuneracao_Dados_base[[#This Row],[2014]]-Analista_Remuneracao_Dados_base[[#This Row],[Aumento Salarial (%)]]</f>
        <v>19566.655999999995</v>
      </c>
      <c r="H342" s="13">
        <f>Analista_Remuneracao_Dados_base[[#This Row],[2015]]-Analista_Remuneracao_Dados_base[[#This Row],[Aumento Salarial (%)]]</f>
        <v>19566.690399999996</v>
      </c>
      <c r="I342" s="13">
        <f>Analista_Remuneracao_Dados_base[[#This Row],[2016]]-Analista_Remuneracao_Dados_base[[#This Row],[Aumento Salarial (%)]]</f>
        <v>19566.724799999996</v>
      </c>
      <c r="J342" s="13">
        <f>Analista_Remuneracao_Dados_base[[#This Row],[2017]]-Analista_Remuneracao_Dados_base[[#This Row],[Aumento Salarial (%)]]</f>
        <v>19566.759199999997</v>
      </c>
      <c r="K342" s="13">
        <f>Analista_Remuneracao_Dados_base[[#This Row],[2018]]-Analista_Remuneracao_Dados_base[[#This Row],[Aumento Salarial (%)]]</f>
        <v>19566.793599999997</v>
      </c>
      <c r="L342" s="13">
        <f>Analista_Remuneracao_Dados_base[[#This Row],[2019]]-Analista_Remuneracao_Dados_base[[#This Row],[Aumento Salarial (%)]]</f>
        <v>19566.827999999998</v>
      </c>
      <c r="M342" s="13">
        <f>Analista_Remuneracao_Dados_base[[#This Row],[2020]]-Analista_Remuneracao_Dados_base[[#This Row],[Aumento Salarial (%)]]</f>
        <v>19566.862399999998</v>
      </c>
      <c r="N342" s="13">
        <f>Analista_Remuneracao_Dados_base[[#This Row],[2021]]-Analista_Remuneracao_Dados_base[[#This Row],[Aumento Salarial (%)]]</f>
        <v>19566.896799999999</v>
      </c>
      <c r="O342" s="13">
        <f>Analista_Remuneracao_Dados_base[[#This Row],[2022]]-Analista_Remuneracao_Dados_base[[#This Row],[Aumento Salarial (%)]]</f>
        <v>19566.931199999999</v>
      </c>
      <c r="P342" s="13">
        <f>Analista_Remuneracao_Dados_base[[#This Row],[Salário Atual (R$)2]]-(1*Analista_Remuneracao_Dados_base[[#This Row],[Aumento Salarial (%)]])</f>
        <v>19566.9656</v>
      </c>
      <c r="Q342" s="13">
        <v>19567</v>
      </c>
    </row>
    <row r="343" spans="1:17" x14ac:dyDescent="0.25">
      <c r="A343">
        <v>15</v>
      </c>
      <c r="B343" t="s">
        <v>9</v>
      </c>
      <c r="C343" t="s">
        <v>5</v>
      </c>
      <c r="D343">
        <v>22</v>
      </c>
      <c r="E343" s="38">
        <v>14477</v>
      </c>
      <c r="F343" s="37">
        <v>3.4299999999999997E-2</v>
      </c>
      <c r="G343">
        <f>Analista_Remuneracao_Dados_base[[#This Row],[2014]]-Analista_Remuneracao_Dados_base[[#This Row],[Aumento Salarial (%)]]</f>
        <v>17273.657000000007</v>
      </c>
      <c r="H343" s="13">
        <f>Analista_Remuneracao_Dados_base[[#This Row],[2015]]-Analista_Remuneracao_Dados_base[[#This Row],[Aumento Salarial (%)]]</f>
        <v>17273.691300000006</v>
      </c>
      <c r="I343" s="13">
        <f>Analista_Remuneracao_Dados_base[[#This Row],[2016]]-Analista_Remuneracao_Dados_base[[#This Row],[Aumento Salarial (%)]]</f>
        <v>17273.725600000005</v>
      </c>
      <c r="J343" s="13">
        <f>Analista_Remuneracao_Dados_base[[#This Row],[2017]]-Analista_Remuneracao_Dados_base[[#This Row],[Aumento Salarial (%)]]</f>
        <v>17273.759900000005</v>
      </c>
      <c r="K343" s="13">
        <f>Analista_Remuneracao_Dados_base[[#This Row],[2018]]-Analista_Remuneracao_Dados_base[[#This Row],[Aumento Salarial (%)]]</f>
        <v>17273.794200000004</v>
      </c>
      <c r="L343" s="13">
        <f>Analista_Remuneracao_Dados_base[[#This Row],[2019]]-Analista_Remuneracao_Dados_base[[#This Row],[Aumento Salarial (%)]]</f>
        <v>17273.828500000003</v>
      </c>
      <c r="M343" s="13">
        <f>Analista_Remuneracao_Dados_base[[#This Row],[2020]]-Analista_Remuneracao_Dados_base[[#This Row],[Aumento Salarial (%)]]</f>
        <v>17273.862800000003</v>
      </c>
      <c r="N343" s="13">
        <f>Analista_Remuneracao_Dados_base[[#This Row],[2021]]-Analista_Remuneracao_Dados_base[[#This Row],[Aumento Salarial (%)]]</f>
        <v>17273.897100000002</v>
      </c>
      <c r="O343" s="13">
        <f>Analista_Remuneracao_Dados_base[[#This Row],[2022]]-Analista_Remuneracao_Dados_base[[#This Row],[Aumento Salarial (%)]]</f>
        <v>17273.931400000001</v>
      </c>
      <c r="P343" s="13">
        <f>Analista_Remuneracao_Dados_base[[#This Row],[Salário Atual (R$)2]]-(1*Analista_Remuneracao_Dados_base[[#This Row],[Aumento Salarial (%)]])</f>
        <v>17273.965700000001</v>
      </c>
      <c r="Q343" s="13">
        <v>17274</v>
      </c>
    </row>
    <row r="344" spans="1:17" x14ac:dyDescent="0.25">
      <c r="A344">
        <v>356</v>
      </c>
      <c r="B344" t="s">
        <v>10</v>
      </c>
      <c r="C344" t="s">
        <v>7</v>
      </c>
      <c r="D344">
        <v>2</v>
      </c>
      <c r="E344" s="38">
        <v>17075</v>
      </c>
      <c r="F344" s="37">
        <v>3.4200000000000001E-2</v>
      </c>
      <c r="G344">
        <f>Analista_Remuneracao_Dados_base[[#This Row],[2014]]-Analista_Remuneracao_Dados_base[[#This Row],[Aumento Salarial (%)]]</f>
        <v>17469.658000000018</v>
      </c>
      <c r="H344" s="13">
        <f>Analista_Remuneracao_Dados_base[[#This Row],[2015]]-Analista_Remuneracao_Dados_base[[#This Row],[Aumento Salarial (%)]]</f>
        <v>17469.692200000016</v>
      </c>
      <c r="I344" s="13">
        <f>Analista_Remuneracao_Dados_base[[#This Row],[2016]]-Analista_Remuneracao_Dados_base[[#This Row],[Aumento Salarial (%)]]</f>
        <v>17469.726400000014</v>
      </c>
      <c r="J344" s="13">
        <f>Analista_Remuneracao_Dados_base[[#This Row],[2017]]-Analista_Remuneracao_Dados_base[[#This Row],[Aumento Salarial (%)]]</f>
        <v>17469.760600000012</v>
      </c>
      <c r="K344" s="13">
        <f>Analista_Remuneracao_Dados_base[[#This Row],[2018]]-Analista_Remuneracao_Dados_base[[#This Row],[Aumento Salarial (%)]]</f>
        <v>17469.794800000011</v>
      </c>
      <c r="L344" s="13">
        <f>Analista_Remuneracao_Dados_base[[#This Row],[2019]]-Analista_Remuneracao_Dados_base[[#This Row],[Aumento Salarial (%)]]</f>
        <v>17469.829000000009</v>
      </c>
      <c r="M344" s="13">
        <f>Analista_Remuneracao_Dados_base[[#This Row],[2020]]-Analista_Remuneracao_Dados_base[[#This Row],[Aumento Salarial (%)]]</f>
        <v>17469.863200000007</v>
      </c>
      <c r="N344" s="13">
        <f>Analista_Remuneracao_Dados_base[[#This Row],[2021]]-Analista_Remuneracao_Dados_base[[#This Row],[Aumento Salarial (%)]]</f>
        <v>17469.897400000005</v>
      </c>
      <c r="O344" s="13">
        <f>Analista_Remuneracao_Dados_base[[#This Row],[2022]]-Analista_Remuneracao_Dados_base[[#This Row],[Aumento Salarial (%)]]</f>
        <v>17469.931600000004</v>
      </c>
      <c r="P344" s="13">
        <f>Analista_Remuneracao_Dados_base[[#This Row],[Salário Atual (R$)2]]-(1*Analista_Remuneracao_Dados_base[[#This Row],[Aumento Salarial (%)]])</f>
        <v>17469.965800000002</v>
      </c>
      <c r="Q344" s="13">
        <v>17470</v>
      </c>
    </row>
    <row r="345" spans="1:17" x14ac:dyDescent="0.25">
      <c r="A345">
        <v>351</v>
      </c>
      <c r="B345" t="s">
        <v>10</v>
      </c>
      <c r="C345" t="s">
        <v>6</v>
      </c>
      <c r="D345">
        <v>10</v>
      </c>
      <c r="E345" s="38">
        <v>5352</v>
      </c>
      <c r="F345" s="37">
        <v>3.4099999999999998E-2</v>
      </c>
      <c r="G345">
        <f>Analista_Remuneracao_Dados_base[[#This Row],[2014]]-Analista_Remuneracao_Dados_base[[#This Row],[Aumento Salarial (%)]]</f>
        <v>17096.658999999992</v>
      </c>
      <c r="H345" s="13">
        <f>Analista_Remuneracao_Dados_base[[#This Row],[2015]]-Analista_Remuneracao_Dados_base[[#This Row],[Aumento Salarial (%)]]</f>
        <v>17096.693099999993</v>
      </c>
      <c r="I345" s="13">
        <f>Analista_Remuneracao_Dados_base[[#This Row],[2016]]-Analista_Remuneracao_Dados_base[[#This Row],[Aumento Salarial (%)]]</f>
        <v>17096.727199999994</v>
      </c>
      <c r="J345" s="13">
        <f>Analista_Remuneracao_Dados_base[[#This Row],[2017]]-Analista_Remuneracao_Dados_base[[#This Row],[Aumento Salarial (%)]]</f>
        <v>17096.761299999995</v>
      </c>
      <c r="K345" s="13">
        <f>Analista_Remuneracao_Dados_base[[#This Row],[2018]]-Analista_Remuneracao_Dados_base[[#This Row],[Aumento Salarial (%)]]</f>
        <v>17096.795399999995</v>
      </c>
      <c r="L345" s="13">
        <f>Analista_Remuneracao_Dados_base[[#This Row],[2019]]-Analista_Remuneracao_Dados_base[[#This Row],[Aumento Salarial (%)]]</f>
        <v>17096.829499999996</v>
      </c>
      <c r="M345" s="13">
        <f>Analista_Remuneracao_Dados_base[[#This Row],[2020]]-Analista_Remuneracao_Dados_base[[#This Row],[Aumento Salarial (%)]]</f>
        <v>17096.863599999997</v>
      </c>
      <c r="N345" s="13">
        <f>Analista_Remuneracao_Dados_base[[#This Row],[2021]]-Analista_Remuneracao_Dados_base[[#This Row],[Aumento Salarial (%)]]</f>
        <v>17096.897699999998</v>
      </c>
      <c r="O345" s="13">
        <f>Analista_Remuneracao_Dados_base[[#This Row],[2022]]-Analista_Remuneracao_Dados_base[[#This Row],[Aumento Salarial (%)]]</f>
        <v>17096.931799999998</v>
      </c>
      <c r="P345" s="13">
        <f>Analista_Remuneracao_Dados_base[[#This Row],[Salário Atual (R$)2]]-(1*Analista_Remuneracao_Dados_base[[#This Row],[Aumento Salarial (%)]])</f>
        <v>17096.965899999999</v>
      </c>
      <c r="Q345" s="13">
        <v>17097</v>
      </c>
    </row>
    <row r="346" spans="1:17" x14ac:dyDescent="0.25">
      <c r="A346">
        <v>416</v>
      </c>
      <c r="B346" t="s">
        <v>3</v>
      </c>
      <c r="C346" t="s">
        <v>7</v>
      </c>
      <c r="D346">
        <v>27</v>
      </c>
      <c r="E346" s="38">
        <v>10500</v>
      </c>
      <c r="F346" s="37">
        <v>3.3500000000000002E-2</v>
      </c>
      <c r="G346">
        <f>Analista_Remuneracao_Dados_base[[#This Row],[2014]]-Analista_Remuneracao_Dados_base[[#This Row],[Aumento Salarial (%)]]</f>
        <v>13386.665000000005</v>
      </c>
      <c r="H346" s="13">
        <f>Analista_Remuneracao_Dados_base[[#This Row],[2015]]-Analista_Remuneracao_Dados_base[[#This Row],[Aumento Salarial (%)]]</f>
        <v>13386.698500000004</v>
      </c>
      <c r="I346" s="13">
        <f>Analista_Remuneracao_Dados_base[[#This Row],[2016]]-Analista_Remuneracao_Dados_base[[#This Row],[Aumento Salarial (%)]]</f>
        <v>13386.732000000004</v>
      </c>
      <c r="J346" s="13">
        <f>Analista_Remuneracao_Dados_base[[#This Row],[2017]]-Analista_Remuneracao_Dados_base[[#This Row],[Aumento Salarial (%)]]</f>
        <v>13386.765500000003</v>
      </c>
      <c r="K346" s="13">
        <f>Analista_Remuneracao_Dados_base[[#This Row],[2018]]-Analista_Remuneracao_Dados_base[[#This Row],[Aumento Salarial (%)]]</f>
        <v>13386.799000000003</v>
      </c>
      <c r="L346" s="13">
        <f>Analista_Remuneracao_Dados_base[[#This Row],[2019]]-Analista_Remuneracao_Dados_base[[#This Row],[Aumento Salarial (%)]]</f>
        <v>13386.832500000002</v>
      </c>
      <c r="M346" s="13">
        <f>Analista_Remuneracao_Dados_base[[#This Row],[2020]]-Analista_Remuneracao_Dados_base[[#This Row],[Aumento Salarial (%)]]</f>
        <v>13386.866000000002</v>
      </c>
      <c r="N346" s="13">
        <f>Analista_Remuneracao_Dados_base[[#This Row],[2021]]-Analista_Remuneracao_Dados_base[[#This Row],[Aumento Salarial (%)]]</f>
        <v>13386.899500000001</v>
      </c>
      <c r="O346" s="13">
        <f>Analista_Remuneracao_Dados_base[[#This Row],[2022]]-Analista_Remuneracao_Dados_base[[#This Row],[Aumento Salarial (%)]]</f>
        <v>13386.933000000001</v>
      </c>
      <c r="P346" s="13">
        <f>Analista_Remuneracao_Dados_base[[#This Row],[Salário Atual (R$)2]]-(1*Analista_Remuneracao_Dados_base[[#This Row],[Aumento Salarial (%)]])</f>
        <v>13386.9665</v>
      </c>
      <c r="Q346" s="13">
        <v>13387</v>
      </c>
    </row>
    <row r="347" spans="1:17" x14ac:dyDescent="0.25">
      <c r="A347">
        <v>273</v>
      </c>
      <c r="B347" t="s">
        <v>11</v>
      </c>
      <c r="C347" t="s">
        <v>5</v>
      </c>
      <c r="D347">
        <v>18</v>
      </c>
      <c r="E347" s="38">
        <v>16893</v>
      </c>
      <c r="F347" s="37">
        <v>3.3300000000000003E-2</v>
      </c>
      <c r="G347">
        <f>Analista_Remuneracao_Dados_base[[#This Row],[2014]]-Analista_Remuneracao_Dados_base[[#This Row],[Aumento Salarial (%)]]</f>
        <v>11999.667000000009</v>
      </c>
      <c r="H347" s="13">
        <f>Analista_Remuneracao_Dados_base[[#This Row],[2015]]-Analista_Remuneracao_Dados_base[[#This Row],[Aumento Salarial (%)]]</f>
        <v>11999.700300000008</v>
      </c>
      <c r="I347" s="13">
        <f>Analista_Remuneracao_Dados_base[[#This Row],[2016]]-Analista_Remuneracao_Dados_base[[#This Row],[Aumento Salarial (%)]]</f>
        <v>11999.733600000007</v>
      </c>
      <c r="J347" s="13">
        <f>Analista_Remuneracao_Dados_base[[#This Row],[2017]]-Analista_Remuneracao_Dados_base[[#This Row],[Aumento Salarial (%)]]</f>
        <v>11999.766900000006</v>
      </c>
      <c r="K347" s="13">
        <f>Analista_Remuneracao_Dados_base[[#This Row],[2018]]-Analista_Remuneracao_Dados_base[[#This Row],[Aumento Salarial (%)]]</f>
        <v>11999.800200000005</v>
      </c>
      <c r="L347" s="13">
        <f>Analista_Remuneracao_Dados_base[[#This Row],[2019]]-Analista_Remuneracao_Dados_base[[#This Row],[Aumento Salarial (%)]]</f>
        <v>11999.833500000004</v>
      </c>
      <c r="M347" s="13">
        <f>Analista_Remuneracao_Dados_base[[#This Row],[2020]]-Analista_Remuneracao_Dados_base[[#This Row],[Aumento Salarial (%)]]</f>
        <v>11999.866800000003</v>
      </c>
      <c r="N347" s="13">
        <f>Analista_Remuneracao_Dados_base[[#This Row],[2021]]-Analista_Remuneracao_Dados_base[[#This Row],[Aumento Salarial (%)]]</f>
        <v>11999.900100000003</v>
      </c>
      <c r="O347" s="13">
        <f>Analista_Remuneracao_Dados_base[[#This Row],[2022]]-Analista_Remuneracao_Dados_base[[#This Row],[Aumento Salarial (%)]]</f>
        <v>11999.933400000002</v>
      </c>
      <c r="P347" s="13">
        <f>Analista_Remuneracao_Dados_base[[#This Row],[Salário Atual (R$)2]]-(1*Analista_Remuneracao_Dados_base[[#This Row],[Aumento Salarial (%)]])</f>
        <v>11999.966700000001</v>
      </c>
      <c r="Q347" s="13">
        <v>12000</v>
      </c>
    </row>
    <row r="348" spans="1:17" x14ac:dyDescent="0.25">
      <c r="A348">
        <v>75</v>
      </c>
      <c r="B348" t="s">
        <v>3</v>
      </c>
      <c r="C348" t="s">
        <v>8</v>
      </c>
      <c r="D348">
        <v>28</v>
      </c>
      <c r="E348" s="38">
        <v>19549</v>
      </c>
      <c r="F348" s="37">
        <v>3.32E-2</v>
      </c>
      <c r="G348">
        <f>Analista_Remuneracao_Dados_base[[#This Row],[2014]]-Analista_Remuneracao_Dados_base[[#This Row],[Aumento Salarial (%)]]</f>
        <v>14781.668000000001</v>
      </c>
      <c r="H348" s="13">
        <f>Analista_Remuneracao_Dados_base[[#This Row],[2015]]-Analista_Remuneracao_Dados_base[[#This Row],[Aumento Salarial (%)]]</f>
        <v>14781.701200000001</v>
      </c>
      <c r="I348" s="13">
        <f>Analista_Remuneracao_Dados_base[[#This Row],[2016]]-Analista_Remuneracao_Dados_base[[#This Row],[Aumento Salarial (%)]]</f>
        <v>14781.734400000001</v>
      </c>
      <c r="J348" s="13">
        <f>Analista_Remuneracao_Dados_base[[#This Row],[2017]]-Analista_Remuneracao_Dados_base[[#This Row],[Aumento Salarial (%)]]</f>
        <v>14781.767600000001</v>
      </c>
      <c r="K348" s="13">
        <f>Analista_Remuneracao_Dados_base[[#This Row],[2018]]-Analista_Remuneracao_Dados_base[[#This Row],[Aumento Salarial (%)]]</f>
        <v>14781.800800000001</v>
      </c>
      <c r="L348" s="13">
        <f>Analista_Remuneracao_Dados_base[[#This Row],[2019]]-Analista_Remuneracao_Dados_base[[#This Row],[Aumento Salarial (%)]]</f>
        <v>14781.834000000001</v>
      </c>
      <c r="M348" s="13">
        <f>Analista_Remuneracao_Dados_base[[#This Row],[2020]]-Analista_Remuneracao_Dados_base[[#This Row],[Aumento Salarial (%)]]</f>
        <v>14781.867200000001</v>
      </c>
      <c r="N348" s="13">
        <f>Analista_Remuneracao_Dados_base[[#This Row],[2021]]-Analista_Remuneracao_Dados_base[[#This Row],[Aumento Salarial (%)]]</f>
        <v>14781.9004</v>
      </c>
      <c r="O348" s="13">
        <f>Analista_Remuneracao_Dados_base[[#This Row],[2022]]-Analista_Remuneracao_Dados_base[[#This Row],[Aumento Salarial (%)]]</f>
        <v>14781.9336</v>
      </c>
      <c r="P348" s="13">
        <f>Analista_Remuneracao_Dados_base[[#This Row],[Salário Atual (R$)2]]-(1*Analista_Remuneracao_Dados_base[[#This Row],[Aumento Salarial (%)]])</f>
        <v>14781.9668</v>
      </c>
      <c r="Q348" s="13">
        <v>14782</v>
      </c>
    </row>
    <row r="349" spans="1:17" x14ac:dyDescent="0.25">
      <c r="A349">
        <v>289</v>
      </c>
      <c r="B349" t="s">
        <v>12</v>
      </c>
      <c r="C349" t="s">
        <v>5</v>
      </c>
      <c r="D349">
        <v>25</v>
      </c>
      <c r="E349" s="38">
        <v>11058</v>
      </c>
      <c r="F349" s="37">
        <v>3.3099999999999997E-2</v>
      </c>
      <c r="G349">
        <f>Analista_Remuneracao_Dados_base[[#This Row],[2014]]-Analista_Remuneracao_Dados_base[[#This Row],[Aumento Salarial (%)]]</f>
        <v>12344.668999999994</v>
      </c>
      <c r="H349" s="13">
        <f>Analista_Remuneracao_Dados_base[[#This Row],[2015]]-Analista_Remuneracao_Dados_base[[#This Row],[Aumento Salarial (%)]]</f>
        <v>12344.702099999995</v>
      </c>
      <c r="I349" s="13">
        <f>Analista_Remuneracao_Dados_base[[#This Row],[2016]]-Analista_Remuneracao_Dados_base[[#This Row],[Aumento Salarial (%)]]</f>
        <v>12344.735199999996</v>
      </c>
      <c r="J349" s="13">
        <f>Analista_Remuneracao_Dados_base[[#This Row],[2017]]-Analista_Remuneracao_Dados_base[[#This Row],[Aumento Salarial (%)]]</f>
        <v>12344.768299999996</v>
      </c>
      <c r="K349" s="13">
        <f>Analista_Remuneracao_Dados_base[[#This Row],[2018]]-Analista_Remuneracao_Dados_base[[#This Row],[Aumento Salarial (%)]]</f>
        <v>12344.801399999997</v>
      </c>
      <c r="L349" s="13">
        <f>Analista_Remuneracao_Dados_base[[#This Row],[2019]]-Analista_Remuneracao_Dados_base[[#This Row],[Aumento Salarial (%)]]</f>
        <v>12344.834499999997</v>
      </c>
      <c r="M349" s="13">
        <f>Analista_Remuneracao_Dados_base[[#This Row],[2020]]-Analista_Remuneracao_Dados_base[[#This Row],[Aumento Salarial (%)]]</f>
        <v>12344.867599999998</v>
      </c>
      <c r="N349" s="13">
        <f>Analista_Remuneracao_Dados_base[[#This Row],[2021]]-Analista_Remuneracao_Dados_base[[#This Row],[Aumento Salarial (%)]]</f>
        <v>12344.900699999998</v>
      </c>
      <c r="O349" s="13">
        <f>Analista_Remuneracao_Dados_base[[#This Row],[2022]]-Analista_Remuneracao_Dados_base[[#This Row],[Aumento Salarial (%)]]</f>
        <v>12344.933799999999</v>
      </c>
      <c r="P349" s="13">
        <f>Analista_Remuneracao_Dados_base[[#This Row],[Salário Atual (R$)2]]-(1*Analista_Remuneracao_Dados_base[[#This Row],[Aumento Salarial (%)]])</f>
        <v>12344.966899999999</v>
      </c>
      <c r="Q349" s="13">
        <v>12345</v>
      </c>
    </row>
    <row r="350" spans="1:17" x14ac:dyDescent="0.25">
      <c r="A350">
        <v>326</v>
      </c>
      <c r="B350" t="s">
        <v>12</v>
      </c>
      <c r="C350" t="s">
        <v>5</v>
      </c>
      <c r="D350">
        <v>3</v>
      </c>
      <c r="E350" s="38">
        <v>6966</v>
      </c>
      <c r="F350" s="37">
        <v>3.3099999999999997E-2</v>
      </c>
      <c r="G350">
        <f>Analista_Remuneracao_Dados_base[[#This Row],[2014]]-Analista_Remuneracao_Dados_base[[#This Row],[Aumento Salarial (%)]]</f>
        <v>14423.668999999994</v>
      </c>
      <c r="H350" s="13">
        <f>Analista_Remuneracao_Dados_base[[#This Row],[2015]]-Analista_Remuneracao_Dados_base[[#This Row],[Aumento Salarial (%)]]</f>
        <v>14423.702099999995</v>
      </c>
      <c r="I350" s="13">
        <f>Analista_Remuneracao_Dados_base[[#This Row],[2016]]-Analista_Remuneracao_Dados_base[[#This Row],[Aumento Salarial (%)]]</f>
        <v>14423.735199999996</v>
      </c>
      <c r="J350" s="13">
        <f>Analista_Remuneracao_Dados_base[[#This Row],[2017]]-Analista_Remuneracao_Dados_base[[#This Row],[Aumento Salarial (%)]]</f>
        <v>14423.768299999996</v>
      </c>
      <c r="K350" s="13">
        <f>Analista_Remuneracao_Dados_base[[#This Row],[2018]]-Analista_Remuneracao_Dados_base[[#This Row],[Aumento Salarial (%)]]</f>
        <v>14423.801399999997</v>
      </c>
      <c r="L350" s="13">
        <f>Analista_Remuneracao_Dados_base[[#This Row],[2019]]-Analista_Remuneracao_Dados_base[[#This Row],[Aumento Salarial (%)]]</f>
        <v>14423.834499999997</v>
      </c>
      <c r="M350" s="13">
        <f>Analista_Remuneracao_Dados_base[[#This Row],[2020]]-Analista_Remuneracao_Dados_base[[#This Row],[Aumento Salarial (%)]]</f>
        <v>14423.867599999998</v>
      </c>
      <c r="N350" s="13">
        <f>Analista_Remuneracao_Dados_base[[#This Row],[2021]]-Analista_Remuneracao_Dados_base[[#This Row],[Aumento Salarial (%)]]</f>
        <v>14423.900699999998</v>
      </c>
      <c r="O350" s="13">
        <f>Analista_Remuneracao_Dados_base[[#This Row],[2022]]-Analista_Remuneracao_Dados_base[[#This Row],[Aumento Salarial (%)]]</f>
        <v>14423.933799999999</v>
      </c>
      <c r="P350" s="13">
        <f>Analista_Remuneracao_Dados_base[[#This Row],[Salário Atual (R$)2]]-(1*Analista_Remuneracao_Dados_base[[#This Row],[Aumento Salarial (%)]])</f>
        <v>14423.966899999999</v>
      </c>
      <c r="Q350" s="13">
        <v>14424</v>
      </c>
    </row>
    <row r="351" spans="1:17" x14ac:dyDescent="0.25">
      <c r="A351">
        <v>67</v>
      </c>
      <c r="B351" t="s">
        <v>10</v>
      </c>
      <c r="C351" t="s">
        <v>4</v>
      </c>
      <c r="D351">
        <v>14</v>
      </c>
      <c r="E351" s="38">
        <v>16686</v>
      </c>
      <c r="F351" s="37">
        <v>3.27E-2</v>
      </c>
      <c r="G351">
        <f>Analista_Remuneracao_Dados_base[[#This Row],[2014]]-Analista_Remuneracao_Dados_base[[#This Row],[Aumento Salarial (%)]]</f>
        <v>17894.673000000003</v>
      </c>
      <c r="H351" s="13">
        <f>Analista_Remuneracao_Dados_base[[#This Row],[2015]]-Analista_Remuneracao_Dados_base[[#This Row],[Aumento Salarial (%)]]</f>
        <v>17894.705700000002</v>
      </c>
      <c r="I351" s="13">
        <f>Analista_Remuneracao_Dados_base[[#This Row],[2016]]-Analista_Remuneracao_Dados_base[[#This Row],[Aumento Salarial (%)]]</f>
        <v>17894.738400000002</v>
      </c>
      <c r="J351" s="13">
        <f>Analista_Remuneracao_Dados_base[[#This Row],[2017]]-Analista_Remuneracao_Dados_base[[#This Row],[Aumento Salarial (%)]]</f>
        <v>17894.771100000002</v>
      </c>
      <c r="K351" s="13">
        <f>Analista_Remuneracao_Dados_base[[#This Row],[2018]]-Analista_Remuneracao_Dados_base[[#This Row],[Aumento Salarial (%)]]</f>
        <v>17894.803800000002</v>
      </c>
      <c r="L351" s="13">
        <f>Analista_Remuneracao_Dados_base[[#This Row],[2019]]-Analista_Remuneracao_Dados_base[[#This Row],[Aumento Salarial (%)]]</f>
        <v>17894.836500000001</v>
      </c>
      <c r="M351" s="13">
        <f>Analista_Remuneracao_Dados_base[[#This Row],[2020]]-Analista_Remuneracao_Dados_base[[#This Row],[Aumento Salarial (%)]]</f>
        <v>17894.869200000001</v>
      </c>
      <c r="N351" s="13">
        <f>Analista_Remuneracao_Dados_base[[#This Row],[2021]]-Analista_Remuneracao_Dados_base[[#This Row],[Aumento Salarial (%)]]</f>
        <v>17894.901900000001</v>
      </c>
      <c r="O351" s="13">
        <f>Analista_Remuneracao_Dados_base[[#This Row],[2022]]-Analista_Remuneracao_Dados_base[[#This Row],[Aumento Salarial (%)]]</f>
        <v>17894.934600000001</v>
      </c>
      <c r="P351" s="13">
        <f>Analista_Remuneracao_Dados_base[[#This Row],[Salário Atual (R$)2]]-(1*Analista_Remuneracao_Dados_base[[#This Row],[Aumento Salarial (%)]])</f>
        <v>17894.9673</v>
      </c>
      <c r="Q351" s="13">
        <v>17895</v>
      </c>
    </row>
    <row r="352" spans="1:17" x14ac:dyDescent="0.25">
      <c r="A352">
        <v>121</v>
      </c>
      <c r="B352" t="s">
        <v>10</v>
      </c>
      <c r="C352" t="s">
        <v>7</v>
      </c>
      <c r="D352">
        <v>24</v>
      </c>
      <c r="E352" s="38">
        <v>6436</v>
      </c>
      <c r="F352" s="37">
        <v>3.1699999999999999E-2</v>
      </c>
      <c r="G352">
        <f>Analista_Remuneracao_Dados_base[[#This Row],[2014]]-Analista_Remuneracao_Dados_base[[#This Row],[Aumento Salarial (%)]]</f>
        <v>4889.6830000000045</v>
      </c>
      <c r="H352" s="13">
        <f>Analista_Remuneracao_Dados_base[[#This Row],[2015]]-Analista_Remuneracao_Dados_base[[#This Row],[Aumento Salarial (%)]]</f>
        <v>4889.7147000000041</v>
      </c>
      <c r="I352" s="13">
        <f>Analista_Remuneracao_Dados_base[[#This Row],[2016]]-Analista_Remuneracao_Dados_base[[#This Row],[Aumento Salarial (%)]]</f>
        <v>4889.7464000000036</v>
      </c>
      <c r="J352" s="13">
        <f>Analista_Remuneracao_Dados_base[[#This Row],[2017]]-Analista_Remuneracao_Dados_base[[#This Row],[Aumento Salarial (%)]]</f>
        <v>4889.7781000000032</v>
      </c>
      <c r="K352" s="13">
        <f>Analista_Remuneracao_Dados_base[[#This Row],[2018]]-Analista_Remuneracao_Dados_base[[#This Row],[Aumento Salarial (%)]]</f>
        <v>4889.8098000000027</v>
      </c>
      <c r="L352" s="13">
        <f>Analista_Remuneracao_Dados_base[[#This Row],[2019]]-Analista_Remuneracao_Dados_base[[#This Row],[Aumento Salarial (%)]]</f>
        <v>4889.8415000000023</v>
      </c>
      <c r="M352" s="13">
        <f>Analista_Remuneracao_Dados_base[[#This Row],[2020]]-Analista_Remuneracao_Dados_base[[#This Row],[Aumento Salarial (%)]]</f>
        <v>4889.8732000000018</v>
      </c>
      <c r="N352" s="13">
        <f>Analista_Remuneracao_Dados_base[[#This Row],[2021]]-Analista_Remuneracao_Dados_base[[#This Row],[Aumento Salarial (%)]]</f>
        <v>4889.9049000000014</v>
      </c>
      <c r="O352" s="13">
        <f>Analista_Remuneracao_Dados_base[[#This Row],[2022]]-Analista_Remuneracao_Dados_base[[#This Row],[Aumento Salarial (%)]]</f>
        <v>4889.9366000000009</v>
      </c>
      <c r="P352" s="13">
        <f>Analista_Remuneracao_Dados_base[[#This Row],[Salário Atual (R$)2]]-(1*Analista_Remuneracao_Dados_base[[#This Row],[Aumento Salarial (%)]])</f>
        <v>4889.9683000000005</v>
      </c>
      <c r="Q352" s="13">
        <v>4890</v>
      </c>
    </row>
    <row r="353" spans="1:17" x14ac:dyDescent="0.25">
      <c r="A353">
        <v>359</v>
      </c>
      <c r="B353" t="s">
        <v>9</v>
      </c>
      <c r="C353" t="s">
        <v>4</v>
      </c>
      <c r="D353">
        <v>11</v>
      </c>
      <c r="E353" s="38">
        <v>6877</v>
      </c>
      <c r="F353" s="37">
        <v>3.1300000000000001E-2</v>
      </c>
      <c r="G353">
        <f>Analista_Remuneracao_Dados_base[[#This Row],[2014]]-Analista_Remuneracao_Dados_base[[#This Row],[Aumento Salarial (%)]]</f>
        <v>9436.6869999999944</v>
      </c>
      <c r="H353" s="13">
        <f>Analista_Remuneracao_Dados_base[[#This Row],[2015]]-Analista_Remuneracao_Dados_base[[#This Row],[Aumento Salarial (%)]]</f>
        <v>9436.718299999995</v>
      </c>
      <c r="I353" s="13">
        <f>Analista_Remuneracao_Dados_base[[#This Row],[2016]]-Analista_Remuneracao_Dados_base[[#This Row],[Aumento Salarial (%)]]</f>
        <v>9436.7495999999956</v>
      </c>
      <c r="J353" s="13">
        <f>Analista_Remuneracao_Dados_base[[#This Row],[2017]]-Analista_Remuneracao_Dados_base[[#This Row],[Aumento Salarial (%)]]</f>
        <v>9436.7808999999961</v>
      </c>
      <c r="K353" s="13">
        <f>Analista_Remuneracao_Dados_base[[#This Row],[2018]]-Analista_Remuneracao_Dados_base[[#This Row],[Aumento Salarial (%)]]</f>
        <v>9436.8121999999967</v>
      </c>
      <c r="L353" s="13">
        <f>Analista_Remuneracao_Dados_base[[#This Row],[2019]]-Analista_Remuneracao_Dados_base[[#This Row],[Aumento Salarial (%)]]</f>
        <v>9436.8434999999972</v>
      </c>
      <c r="M353" s="13">
        <f>Analista_Remuneracao_Dados_base[[#This Row],[2020]]-Analista_Remuneracao_Dados_base[[#This Row],[Aumento Salarial (%)]]</f>
        <v>9436.8747999999978</v>
      </c>
      <c r="N353" s="13">
        <f>Analista_Remuneracao_Dados_base[[#This Row],[2021]]-Analista_Remuneracao_Dados_base[[#This Row],[Aumento Salarial (%)]]</f>
        <v>9436.9060999999983</v>
      </c>
      <c r="O353" s="13">
        <f>Analista_Remuneracao_Dados_base[[#This Row],[2022]]-Analista_Remuneracao_Dados_base[[#This Row],[Aumento Salarial (%)]]</f>
        <v>9436.9373999999989</v>
      </c>
      <c r="P353" s="13">
        <f>Analista_Remuneracao_Dados_base[[#This Row],[Salário Atual (R$)2]]-(1*Analista_Remuneracao_Dados_base[[#This Row],[Aumento Salarial (%)]])</f>
        <v>9436.9686999999994</v>
      </c>
      <c r="Q353" s="13">
        <v>9437</v>
      </c>
    </row>
    <row r="354" spans="1:17" x14ac:dyDescent="0.25">
      <c r="A354">
        <v>172</v>
      </c>
      <c r="B354" t="s">
        <v>11</v>
      </c>
      <c r="C354" t="s">
        <v>5</v>
      </c>
      <c r="D354">
        <v>25</v>
      </c>
      <c r="E354" s="38">
        <v>6280</v>
      </c>
      <c r="F354" s="37">
        <v>3.1099999999999999E-2</v>
      </c>
      <c r="G354">
        <f>Analista_Remuneracao_Dados_base[[#This Row],[2014]]-Analista_Remuneracao_Dados_base[[#This Row],[Aumento Salarial (%)]]</f>
        <v>18264.688999999998</v>
      </c>
      <c r="H354" s="13">
        <f>Analista_Remuneracao_Dados_base[[#This Row],[2015]]-Analista_Remuneracao_Dados_base[[#This Row],[Aumento Salarial (%)]]</f>
        <v>18264.720099999999</v>
      </c>
      <c r="I354" s="13">
        <f>Analista_Remuneracao_Dados_base[[#This Row],[2016]]-Analista_Remuneracao_Dados_base[[#This Row],[Aumento Salarial (%)]]</f>
        <v>18264.751199999999</v>
      </c>
      <c r="J354" s="13">
        <f>Analista_Remuneracao_Dados_base[[#This Row],[2017]]-Analista_Remuneracao_Dados_base[[#This Row],[Aumento Salarial (%)]]</f>
        <v>18264.782299999999</v>
      </c>
      <c r="K354" s="13">
        <f>Analista_Remuneracao_Dados_base[[#This Row],[2018]]-Analista_Remuneracao_Dados_base[[#This Row],[Aumento Salarial (%)]]</f>
        <v>18264.813399999999</v>
      </c>
      <c r="L354" s="13">
        <f>Analista_Remuneracao_Dados_base[[#This Row],[2019]]-Analista_Remuneracao_Dados_base[[#This Row],[Aumento Salarial (%)]]</f>
        <v>18264.844499999999</v>
      </c>
      <c r="M354" s="13">
        <f>Analista_Remuneracao_Dados_base[[#This Row],[2020]]-Analista_Remuneracao_Dados_base[[#This Row],[Aumento Salarial (%)]]</f>
        <v>18264.875599999999</v>
      </c>
      <c r="N354" s="13">
        <f>Analista_Remuneracao_Dados_base[[#This Row],[2021]]-Analista_Remuneracao_Dados_base[[#This Row],[Aumento Salarial (%)]]</f>
        <v>18264.9067</v>
      </c>
      <c r="O354" s="13">
        <f>Analista_Remuneracao_Dados_base[[#This Row],[2022]]-Analista_Remuneracao_Dados_base[[#This Row],[Aumento Salarial (%)]]</f>
        <v>18264.9378</v>
      </c>
      <c r="P354" s="13">
        <f>Analista_Remuneracao_Dados_base[[#This Row],[Salário Atual (R$)2]]-(1*Analista_Remuneracao_Dados_base[[#This Row],[Aumento Salarial (%)]])</f>
        <v>18264.9689</v>
      </c>
      <c r="Q354" s="13">
        <v>18265</v>
      </c>
    </row>
    <row r="355" spans="1:17" x14ac:dyDescent="0.25">
      <c r="A355">
        <v>363</v>
      </c>
      <c r="B355" t="s">
        <v>12</v>
      </c>
      <c r="C355" t="s">
        <v>4</v>
      </c>
      <c r="D355">
        <v>16</v>
      </c>
      <c r="E355" s="38">
        <v>17102</v>
      </c>
      <c r="F355" s="37">
        <v>3.09E-2</v>
      </c>
      <c r="G355">
        <f>Analista_Remuneracao_Dados_base[[#This Row],[2014]]-Analista_Remuneracao_Dados_base[[#This Row],[Aumento Salarial (%)]]</f>
        <v>8717.6910000000025</v>
      </c>
      <c r="H355" s="13">
        <f>Analista_Remuneracao_Dados_base[[#This Row],[2015]]-Analista_Remuneracao_Dados_base[[#This Row],[Aumento Salarial (%)]]</f>
        <v>8717.7219000000023</v>
      </c>
      <c r="I355" s="13">
        <f>Analista_Remuneracao_Dados_base[[#This Row],[2016]]-Analista_Remuneracao_Dados_base[[#This Row],[Aumento Salarial (%)]]</f>
        <v>8717.752800000002</v>
      </c>
      <c r="J355" s="13">
        <f>Analista_Remuneracao_Dados_base[[#This Row],[2017]]-Analista_Remuneracao_Dados_base[[#This Row],[Aumento Salarial (%)]]</f>
        <v>8717.7837000000018</v>
      </c>
      <c r="K355" s="13">
        <f>Analista_Remuneracao_Dados_base[[#This Row],[2018]]-Analista_Remuneracao_Dados_base[[#This Row],[Aumento Salarial (%)]]</f>
        <v>8717.8146000000015</v>
      </c>
      <c r="L355" s="13">
        <f>Analista_Remuneracao_Dados_base[[#This Row],[2019]]-Analista_Remuneracao_Dados_base[[#This Row],[Aumento Salarial (%)]]</f>
        <v>8717.8455000000013</v>
      </c>
      <c r="M355" s="13">
        <f>Analista_Remuneracao_Dados_base[[#This Row],[2020]]-Analista_Remuneracao_Dados_base[[#This Row],[Aumento Salarial (%)]]</f>
        <v>8717.876400000001</v>
      </c>
      <c r="N355" s="13">
        <f>Analista_Remuneracao_Dados_base[[#This Row],[2021]]-Analista_Remuneracao_Dados_base[[#This Row],[Aumento Salarial (%)]]</f>
        <v>8717.9073000000008</v>
      </c>
      <c r="O355" s="13">
        <f>Analista_Remuneracao_Dados_base[[#This Row],[2022]]-Analista_Remuneracao_Dados_base[[#This Row],[Aumento Salarial (%)]]</f>
        <v>8717.9382000000005</v>
      </c>
      <c r="P355" s="13">
        <f>Analista_Remuneracao_Dados_base[[#This Row],[Salário Atual (R$)2]]-(1*Analista_Remuneracao_Dados_base[[#This Row],[Aumento Salarial (%)]])</f>
        <v>8717.9691000000003</v>
      </c>
      <c r="Q355" s="13">
        <v>8718</v>
      </c>
    </row>
    <row r="356" spans="1:17" x14ac:dyDescent="0.25">
      <c r="A356">
        <v>70</v>
      </c>
      <c r="B356" t="s">
        <v>12</v>
      </c>
      <c r="C356" t="s">
        <v>4</v>
      </c>
      <c r="D356">
        <v>6</v>
      </c>
      <c r="E356" s="38">
        <v>4659</v>
      </c>
      <c r="F356" s="37">
        <v>3.0800000000000001E-2</v>
      </c>
      <c r="G356">
        <f>Analista_Remuneracao_Dados_base[[#This Row],[2014]]-Analista_Remuneracao_Dados_base[[#This Row],[Aumento Salarial (%)]]</f>
        <v>17680.691999999995</v>
      </c>
      <c r="H356" s="13">
        <f>Analista_Remuneracao_Dados_base[[#This Row],[2015]]-Analista_Remuneracao_Dados_base[[#This Row],[Aumento Salarial (%)]]</f>
        <v>17680.722799999996</v>
      </c>
      <c r="I356" s="13">
        <f>Analista_Remuneracao_Dados_base[[#This Row],[2016]]-Analista_Remuneracao_Dados_base[[#This Row],[Aumento Salarial (%)]]</f>
        <v>17680.753599999996</v>
      </c>
      <c r="J356" s="13">
        <f>Analista_Remuneracao_Dados_base[[#This Row],[2017]]-Analista_Remuneracao_Dados_base[[#This Row],[Aumento Salarial (%)]]</f>
        <v>17680.784399999997</v>
      </c>
      <c r="K356" s="13">
        <f>Analista_Remuneracao_Dados_base[[#This Row],[2018]]-Analista_Remuneracao_Dados_base[[#This Row],[Aumento Salarial (%)]]</f>
        <v>17680.815199999997</v>
      </c>
      <c r="L356" s="13">
        <f>Analista_Remuneracao_Dados_base[[#This Row],[2019]]-Analista_Remuneracao_Dados_base[[#This Row],[Aumento Salarial (%)]]</f>
        <v>17680.845999999998</v>
      </c>
      <c r="M356" s="13">
        <f>Analista_Remuneracao_Dados_base[[#This Row],[2020]]-Analista_Remuneracao_Dados_base[[#This Row],[Aumento Salarial (%)]]</f>
        <v>17680.876799999998</v>
      </c>
      <c r="N356" s="13">
        <f>Analista_Remuneracao_Dados_base[[#This Row],[2021]]-Analista_Remuneracao_Dados_base[[#This Row],[Aumento Salarial (%)]]</f>
        <v>17680.907599999999</v>
      </c>
      <c r="O356" s="13">
        <f>Analista_Remuneracao_Dados_base[[#This Row],[2022]]-Analista_Remuneracao_Dados_base[[#This Row],[Aumento Salarial (%)]]</f>
        <v>17680.938399999999</v>
      </c>
      <c r="P356" s="13">
        <f>Analista_Remuneracao_Dados_base[[#This Row],[Salário Atual (R$)2]]-(1*Analista_Remuneracao_Dados_base[[#This Row],[Aumento Salarial (%)]])</f>
        <v>17680.9692</v>
      </c>
      <c r="Q356" s="13">
        <v>17681</v>
      </c>
    </row>
    <row r="357" spans="1:17" x14ac:dyDescent="0.25">
      <c r="A357">
        <v>223</v>
      </c>
      <c r="B357" t="s">
        <v>11</v>
      </c>
      <c r="C357" t="s">
        <v>6</v>
      </c>
      <c r="D357">
        <v>21</v>
      </c>
      <c r="E357" s="38">
        <v>7199</v>
      </c>
      <c r="F357" s="37">
        <v>3.0800000000000001E-2</v>
      </c>
      <c r="G357">
        <f>Analista_Remuneracao_Dados_base[[#This Row],[2014]]-Analista_Remuneracao_Dados_base[[#This Row],[Aumento Salarial (%)]]</f>
        <v>13930.691999999995</v>
      </c>
      <c r="H357" s="13">
        <f>Analista_Remuneracao_Dados_base[[#This Row],[2015]]-Analista_Remuneracao_Dados_base[[#This Row],[Aumento Salarial (%)]]</f>
        <v>13930.722799999996</v>
      </c>
      <c r="I357" s="13">
        <f>Analista_Remuneracao_Dados_base[[#This Row],[2016]]-Analista_Remuneracao_Dados_base[[#This Row],[Aumento Salarial (%)]]</f>
        <v>13930.753599999996</v>
      </c>
      <c r="J357" s="13">
        <f>Analista_Remuneracao_Dados_base[[#This Row],[2017]]-Analista_Remuneracao_Dados_base[[#This Row],[Aumento Salarial (%)]]</f>
        <v>13930.784399999997</v>
      </c>
      <c r="K357" s="13">
        <f>Analista_Remuneracao_Dados_base[[#This Row],[2018]]-Analista_Remuneracao_Dados_base[[#This Row],[Aumento Salarial (%)]]</f>
        <v>13930.815199999997</v>
      </c>
      <c r="L357" s="13">
        <f>Analista_Remuneracao_Dados_base[[#This Row],[2019]]-Analista_Remuneracao_Dados_base[[#This Row],[Aumento Salarial (%)]]</f>
        <v>13930.845999999998</v>
      </c>
      <c r="M357" s="13">
        <f>Analista_Remuneracao_Dados_base[[#This Row],[2020]]-Analista_Remuneracao_Dados_base[[#This Row],[Aumento Salarial (%)]]</f>
        <v>13930.876799999998</v>
      </c>
      <c r="N357" s="13">
        <f>Analista_Remuneracao_Dados_base[[#This Row],[2021]]-Analista_Remuneracao_Dados_base[[#This Row],[Aumento Salarial (%)]]</f>
        <v>13930.907599999999</v>
      </c>
      <c r="O357" s="13">
        <f>Analista_Remuneracao_Dados_base[[#This Row],[2022]]-Analista_Remuneracao_Dados_base[[#This Row],[Aumento Salarial (%)]]</f>
        <v>13930.938399999999</v>
      </c>
      <c r="P357" s="13">
        <f>Analista_Remuneracao_Dados_base[[#This Row],[Salário Atual (R$)2]]-(1*Analista_Remuneracao_Dados_base[[#This Row],[Aumento Salarial (%)]])</f>
        <v>13930.9692</v>
      </c>
      <c r="Q357" s="13">
        <v>13931</v>
      </c>
    </row>
    <row r="358" spans="1:17" x14ac:dyDescent="0.25">
      <c r="A358">
        <v>291</v>
      </c>
      <c r="B358" t="s">
        <v>3</v>
      </c>
      <c r="C358" t="s">
        <v>6</v>
      </c>
      <c r="D358">
        <v>12</v>
      </c>
      <c r="E358" s="38">
        <v>15527</v>
      </c>
      <c r="F358" s="37">
        <v>3.0200000000000001E-2</v>
      </c>
      <c r="G358">
        <f>Analista_Remuneracao_Dados_base[[#This Row],[2014]]-Analista_Remuneracao_Dados_base[[#This Row],[Aumento Salarial (%)]]</f>
        <v>19746.697999999989</v>
      </c>
      <c r="H358" s="13">
        <f>Analista_Remuneracao_Dados_base[[#This Row],[2015]]-Analista_Remuneracao_Dados_base[[#This Row],[Aumento Salarial (%)]]</f>
        <v>19746.72819999999</v>
      </c>
      <c r="I358" s="13">
        <f>Analista_Remuneracao_Dados_base[[#This Row],[2016]]-Analista_Remuneracao_Dados_base[[#This Row],[Aumento Salarial (%)]]</f>
        <v>19746.758399999992</v>
      </c>
      <c r="J358" s="13">
        <f>Analista_Remuneracao_Dados_base[[#This Row],[2017]]-Analista_Remuneracao_Dados_base[[#This Row],[Aumento Salarial (%)]]</f>
        <v>19746.788599999993</v>
      </c>
      <c r="K358" s="13">
        <f>Analista_Remuneracao_Dados_base[[#This Row],[2018]]-Analista_Remuneracao_Dados_base[[#This Row],[Aumento Salarial (%)]]</f>
        <v>19746.818799999994</v>
      </c>
      <c r="L358" s="13">
        <f>Analista_Remuneracao_Dados_base[[#This Row],[2019]]-Analista_Remuneracao_Dados_base[[#This Row],[Aumento Salarial (%)]]</f>
        <v>19746.848999999995</v>
      </c>
      <c r="M358" s="13">
        <f>Analista_Remuneracao_Dados_base[[#This Row],[2020]]-Analista_Remuneracao_Dados_base[[#This Row],[Aumento Salarial (%)]]</f>
        <v>19746.879199999996</v>
      </c>
      <c r="N358" s="13">
        <f>Analista_Remuneracao_Dados_base[[#This Row],[2021]]-Analista_Remuneracao_Dados_base[[#This Row],[Aumento Salarial (%)]]</f>
        <v>19746.909399999997</v>
      </c>
      <c r="O358" s="13">
        <f>Analista_Remuneracao_Dados_base[[#This Row],[2022]]-Analista_Remuneracao_Dados_base[[#This Row],[Aumento Salarial (%)]]</f>
        <v>19746.939599999998</v>
      </c>
      <c r="P358" s="13">
        <f>Analista_Remuneracao_Dados_base[[#This Row],[Salário Atual (R$)2]]-(1*Analista_Remuneracao_Dados_base[[#This Row],[Aumento Salarial (%)]])</f>
        <v>19746.969799999999</v>
      </c>
      <c r="Q358" s="13">
        <v>19747</v>
      </c>
    </row>
    <row r="359" spans="1:17" x14ac:dyDescent="0.25">
      <c r="A359">
        <v>418</v>
      </c>
      <c r="B359" t="s">
        <v>3</v>
      </c>
      <c r="C359" t="s">
        <v>8</v>
      </c>
      <c r="D359">
        <v>17</v>
      </c>
      <c r="E359" s="38">
        <v>12673</v>
      </c>
      <c r="F359" s="37">
        <v>3.0099999999999998E-2</v>
      </c>
      <c r="G359">
        <f>Analista_Remuneracao_Dados_base[[#This Row],[2014]]-Analista_Remuneracao_Dados_base[[#This Row],[Aumento Salarial (%)]]</f>
        <v>8579.6990000000005</v>
      </c>
      <c r="H359" s="13">
        <f>Analista_Remuneracao_Dados_base[[#This Row],[2015]]-Analista_Remuneracao_Dados_base[[#This Row],[Aumento Salarial (%)]]</f>
        <v>8579.7291000000005</v>
      </c>
      <c r="I359" s="13">
        <f>Analista_Remuneracao_Dados_base[[#This Row],[2016]]-Analista_Remuneracao_Dados_base[[#This Row],[Aumento Salarial (%)]]</f>
        <v>8579.7592000000004</v>
      </c>
      <c r="J359" s="13">
        <f>Analista_Remuneracao_Dados_base[[#This Row],[2017]]-Analista_Remuneracao_Dados_base[[#This Row],[Aumento Salarial (%)]]</f>
        <v>8579.7893000000004</v>
      </c>
      <c r="K359" s="13">
        <f>Analista_Remuneracao_Dados_base[[#This Row],[2018]]-Analista_Remuneracao_Dados_base[[#This Row],[Aumento Salarial (%)]]</f>
        <v>8579.8194000000003</v>
      </c>
      <c r="L359" s="13">
        <f>Analista_Remuneracao_Dados_base[[#This Row],[2019]]-Analista_Remuneracao_Dados_base[[#This Row],[Aumento Salarial (%)]]</f>
        <v>8579.8495000000003</v>
      </c>
      <c r="M359" s="13">
        <f>Analista_Remuneracao_Dados_base[[#This Row],[2020]]-Analista_Remuneracao_Dados_base[[#This Row],[Aumento Salarial (%)]]</f>
        <v>8579.8796000000002</v>
      </c>
      <c r="N359" s="13">
        <f>Analista_Remuneracao_Dados_base[[#This Row],[2021]]-Analista_Remuneracao_Dados_base[[#This Row],[Aumento Salarial (%)]]</f>
        <v>8579.9097000000002</v>
      </c>
      <c r="O359" s="13">
        <f>Analista_Remuneracao_Dados_base[[#This Row],[2022]]-Analista_Remuneracao_Dados_base[[#This Row],[Aumento Salarial (%)]]</f>
        <v>8579.9398000000001</v>
      </c>
      <c r="P359" s="13">
        <f>Analista_Remuneracao_Dados_base[[#This Row],[Salário Atual (R$)2]]-(1*Analista_Remuneracao_Dados_base[[#This Row],[Aumento Salarial (%)]])</f>
        <v>8579.9699000000001</v>
      </c>
      <c r="Q359" s="13">
        <v>8580</v>
      </c>
    </row>
    <row r="360" spans="1:17" x14ac:dyDescent="0.25">
      <c r="A360">
        <v>169</v>
      </c>
      <c r="B360" t="s">
        <v>9</v>
      </c>
      <c r="C360" t="s">
        <v>7</v>
      </c>
      <c r="D360">
        <v>4</v>
      </c>
      <c r="E360" s="38">
        <v>12103</v>
      </c>
      <c r="F360" s="37">
        <v>3.0099999999999998E-2</v>
      </c>
      <c r="G360">
        <f>Analista_Remuneracao_Dados_base[[#This Row],[2014]]-Analista_Remuneracao_Dados_base[[#This Row],[Aumento Salarial (%)]]</f>
        <v>5962.6990000000005</v>
      </c>
      <c r="H360" s="13">
        <f>Analista_Remuneracao_Dados_base[[#This Row],[2015]]-Analista_Remuneracao_Dados_base[[#This Row],[Aumento Salarial (%)]]</f>
        <v>5962.7291000000005</v>
      </c>
      <c r="I360" s="13">
        <f>Analista_Remuneracao_Dados_base[[#This Row],[2016]]-Analista_Remuneracao_Dados_base[[#This Row],[Aumento Salarial (%)]]</f>
        <v>5962.7592000000004</v>
      </c>
      <c r="J360" s="13">
        <f>Analista_Remuneracao_Dados_base[[#This Row],[2017]]-Analista_Remuneracao_Dados_base[[#This Row],[Aumento Salarial (%)]]</f>
        <v>5962.7893000000004</v>
      </c>
      <c r="K360" s="13">
        <f>Analista_Remuneracao_Dados_base[[#This Row],[2018]]-Analista_Remuneracao_Dados_base[[#This Row],[Aumento Salarial (%)]]</f>
        <v>5962.8194000000003</v>
      </c>
      <c r="L360" s="13">
        <f>Analista_Remuneracao_Dados_base[[#This Row],[2019]]-Analista_Remuneracao_Dados_base[[#This Row],[Aumento Salarial (%)]]</f>
        <v>5962.8495000000003</v>
      </c>
      <c r="M360" s="13">
        <f>Analista_Remuneracao_Dados_base[[#This Row],[2020]]-Analista_Remuneracao_Dados_base[[#This Row],[Aumento Salarial (%)]]</f>
        <v>5962.8796000000002</v>
      </c>
      <c r="N360" s="13">
        <f>Analista_Remuneracao_Dados_base[[#This Row],[2021]]-Analista_Remuneracao_Dados_base[[#This Row],[Aumento Salarial (%)]]</f>
        <v>5962.9097000000002</v>
      </c>
      <c r="O360" s="13">
        <f>Analista_Remuneracao_Dados_base[[#This Row],[2022]]-Analista_Remuneracao_Dados_base[[#This Row],[Aumento Salarial (%)]]</f>
        <v>5962.9398000000001</v>
      </c>
      <c r="P360" s="13">
        <f>Analista_Remuneracao_Dados_base[[#This Row],[Salário Atual (R$)2]]-(1*Analista_Remuneracao_Dados_base[[#This Row],[Aumento Salarial (%)]])</f>
        <v>5962.9699000000001</v>
      </c>
      <c r="Q360" s="13">
        <v>5963</v>
      </c>
    </row>
    <row r="361" spans="1:17" x14ac:dyDescent="0.25">
      <c r="A361">
        <v>30</v>
      </c>
      <c r="B361" t="s">
        <v>11</v>
      </c>
      <c r="C361" t="s">
        <v>8</v>
      </c>
      <c r="D361">
        <v>13</v>
      </c>
      <c r="E361" s="38">
        <v>4508</v>
      </c>
      <c r="F361" s="37">
        <v>2.9899999999999999E-2</v>
      </c>
      <c r="G361">
        <f>Analista_Remuneracao_Dados_base[[#This Row],[2014]]-Analista_Remuneracao_Dados_base[[#This Row],[Aumento Salarial (%)]]</f>
        <v>4607.7009999999955</v>
      </c>
      <c r="H361" s="13">
        <f>Analista_Remuneracao_Dados_base[[#This Row],[2015]]-Analista_Remuneracao_Dados_base[[#This Row],[Aumento Salarial (%)]]</f>
        <v>4607.7308999999959</v>
      </c>
      <c r="I361" s="13">
        <f>Analista_Remuneracao_Dados_base[[#This Row],[2016]]-Analista_Remuneracao_Dados_base[[#This Row],[Aumento Salarial (%)]]</f>
        <v>4607.7607999999964</v>
      </c>
      <c r="J361" s="13">
        <f>Analista_Remuneracao_Dados_base[[#This Row],[2017]]-Analista_Remuneracao_Dados_base[[#This Row],[Aumento Salarial (%)]]</f>
        <v>4607.7906999999968</v>
      </c>
      <c r="K361" s="13">
        <f>Analista_Remuneracao_Dados_base[[#This Row],[2018]]-Analista_Remuneracao_Dados_base[[#This Row],[Aumento Salarial (%)]]</f>
        <v>4607.8205999999973</v>
      </c>
      <c r="L361" s="13">
        <f>Analista_Remuneracao_Dados_base[[#This Row],[2019]]-Analista_Remuneracao_Dados_base[[#This Row],[Aumento Salarial (%)]]</f>
        <v>4607.8504999999977</v>
      </c>
      <c r="M361" s="13">
        <f>Analista_Remuneracao_Dados_base[[#This Row],[2020]]-Analista_Remuneracao_Dados_base[[#This Row],[Aumento Salarial (%)]]</f>
        <v>4607.8803999999982</v>
      </c>
      <c r="N361" s="13">
        <f>Analista_Remuneracao_Dados_base[[#This Row],[2021]]-Analista_Remuneracao_Dados_base[[#This Row],[Aumento Salarial (%)]]</f>
        <v>4607.9102999999986</v>
      </c>
      <c r="O361" s="13">
        <f>Analista_Remuneracao_Dados_base[[#This Row],[2022]]-Analista_Remuneracao_Dados_base[[#This Row],[Aumento Salarial (%)]]</f>
        <v>4607.9401999999991</v>
      </c>
      <c r="P361" s="13">
        <f>Analista_Remuneracao_Dados_base[[#This Row],[Salário Atual (R$)2]]-(1*Analista_Remuneracao_Dados_base[[#This Row],[Aumento Salarial (%)]])</f>
        <v>4607.9700999999995</v>
      </c>
      <c r="Q361" s="13">
        <v>4608</v>
      </c>
    </row>
    <row r="362" spans="1:17" x14ac:dyDescent="0.25">
      <c r="A362">
        <v>109</v>
      </c>
      <c r="B362" t="s">
        <v>9</v>
      </c>
      <c r="C362" t="s">
        <v>5</v>
      </c>
      <c r="D362">
        <v>14</v>
      </c>
      <c r="E362" s="38">
        <v>17244</v>
      </c>
      <c r="F362" s="37">
        <v>2.9499999999999998E-2</v>
      </c>
      <c r="G362">
        <f>Analista_Remuneracao_Dados_base[[#This Row],[2014]]-Analista_Remuneracao_Dados_base[[#This Row],[Aumento Salarial (%)]]</f>
        <v>3115.704999999999</v>
      </c>
      <c r="H362" s="13">
        <f>Analista_Remuneracao_Dados_base[[#This Row],[2015]]-Analista_Remuneracao_Dados_base[[#This Row],[Aumento Salarial (%)]]</f>
        <v>3115.7344999999991</v>
      </c>
      <c r="I362" s="13">
        <f>Analista_Remuneracao_Dados_base[[#This Row],[2016]]-Analista_Remuneracao_Dados_base[[#This Row],[Aumento Salarial (%)]]</f>
        <v>3115.7639999999992</v>
      </c>
      <c r="J362" s="13">
        <f>Analista_Remuneracao_Dados_base[[#This Row],[2017]]-Analista_Remuneracao_Dados_base[[#This Row],[Aumento Salarial (%)]]</f>
        <v>3115.7934999999993</v>
      </c>
      <c r="K362" s="13">
        <f>Analista_Remuneracao_Dados_base[[#This Row],[2018]]-Analista_Remuneracao_Dados_base[[#This Row],[Aumento Salarial (%)]]</f>
        <v>3115.8229999999994</v>
      </c>
      <c r="L362" s="13">
        <f>Analista_Remuneracao_Dados_base[[#This Row],[2019]]-Analista_Remuneracao_Dados_base[[#This Row],[Aumento Salarial (%)]]</f>
        <v>3115.8524999999995</v>
      </c>
      <c r="M362" s="13">
        <f>Analista_Remuneracao_Dados_base[[#This Row],[2020]]-Analista_Remuneracao_Dados_base[[#This Row],[Aumento Salarial (%)]]</f>
        <v>3115.8819999999996</v>
      </c>
      <c r="N362" s="13">
        <f>Analista_Remuneracao_Dados_base[[#This Row],[2021]]-Analista_Remuneracao_Dados_base[[#This Row],[Aumento Salarial (%)]]</f>
        <v>3115.9114999999997</v>
      </c>
      <c r="O362" s="13">
        <f>Analista_Remuneracao_Dados_base[[#This Row],[2022]]-Analista_Remuneracao_Dados_base[[#This Row],[Aumento Salarial (%)]]</f>
        <v>3115.9409999999998</v>
      </c>
      <c r="P362" s="13">
        <f>Analista_Remuneracao_Dados_base[[#This Row],[Salário Atual (R$)2]]-(1*Analista_Remuneracao_Dados_base[[#This Row],[Aumento Salarial (%)]])</f>
        <v>3115.9704999999999</v>
      </c>
      <c r="Q362" s="13">
        <v>3116</v>
      </c>
    </row>
    <row r="363" spans="1:17" x14ac:dyDescent="0.25">
      <c r="A363">
        <v>283</v>
      </c>
      <c r="B363" t="s">
        <v>3</v>
      </c>
      <c r="C363" t="s">
        <v>5</v>
      </c>
      <c r="D363">
        <v>16</v>
      </c>
      <c r="E363" s="38">
        <v>19082</v>
      </c>
      <c r="F363" s="37">
        <v>2.9100000000000001E-2</v>
      </c>
      <c r="G363">
        <f>Analista_Remuneracao_Dados_base[[#This Row],[2014]]-Analista_Remuneracao_Dados_base[[#This Row],[Aumento Salarial (%)]]</f>
        <v>14659.709000000003</v>
      </c>
      <c r="H363" s="13">
        <f>Analista_Remuneracao_Dados_base[[#This Row],[2015]]-Analista_Remuneracao_Dados_base[[#This Row],[Aumento Salarial (%)]]</f>
        <v>14659.738100000002</v>
      </c>
      <c r="I363" s="13">
        <f>Analista_Remuneracao_Dados_base[[#This Row],[2016]]-Analista_Remuneracao_Dados_base[[#This Row],[Aumento Salarial (%)]]</f>
        <v>14659.767200000002</v>
      </c>
      <c r="J363" s="13">
        <f>Analista_Remuneracao_Dados_base[[#This Row],[2017]]-Analista_Remuneracao_Dados_base[[#This Row],[Aumento Salarial (%)]]</f>
        <v>14659.796300000002</v>
      </c>
      <c r="K363" s="13">
        <f>Analista_Remuneracao_Dados_base[[#This Row],[2018]]-Analista_Remuneracao_Dados_base[[#This Row],[Aumento Salarial (%)]]</f>
        <v>14659.825400000002</v>
      </c>
      <c r="L363" s="13">
        <f>Analista_Remuneracao_Dados_base[[#This Row],[2019]]-Analista_Remuneracao_Dados_base[[#This Row],[Aumento Salarial (%)]]</f>
        <v>14659.854500000001</v>
      </c>
      <c r="M363" s="13">
        <f>Analista_Remuneracao_Dados_base[[#This Row],[2020]]-Analista_Remuneracao_Dados_base[[#This Row],[Aumento Salarial (%)]]</f>
        <v>14659.883600000001</v>
      </c>
      <c r="N363" s="13">
        <f>Analista_Remuneracao_Dados_base[[#This Row],[2021]]-Analista_Remuneracao_Dados_base[[#This Row],[Aumento Salarial (%)]]</f>
        <v>14659.912700000001</v>
      </c>
      <c r="O363" s="13">
        <f>Analista_Remuneracao_Dados_base[[#This Row],[2022]]-Analista_Remuneracao_Dados_base[[#This Row],[Aumento Salarial (%)]]</f>
        <v>14659.941800000001</v>
      </c>
      <c r="P363" s="13">
        <f>Analista_Remuneracao_Dados_base[[#This Row],[Salário Atual (R$)2]]-(1*Analista_Remuneracao_Dados_base[[#This Row],[Aumento Salarial (%)]])</f>
        <v>14659.9709</v>
      </c>
      <c r="Q363" s="13">
        <v>14660</v>
      </c>
    </row>
    <row r="364" spans="1:17" x14ac:dyDescent="0.25">
      <c r="A364">
        <v>414</v>
      </c>
      <c r="B364" t="s">
        <v>3</v>
      </c>
      <c r="C364" t="s">
        <v>5</v>
      </c>
      <c r="D364">
        <v>18</v>
      </c>
      <c r="E364" s="38">
        <v>7517</v>
      </c>
      <c r="F364" s="37">
        <v>2.8899999999999999E-2</v>
      </c>
      <c r="G364">
        <f>Analista_Remuneracao_Dados_base[[#This Row],[2014]]-Analista_Remuneracao_Dados_base[[#This Row],[Aumento Salarial (%)]]</f>
        <v>7353.7109999999975</v>
      </c>
      <c r="H364" s="13">
        <f>Analista_Remuneracao_Dados_base[[#This Row],[2015]]-Analista_Remuneracao_Dados_base[[#This Row],[Aumento Salarial (%)]]</f>
        <v>7353.7398999999978</v>
      </c>
      <c r="I364" s="13">
        <f>Analista_Remuneracao_Dados_base[[#This Row],[2016]]-Analista_Remuneracao_Dados_base[[#This Row],[Aumento Salarial (%)]]</f>
        <v>7353.768799999998</v>
      </c>
      <c r="J364" s="13">
        <f>Analista_Remuneracao_Dados_base[[#This Row],[2017]]-Analista_Remuneracao_Dados_base[[#This Row],[Aumento Salarial (%)]]</f>
        <v>7353.7976999999983</v>
      </c>
      <c r="K364" s="13">
        <f>Analista_Remuneracao_Dados_base[[#This Row],[2018]]-Analista_Remuneracao_Dados_base[[#This Row],[Aumento Salarial (%)]]</f>
        <v>7353.8265999999985</v>
      </c>
      <c r="L364" s="13">
        <f>Analista_Remuneracao_Dados_base[[#This Row],[2019]]-Analista_Remuneracao_Dados_base[[#This Row],[Aumento Salarial (%)]]</f>
        <v>7353.8554999999988</v>
      </c>
      <c r="M364" s="13">
        <f>Analista_Remuneracao_Dados_base[[#This Row],[2020]]-Analista_Remuneracao_Dados_base[[#This Row],[Aumento Salarial (%)]]</f>
        <v>7353.884399999999</v>
      </c>
      <c r="N364" s="13">
        <f>Analista_Remuneracao_Dados_base[[#This Row],[2021]]-Analista_Remuneracao_Dados_base[[#This Row],[Aumento Salarial (%)]]</f>
        <v>7353.9132999999993</v>
      </c>
      <c r="O364" s="13">
        <f>Analista_Remuneracao_Dados_base[[#This Row],[2022]]-Analista_Remuneracao_Dados_base[[#This Row],[Aumento Salarial (%)]]</f>
        <v>7353.9421999999995</v>
      </c>
      <c r="P364" s="13">
        <f>Analista_Remuneracao_Dados_base[[#This Row],[Salário Atual (R$)2]]-(1*Analista_Remuneracao_Dados_base[[#This Row],[Aumento Salarial (%)]])</f>
        <v>7353.9710999999998</v>
      </c>
      <c r="Q364" s="13">
        <v>7354</v>
      </c>
    </row>
    <row r="365" spans="1:17" x14ac:dyDescent="0.25">
      <c r="A365">
        <v>309</v>
      </c>
      <c r="B365" t="s">
        <v>11</v>
      </c>
      <c r="C365" t="s">
        <v>5</v>
      </c>
      <c r="D365">
        <v>19</v>
      </c>
      <c r="E365" s="38">
        <v>3626</v>
      </c>
      <c r="F365" s="37">
        <v>2.7799999999999998E-2</v>
      </c>
      <c r="G365">
        <f>Analista_Remuneracao_Dados_base[[#This Row],[2014]]-Analista_Remuneracao_Dados_base[[#This Row],[Aumento Salarial (%)]]</f>
        <v>4612.7220000000016</v>
      </c>
      <c r="H365" s="13">
        <f>Analista_Remuneracao_Dados_base[[#This Row],[2015]]-Analista_Remuneracao_Dados_base[[#This Row],[Aumento Salarial (%)]]</f>
        <v>4612.7498000000014</v>
      </c>
      <c r="I365" s="13">
        <f>Analista_Remuneracao_Dados_base[[#This Row],[2016]]-Analista_Remuneracao_Dados_base[[#This Row],[Aumento Salarial (%)]]</f>
        <v>4612.7776000000013</v>
      </c>
      <c r="J365" s="13">
        <f>Analista_Remuneracao_Dados_base[[#This Row],[2017]]-Analista_Remuneracao_Dados_base[[#This Row],[Aumento Salarial (%)]]</f>
        <v>4612.8054000000011</v>
      </c>
      <c r="K365" s="13">
        <f>Analista_Remuneracao_Dados_base[[#This Row],[2018]]-Analista_Remuneracao_Dados_base[[#This Row],[Aumento Salarial (%)]]</f>
        <v>4612.8332000000009</v>
      </c>
      <c r="L365" s="13">
        <f>Analista_Remuneracao_Dados_base[[#This Row],[2019]]-Analista_Remuneracao_Dados_base[[#This Row],[Aumento Salarial (%)]]</f>
        <v>4612.8610000000008</v>
      </c>
      <c r="M365" s="13">
        <f>Analista_Remuneracao_Dados_base[[#This Row],[2020]]-Analista_Remuneracao_Dados_base[[#This Row],[Aumento Salarial (%)]]</f>
        <v>4612.8888000000006</v>
      </c>
      <c r="N365" s="13">
        <f>Analista_Remuneracao_Dados_base[[#This Row],[2021]]-Analista_Remuneracao_Dados_base[[#This Row],[Aumento Salarial (%)]]</f>
        <v>4612.9166000000005</v>
      </c>
      <c r="O365" s="13">
        <f>Analista_Remuneracao_Dados_base[[#This Row],[2022]]-Analista_Remuneracao_Dados_base[[#This Row],[Aumento Salarial (%)]]</f>
        <v>4612.9444000000003</v>
      </c>
      <c r="P365" s="13">
        <f>Analista_Remuneracao_Dados_base[[#This Row],[Salário Atual (R$)2]]-(1*Analista_Remuneracao_Dados_base[[#This Row],[Aumento Salarial (%)]])</f>
        <v>4612.9722000000002</v>
      </c>
      <c r="Q365" s="13">
        <v>4613</v>
      </c>
    </row>
    <row r="366" spans="1:17" x14ac:dyDescent="0.25">
      <c r="A366">
        <v>421</v>
      </c>
      <c r="B366" t="s">
        <v>9</v>
      </c>
      <c r="C366" t="s">
        <v>4</v>
      </c>
      <c r="D366">
        <v>18</v>
      </c>
      <c r="E366" s="38">
        <v>15230</v>
      </c>
      <c r="F366" s="37">
        <v>2.7199999999999998E-2</v>
      </c>
      <c r="G366">
        <f>Analista_Remuneracao_Dados_base[[#This Row],[2014]]-Analista_Remuneracao_Dados_base[[#This Row],[Aumento Salarial (%)]]</f>
        <v>8708.7279999999955</v>
      </c>
      <c r="H366" s="13">
        <f>Analista_Remuneracao_Dados_base[[#This Row],[2015]]-Analista_Remuneracao_Dados_base[[#This Row],[Aumento Salarial (%)]]</f>
        <v>8708.755199999996</v>
      </c>
      <c r="I366" s="13">
        <f>Analista_Remuneracao_Dados_base[[#This Row],[2016]]-Analista_Remuneracao_Dados_base[[#This Row],[Aumento Salarial (%)]]</f>
        <v>8708.7823999999964</v>
      </c>
      <c r="J366" s="13">
        <f>Analista_Remuneracao_Dados_base[[#This Row],[2017]]-Analista_Remuneracao_Dados_base[[#This Row],[Aumento Salarial (%)]]</f>
        <v>8708.8095999999969</v>
      </c>
      <c r="K366" s="13">
        <f>Analista_Remuneracao_Dados_base[[#This Row],[2018]]-Analista_Remuneracao_Dados_base[[#This Row],[Aumento Salarial (%)]]</f>
        <v>8708.8367999999973</v>
      </c>
      <c r="L366" s="13">
        <f>Analista_Remuneracao_Dados_base[[#This Row],[2019]]-Analista_Remuneracao_Dados_base[[#This Row],[Aumento Salarial (%)]]</f>
        <v>8708.8639999999978</v>
      </c>
      <c r="M366" s="13">
        <f>Analista_Remuneracao_Dados_base[[#This Row],[2020]]-Analista_Remuneracao_Dados_base[[#This Row],[Aumento Salarial (%)]]</f>
        <v>8708.8911999999982</v>
      </c>
      <c r="N366" s="13">
        <f>Analista_Remuneracao_Dados_base[[#This Row],[2021]]-Analista_Remuneracao_Dados_base[[#This Row],[Aumento Salarial (%)]]</f>
        <v>8708.9183999999987</v>
      </c>
      <c r="O366" s="13">
        <f>Analista_Remuneracao_Dados_base[[#This Row],[2022]]-Analista_Remuneracao_Dados_base[[#This Row],[Aumento Salarial (%)]]</f>
        <v>8708.9455999999991</v>
      </c>
      <c r="P366" s="13">
        <f>Analista_Remuneracao_Dados_base[[#This Row],[Salário Atual (R$)2]]-(1*Analista_Remuneracao_Dados_base[[#This Row],[Aumento Salarial (%)]])</f>
        <v>8708.9727999999996</v>
      </c>
      <c r="Q366" s="13">
        <v>8709</v>
      </c>
    </row>
    <row r="367" spans="1:17" x14ac:dyDescent="0.25">
      <c r="A367">
        <v>162</v>
      </c>
      <c r="B367" t="s">
        <v>9</v>
      </c>
      <c r="C367" t="s">
        <v>4</v>
      </c>
      <c r="D367">
        <v>5</v>
      </c>
      <c r="E367" s="38">
        <v>14270</v>
      </c>
      <c r="F367" s="37">
        <v>2.6800000000000001E-2</v>
      </c>
      <c r="G367">
        <f>Analista_Remuneracao_Dados_base[[#This Row],[2014]]-Analista_Remuneracao_Dados_base[[#This Row],[Aumento Salarial (%)]]</f>
        <v>4110.7320000000036</v>
      </c>
      <c r="H367" s="13">
        <f>Analista_Remuneracao_Dados_base[[#This Row],[2015]]-Analista_Remuneracao_Dados_base[[#This Row],[Aumento Salarial (%)]]</f>
        <v>4110.7588000000032</v>
      </c>
      <c r="I367" s="13">
        <f>Analista_Remuneracao_Dados_base[[#This Row],[2016]]-Analista_Remuneracao_Dados_base[[#This Row],[Aumento Salarial (%)]]</f>
        <v>4110.7856000000029</v>
      </c>
      <c r="J367" s="13">
        <f>Analista_Remuneracao_Dados_base[[#This Row],[2017]]-Analista_Remuneracao_Dados_base[[#This Row],[Aumento Salarial (%)]]</f>
        <v>4110.8124000000025</v>
      </c>
      <c r="K367" s="13">
        <f>Analista_Remuneracao_Dados_base[[#This Row],[2018]]-Analista_Remuneracao_Dados_base[[#This Row],[Aumento Salarial (%)]]</f>
        <v>4110.8392000000022</v>
      </c>
      <c r="L367" s="13">
        <f>Analista_Remuneracao_Dados_base[[#This Row],[2019]]-Analista_Remuneracao_Dados_base[[#This Row],[Aumento Salarial (%)]]</f>
        <v>4110.8660000000018</v>
      </c>
      <c r="M367" s="13">
        <f>Analista_Remuneracao_Dados_base[[#This Row],[2020]]-Analista_Remuneracao_Dados_base[[#This Row],[Aumento Salarial (%)]]</f>
        <v>4110.8928000000014</v>
      </c>
      <c r="N367" s="13">
        <f>Analista_Remuneracao_Dados_base[[#This Row],[2021]]-Analista_Remuneracao_Dados_base[[#This Row],[Aumento Salarial (%)]]</f>
        <v>4110.9196000000011</v>
      </c>
      <c r="O367" s="13">
        <f>Analista_Remuneracao_Dados_base[[#This Row],[2022]]-Analista_Remuneracao_Dados_base[[#This Row],[Aumento Salarial (%)]]</f>
        <v>4110.9464000000007</v>
      </c>
      <c r="P367" s="13">
        <f>Analista_Remuneracao_Dados_base[[#This Row],[Salário Atual (R$)2]]-(1*Analista_Remuneracao_Dados_base[[#This Row],[Aumento Salarial (%)]])</f>
        <v>4110.9732000000004</v>
      </c>
      <c r="Q367" s="13">
        <v>4111</v>
      </c>
    </row>
    <row r="368" spans="1:17" x14ac:dyDescent="0.25">
      <c r="A368">
        <v>238</v>
      </c>
      <c r="B368" t="s">
        <v>3</v>
      </c>
      <c r="C368" t="s">
        <v>5</v>
      </c>
      <c r="D368">
        <v>22</v>
      </c>
      <c r="E368" s="38">
        <v>14424</v>
      </c>
      <c r="F368" s="37">
        <v>2.6700000000000002E-2</v>
      </c>
      <c r="G368">
        <f>Analista_Remuneracao_Dados_base[[#This Row],[2014]]-Analista_Remuneracao_Dados_base[[#This Row],[Aumento Salarial (%)]]</f>
        <v>16194.732999999997</v>
      </c>
      <c r="H368" s="13">
        <f>Analista_Remuneracao_Dados_base[[#This Row],[2015]]-Analista_Remuneracao_Dados_base[[#This Row],[Aumento Salarial (%)]]</f>
        <v>16194.759699999997</v>
      </c>
      <c r="I368" s="13">
        <f>Analista_Remuneracao_Dados_base[[#This Row],[2016]]-Analista_Remuneracao_Dados_base[[#This Row],[Aumento Salarial (%)]]</f>
        <v>16194.786399999997</v>
      </c>
      <c r="J368" s="13">
        <f>Analista_Remuneracao_Dados_base[[#This Row],[2017]]-Analista_Remuneracao_Dados_base[[#This Row],[Aumento Salarial (%)]]</f>
        <v>16194.813099999998</v>
      </c>
      <c r="K368" s="13">
        <f>Analista_Remuneracao_Dados_base[[#This Row],[2018]]-Analista_Remuneracao_Dados_base[[#This Row],[Aumento Salarial (%)]]</f>
        <v>16194.839799999998</v>
      </c>
      <c r="L368" s="13">
        <f>Analista_Remuneracao_Dados_base[[#This Row],[2019]]-Analista_Remuneracao_Dados_base[[#This Row],[Aumento Salarial (%)]]</f>
        <v>16194.866499999998</v>
      </c>
      <c r="M368" s="13">
        <f>Analista_Remuneracao_Dados_base[[#This Row],[2020]]-Analista_Remuneracao_Dados_base[[#This Row],[Aumento Salarial (%)]]</f>
        <v>16194.893199999999</v>
      </c>
      <c r="N368" s="13">
        <f>Analista_Remuneracao_Dados_base[[#This Row],[2021]]-Analista_Remuneracao_Dados_base[[#This Row],[Aumento Salarial (%)]]</f>
        <v>16194.919899999999</v>
      </c>
      <c r="O368" s="13">
        <f>Analista_Remuneracao_Dados_base[[#This Row],[2022]]-Analista_Remuneracao_Dados_base[[#This Row],[Aumento Salarial (%)]]</f>
        <v>16194.946599999999</v>
      </c>
      <c r="P368" s="13">
        <f>Analista_Remuneracao_Dados_base[[#This Row],[Salário Atual (R$)2]]-(1*Analista_Remuneracao_Dados_base[[#This Row],[Aumento Salarial (%)]])</f>
        <v>16194.9733</v>
      </c>
      <c r="Q368" s="13">
        <v>16195</v>
      </c>
    </row>
    <row r="369" spans="1:17" x14ac:dyDescent="0.25">
      <c r="A369">
        <v>101</v>
      </c>
      <c r="B369" t="s">
        <v>12</v>
      </c>
      <c r="C369" t="s">
        <v>5</v>
      </c>
      <c r="D369">
        <v>28</v>
      </c>
      <c r="E369" s="38">
        <v>5780</v>
      </c>
      <c r="F369" s="37">
        <v>2.5499999999999998E-2</v>
      </c>
      <c r="G369">
        <f>Analista_Remuneracao_Dados_base[[#This Row],[2014]]-Analista_Remuneracao_Dados_base[[#This Row],[Aumento Salarial (%)]]</f>
        <v>15171.745000000003</v>
      </c>
      <c r="H369" s="13">
        <f>Analista_Remuneracao_Dados_base[[#This Row],[2015]]-Analista_Remuneracao_Dados_base[[#This Row],[Aumento Salarial (%)]]</f>
        <v>15171.770500000002</v>
      </c>
      <c r="I369" s="13">
        <f>Analista_Remuneracao_Dados_base[[#This Row],[2016]]-Analista_Remuneracao_Dados_base[[#This Row],[Aumento Salarial (%)]]</f>
        <v>15171.796000000002</v>
      </c>
      <c r="J369" s="13">
        <f>Analista_Remuneracao_Dados_base[[#This Row],[2017]]-Analista_Remuneracao_Dados_base[[#This Row],[Aumento Salarial (%)]]</f>
        <v>15171.821500000002</v>
      </c>
      <c r="K369" s="13">
        <f>Analista_Remuneracao_Dados_base[[#This Row],[2018]]-Analista_Remuneracao_Dados_base[[#This Row],[Aumento Salarial (%)]]</f>
        <v>15171.847000000002</v>
      </c>
      <c r="L369" s="13">
        <f>Analista_Remuneracao_Dados_base[[#This Row],[2019]]-Analista_Remuneracao_Dados_base[[#This Row],[Aumento Salarial (%)]]</f>
        <v>15171.872500000001</v>
      </c>
      <c r="M369" s="13">
        <f>Analista_Remuneracao_Dados_base[[#This Row],[2020]]-Analista_Remuneracao_Dados_base[[#This Row],[Aumento Salarial (%)]]</f>
        <v>15171.898000000001</v>
      </c>
      <c r="N369" s="13">
        <f>Analista_Remuneracao_Dados_base[[#This Row],[2021]]-Analista_Remuneracao_Dados_base[[#This Row],[Aumento Salarial (%)]]</f>
        <v>15171.923500000001</v>
      </c>
      <c r="O369" s="13">
        <f>Analista_Remuneracao_Dados_base[[#This Row],[2022]]-Analista_Remuneracao_Dados_base[[#This Row],[Aumento Salarial (%)]]</f>
        <v>15171.949000000001</v>
      </c>
      <c r="P369" s="13">
        <f>Analista_Remuneracao_Dados_base[[#This Row],[Salário Atual (R$)2]]-(1*Analista_Remuneracao_Dados_base[[#This Row],[Aumento Salarial (%)]])</f>
        <v>15171.9745</v>
      </c>
      <c r="Q369" s="13">
        <v>15172</v>
      </c>
    </row>
    <row r="370" spans="1:17" x14ac:dyDescent="0.25">
      <c r="A370">
        <v>335</v>
      </c>
      <c r="B370" t="s">
        <v>11</v>
      </c>
      <c r="C370" t="s">
        <v>7</v>
      </c>
      <c r="D370">
        <v>1</v>
      </c>
      <c r="E370" s="38">
        <v>15180</v>
      </c>
      <c r="F370" s="37">
        <v>2.4899999999999999E-2</v>
      </c>
      <c r="G370">
        <f>Analista_Remuneracao_Dados_base[[#This Row],[2014]]-Analista_Remuneracao_Dados_base[[#This Row],[Aumento Salarial (%)]]</f>
        <v>13524.750999999997</v>
      </c>
      <c r="H370" s="13">
        <f>Analista_Remuneracao_Dados_base[[#This Row],[2015]]-Analista_Remuneracao_Dados_base[[#This Row],[Aumento Salarial (%)]]</f>
        <v>13524.775899999997</v>
      </c>
      <c r="I370" s="13">
        <f>Analista_Remuneracao_Dados_base[[#This Row],[2016]]-Analista_Remuneracao_Dados_base[[#This Row],[Aumento Salarial (%)]]</f>
        <v>13524.800799999997</v>
      </c>
      <c r="J370" s="13">
        <f>Analista_Remuneracao_Dados_base[[#This Row],[2017]]-Analista_Remuneracao_Dados_base[[#This Row],[Aumento Salarial (%)]]</f>
        <v>13524.825699999998</v>
      </c>
      <c r="K370" s="13">
        <f>Analista_Remuneracao_Dados_base[[#This Row],[2018]]-Analista_Remuneracao_Dados_base[[#This Row],[Aumento Salarial (%)]]</f>
        <v>13524.850599999998</v>
      </c>
      <c r="L370" s="13">
        <f>Analista_Remuneracao_Dados_base[[#This Row],[2019]]-Analista_Remuneracao_Dados_base[[#This Row],[Aumento Salarial (%)]]</f>
        <v>13524.875499999998</v>
      </c>
      <c r="M370" s="13">
        <f>Analista_Remuneracao_Dados_base[[#This Row],[2020]]-Analista_Remuneracao_Dados_base[[#This Row],[Aumento Salarial (%)]]</f>
        <v>13524.900399999999</v>
      </c>
      <c r="N370" s="13">
        <f>Analista_Remuneracao_Dados_base[[#This Row],[2021]]-Analista_Remuneracao_Dados_base[[#This Row],[Aumento Salarial (%)]]</f>
        <v>13524.925299999999</v>
      </c>
      <c r="O370" s="13">
        <f>Analista_Remuneracao_Dados_base[[#This Row],[2022]]-Analista_Remuneracao_Dados_base[[#This Row],[Aumento Salarial (%)]]</f>
        <v>13524.950199999999</v>
      </c>
      <c r="P370" s="13">
        <f>Analista_Remuneracao_Dados_base[[#This Row],[Salário Atual (R$)2]]-(1*Analista_Remuneracao_Dados_base[[#This Row],[Aumento Salarial (%)]])</f>
        <v>13524.9751</v>
      </c>
      <c r="Q370" s="13">
        <v>13525</v>
      </c>
    </row>
    <row r="371" spans="1:17" x14ac:dyDescent="0.25">
      <c r="A371">
        <v>254</v>
      </c>
      <c r="B371" t="s">
        <v>9</v>
      </c>
      <c r="C371" t="s">
        <v>5</v>
      </c>
      <c r="D371">
        <v>13</v>
      </c>
      <c r="E371" s="38">
        <v>3571</v>
      </c>
      <c r="F371" s="37">
        <v>2.46E-2</v>
      </c>
      <c r="G371">
        <f>Analista_Remuneracao_Dados_base[[#This Row],[2014]]-Analista_Remuneracao_Dados_base[[#This Row],[Aumento Salarial (%)]]</f>
        <v>14991.753999999994</v>
      </c>
      <c r="H371" s="13">
        <f>Analista_Remuneracao_Dados_base[[#This Row],[2015]]-Analista_Remuneracao_Dados_base[[#This Row],[Aumento Salarial (%)]]</f>
        <v>14991.778599999994</v>
      </c>
      <c r="I371" s="13">
        <f>Analista_Remuneracao_Dados_base[[#This Row],[2016]]-Analista_Remuneracao_Dados_base[[#This Row],[Aumento Salarial (%)]]</f>
        <v>14991.803199999995</v>
      </c>
      <c r="J371" s="13">
        <f>Analista_Remuneracao_Dados_base[[#This Row],[2017]]-Analista_Remuneracao_Dados_base[[#This Row],[Aumento Salarial (%)]]</f>
        <v>14991.827799999995</v>
      </c>
      <c r="K371" s="13">
        <f>Analista_Remuneracao_Dados_base[[#This Row],[2018]]-Analista_Remuneracao_Dados_base[[#This Row],[Aumento Salarial (%)]]</f>
        <v>14991.852399999996</v>
      </c>
      <c r="L371" s="13">
        <f>Analista_Remuneracao_Dados_base[[#This Row],[2019]]-Analista_Remuneracao_Dados_base[[#This Row],[Aumento Salarial (%)]]</f>
        <v>14991.876999999997</v>
      </c>
      <c r="M371" s="13">
        <f>Analista_Remuneracao_Dados_base[[#This Row],[2020]]-Analista_Remuneracao_Dados_base[[#This Row],[Aumento Salarial (%)]]</f>
        <v>14991.901599999997</v>
      </c>
      <c r="N371" s="13">
        <f>Analista_Remuneracao_Dados_base[[#This Row],[2021]]-Analista_Remuneracao_Dados_base[[#This Row],[Aumento Salarial (%)]]</f>
        <v>14991.926199999998</v>
      </c>
      <c r="O371" s="13">
        <f>Analista_Remuneracao_Dados_base[[#This Row],[2022]]-Analista_Remuneracao_Dados_base[[#This Row],[Aumento Salarial (%)]]</f>
        <v>14991.950799999999</v>
      </c>
      <c r="P371" s="13">
        <f>Analista_Remuneracao_Dados_base[[#This Row],[Salário Atual (R$)2]]-(1*Analista_Remuneracao_Dados_base[[#This Row],[Aumento Salarial (%)]])</f>
        <v>14991.975399999999</v>
      </c>
      <c r="Q371" s="13">
        <v>14992</v>
      </c>
    </row>
    <row r="372" spans="1:17" x14ac:dyDescent="0.25">
      <c r="A372">
        <v>173</v>
      </c>
      <c r="B372" t="s">
        <v>10</v>
      </c>
      <c r="C372" t="s">
        <v>5</v>
      </c>
      <c r="D372">
        <v>1</v>
      </c>
      <c r="E372" s="38">
        <v>17561</v>
      </c>
      <c r="F372" s="37">
        <v>2.4500000000000001E-2</v>
      </c>
      <c r="G372">
        <f>Analista_Remuneracao_Dados_base[[#This Row],[2014]]-Analista_Remuneracao_Dados_base[[#This Row],[Aumento Salarial (%)]]</f>
        <v>7377.7549999999956</v>
      </c>
      <c r="H372" s="13">
        <f>Analista_Remuneracao_Dados_base[[#This Row],[2015]]-Analista_Remuneracao_Dados_base[[#This Row],[Aumento Salarial (%)]]</f>
        <v>7377.779499999996</v>
      </c>
      <c r="I372" s="13">
        <f>Analista_Remuneracao_Dados_base[[#This Row],[2016]]-Analista_Remuneracao_Dados_base[[#This Row],[Aumento Salarial (%)]]</f>
        <v>7377.8039999999964</v>
      </c>
      <c r="J372" s="13">
        <f>Analista_Remuneracao_Dados_base[[#This Row],[2017]]-Analista_Remuneracao_Dados_base[[#This Row],[Aumento Salarial (%)]]</f>
        <v>7377.8284999999969</v>
      </c>
      <c r="K372" s="13">
        <f>Analista_Remuneracao_Dados_base[[#This Row],[2018]]-Analista_Remuneracao_Dados_base[[#This Row],[Aumento Salarial (%)]]</f>
        <v>7377.8529999999973</v>
      </c>
      <c r="L372" s="13">
        <f>Analista_Remuneracao_Dados_base[[#This Row],[2019]]-Analista_Remuneracao_Dados_base[[#This Row],[Aumento Salarial (%)]]</f>
        <v>7377.8774999999978</v>
      </c>
      <c r="M372" s="13">
        <f>Analista_Remuneracao_Dados_base[[#This Row],[2020]]-Analista_Remuneracao_Dados_base[[#This Row],[Aumento Salarial (%)]]</f>
        <v>7377.9019999999982</v>
      </c>
      <c r="N372" s="13">
        <f>Analista_Remuneracao_Dados_base[[#This Row],[2021]]-Analista_Remuneracao_Dados_base[[#This Row],[Aumento Salarial (%)]]</f>
        <v>7377.9264999999987</v>
      </c>
      <c r="O372" s="13">
        <f>Analista_Remuneracao_Dados_base[[#This Row],[2022]]-Analista_Remuneracao_Dados_base[[#This Row],[Aumento Salarial (%)]]</f>
        <v>7377.9509999999991</v>
      </c>
      <c r="P372" s="13">
        <f>Analista_Remuneracao_Dados_base[[#This Row],[Salário Atual (R$)2]]-(1*Analista_Remuneracao_Dados_base[[#This Row],[Aumento Salarial (%)]])</f>
        <v>7377.9754999999996</v>
      </c>
      <c r="Q372" s="13">
        <v>7378</v>
      </c>
    </row>
    <row r="373" spans="1:17" x14ac:dyDescent="0.25">
      <c r="A373">
        <v>284</v>
      </c>
      <c r="B373" t="s">
        <v>10</v>
      </c>
      <c r="C373" t="s">
        <v>7</v>
      </c>
      <c r="D373">
        <v>29</v>
      </c>
      <c r="E373" s="38">
        <v>16444</v>
      </c>
      <c r="F373" s="37">
        <v>2.4400000000000002E-2</v>
      </c>
      <c r="G373">
        <f>Analista_Remuneracao_Dados_base[[#This Row],[2014]]-Analista_Remuneracao_Dados_base[[#This Row],[Aumento Salarial (%)]]</f>
        <v>8129.7559999999976</v>
      </c>
      <c r="H373" s="13">
        <f>Analista_Remuneracao_Dados_base[[#This Row],[2015]]-Analista_Remuneracao_Dados_base[[#This Row],[Aumento Salarial (%)]]</f>
        <v>8129.7803999999978</v>
      </c>
      <c r="I373" s="13">
        <f>Analista_Remuneracao_Dados_base[[#This Row],[2016]]-Analista_Remuneracao_Dados_base[[#This Row],[Aumento Salarial (%)]]</f>
        <v>8129.8047999999981</v>
      </c>
      <c r="J373" s="13">
        <f>Analista_Remuneracao_Dados_base[[#This Row],[2017]]-Analista_Remuneracao_Dados_base[[#This Row],[Aumento Salarial (%)]]</f>
        <v>8129.8291999999983</v>
      </c>
      <c r="K373" s="13">
        <f>Analista_Remuneracao_Dados_base[[#This Row],[2018]]-Analista_Remuneracao_Dados_base[[#This Row],[Aumento Salarial (%)]]</f>
        <v>8129.8535999999986</v>
      </c>
      <c r="L373" s="13">
        <f>Analista_Remuneracao_Dados_base[[#This Row],[2019]]-Analista_Remuneracao_Dados_base[[#This Row],[Aumento Salarial (%)]]</f>
        <v>8129.8779999999988</v>
      </c>
      <c r="M373" s="13">
        <f>Analista_Remuneracao_Dados_base[[#This Row],[2020]]-Analista_Remuneracao_Dados_base[[#This Row],[Aumento Salarial (%)]]</f>
        <v>8129.902399999999</v>
      </c>
      <c r="N373" s="13">
        <f>Analista_Remuneracao_Dados_base[[#This Row],[2021]]-Analista_Remuneracao_Dados_base[[#This Row],[Aumento Salarial (%)]]</f>
        <v>8129.9267999999993</v>
      </c>
      <c r="O373" s="13">
        <f>Analista_Remuneracao_Dados_base[[#This Row],[2022]]-Analista_Remuneracao_Dados_base[[#This Row],[Aumento Salarial (%)]]</f>
        <v>8129.9511999999995</v>
      </c>
      <c r="P373" s="13">
        <f>Analista_Remuneracao_Dados_base[[#This Row],[Salário Atual (R$)2]]-(1*Analista_Remuneracao_Dados_base[[#This Row],[Aumento Salarial (%)]])</f>
        <v>8129.9755999999998</v>
      </c>
      <c r="Q373" s="13">
        <v>8130</v>
      </c>
    </row>
    <row r="374" spans="1:17" x14ac:dyDescent="0.25">
      <c r="A374">
        <v>115</v>
      </c>
      <c r="B374" t="s">
        <v>9</v>
      </c>
      <c r="C374" t="s">
        <v>4</v>
      </c>
      <c r="D374">
        <v>6</v>
      </c>
      <c r="E374" s="38">
        <v>7207</v>
      </c>
      <c r="F374" s="37">
        <v>2.3900000000000001E-2</v>
      </c>
      <c r="G374">
        <f>Analista_Remuneracao_Dados_base[[#This Row],[2014]]-Analista_Remuneracao_Dados_base[[#This Row],[Aumento Salarial (%)]]</f>
        <v>5275.7609999999986</v>
      </c>
      <c r="H374" s="13">
        <f>Analista_Remuneracao_Dados_base[[#This Row],[2015]]-Analista_Remuneracao_Dados_base[[#This Row],[Aumento Salarial (%)]]</f>
        <v>5275.7848999999987</v>
      </c>
      <c r="I374" s="13">
        <f>Analista_Remuneracao_Dados_base[[#This Row],[2016]]-Analista_Remuneracao_Dados_base[[#This Row],[Aumento Salarial (%)]]</f>
        <v>5275.8087999999989</v>
      </c>
      <c r="J374" s="13">
        <f>Analista_Remuneracao_Dados_base[[#This Row],[2017]]-Analista_Remuneracao_Dados_base[[#This Row],[Aumento Salarial (%)]]</f>
        <v>5275.832699999999</v>
      </c>
      <c r="K374" s="13">
        <f>Analista_Remuneracao_Dados_base[[#This Row],[2018]]-Analista_Remuneracao_Dados_base[[#This Row],[Aumento Salarial (%)]]</f>
        <v>5275.8565999999992</v>
      </c>
      <c r="L374" s="13">
        <f>Analista_Remuneracao_Dados_base[[#This Row],[2019]]-Analista_Remuneracao_Dados_base[[#This Row],[Aumento Salarial (%)]]</f>
        <v>5275.8804999999993</v>
      </c>
      <c r="M374" s="13">
        <f>Analista_Remuneracao_Dados_base[[#This Row],[2020]]-Analista_Remuneracao_Dados_base[[#This Row],[Aumento Salarial (%)]]</f>
        <v>5275.9043999999994</v>
      </c>
      <c r="N374" s="13">
        <f>Analista_Remuneracao_Dados_base[[#This Row],[2021]]-Analista_Remuneracao_Dados_base[[#This Row],[Aumento Salarial (%)]]</f>
        <v>5275.9282999999996</v>
      </c>
      <c r="O374" s="13">
        <f>Analista_Remuneracao_Dados_base[[#This Row],[2022]]-Analista_Remuneracao_Dados_base[[#This Row],[Aumento Salarial (%)]]</f>
        <v>5275.9521999999997</v>
      </c>
      <c r="P374" s="13">
        <f>Analista_Remuneracao_Dados_base[[#This Row],[Salário Atual (R$)2]]-(1*Analista_Remuneracao_Dados_base[[#This Row],[Aumento Salarial (%)]])</f>
        <v>5275.9760999999999</v>
      </c>
      <c r="Q374" s="13">
        <v>5276</v>
      </c>
    </row>
    <row r="375" spans="1:17" x14ac:dyDescent="0.25">
      <c r="A375">
        <v>437</v>
      </c>
      <c r="B375" t="s">
        <v>9</v>
      </c>
      <c r="C375" t="s">
        <v>6</v>
      </c>
      <c r="D375">
        <v>30</v>
      </c>
      <c r="E375" s="38">
        <v>5710</v>
      </c>
      <c r="F375" s="37">
        <v>2.3699999999999999E-2</v>
      </c>
      <c r="G375">
        <f>Analista_Remuneracao_Dados_base[[#This Row],[2014]]-Analista_Remuneracao_Dados_base[[#This Row],[Aumento Salarial (%)]]</f>
        <v>15841.763000000003</v>
      </c>
      <c r="H375" s="13">
        <f>Analista_Remuneracao_Dados_base[[#This Row],[2015]]-Analista_Remuneracao_Dados_base[[#This Row],[Aumento Salarial (%)]]</f>
        <v>15841.786700000002</v>
      </c>
      <c r="I375" s="13">
        <f>Analista_Remuneracao_Dados_base[[#This Row],[2016]]-Analista_Remuneracao_Dados_base[[#This Row],[Aumento Salarial (%)]]</f>
        <v>15841.810400000002</v>
      </c>
      <c r="J375" s="13">
        <f>Analista_Remuneracao_Dados_base[[#This Row],[2017]]-Analista_Remuneracao_Dados_base[[#This Row],[Aumento Salarial (%)]]</f>
        <v>15841.834100000002</v>
      </c>
      <c r="K375" s="13">
        <f>Analista_Remuneracao_Dados_base[[#This Row],[2018]]-Analista_Remuneracao_Dados_base[[#This Row],[Aumento Salarial (%)]]</f>
        <v>15841.857800000002</v>
      </c>
      <c r="L375" s="13">
        <f>Analista_Remuneracao_Dados_base[[#This Row],[2019]]-Analista_Remuneracao_Dados_base[[#This Row],[Aumento Salarial (%)]]</f>
        <v>15841.881500000001</v>
      </c>
      <c r="M375" s="13">
        <f>Analista_Remuneracao_Dados_base[[#This Row],[2020]]-Analista_Remuneracao_Dados_base[[#This Row],[Aumento Salarial (%)]]</f>
        <v>15841.905200000001</v>
      </c>
      <c r="N375" s="13">
        <f>Analista_Remuneracao_Dados_base[[#This Row],[2021]]-Analista_Remuneracao_Dados_base[[#This Row],[Aumento Salarial (%)]]</f>
        <v>15841.928900000001</v>
      </c>
      <c r="O375" s="13">
        <f>Analista_Remuneracao_Dados_base[[#This Row],[2022]]-Analista_Remuneracao_Dados_base[[#This Row],[Aumento Salarial (%)]]</f>
        <v>15841.952600000001</v>
      </c>
      <c r="P375" s="13">
        <f>Analista_Remuneracao_Dados_base[[#This Row],[Salário Atual (R$)2]]-(1*Analista_Remuneracao_Dados_base[[#This Row],[Aumento Salarial (%)]])</f>
        <v>15841.9763</v>
      </c>
      <c r="Q375" s="13">
        <v>15842</v>
      </c>
    </row>
    <row r="376" spans="1:17" x14ac:dyDescent="0.25">
      <c r="A376">
        <v>314</v>
      </c>
      <c r="B376" t="s">
        <v>10</v>
      </c>
      <c r="C376" t="s">
        <v>5</v>
      </c>
      <c r="D376">
        <v>24</v>
      </c>
      <c r="E376" s="38">
        <v>5086</v>
      </c>
      <c r="F376" s="37">
        <v>2.3400000000000001E-2</v>
      </c>
      <c r="G376">
        <f>Analista_Remuneracao_Dados_base[[#This Row],[2014]]-Analista_Remuneracao_Dados_base[[#This Row],[Aumento Salarial (%)]]</f>
        <v>8040.7659999999996</v>
      </c>
      <c r="H376" s="13">
        <f>Analista_Remuneracao_Dados_base[[#This Row],[2015]]-Analista_Remuneracao_Dados_base[[#This Row],[Aumento Salarial (%)]]</f>
        <v>8040.7893999999997</v>
      </c>
      <c r="I376" s="13">
        <f>Analista_Remuneracao_Dados_base[[#This Row],[2016]]-Analista_Remuneracao_Dados_base[[#This Row],[Aumento Salarial (%)]]</f>
        <v>8040.8127999999997</v>
      </c>
      <c r="J376" s="13">
        <f>Analista_Remuneracao_Dados_base[[#This Row],[2017]]-Analista_Remuneracao_Dados_base[[#This Row],[Aumento Salarial (%)]]</f>
        <v>8040.8361999999997</v>
      </c>
      <c r="K376" s="13">
        <f>Analista_Remuneracao_Dados_base[[#This Row],[2018]]-Analista_Remuneracao_Dados_base[[#This Row],[Aumento Salarial (%)]]</f>
        <v>8040.8595999999998</v>
      </c>
      <c r="L376" s="13">
        <f>Analista_Remuneracao_Dados_base[[#This Row],[2019]]-Analista_Remuneracao_Dados_base[[#This Row],[Aumento Salarial (%)]]</f>
        <v>8040.8829999999998</v>
      </c>
      <c r="M376" s="13">
        <f>Analista_Remuneracao_Dados_base[[#This Row],[2020]]-Analista_Remuneracao_Dados_base[[#This Row],[Aumento Salarial (%)]]</f>
        <v>8040.9063999999998</v>
      </c>
      <c r="N376" s="13">
        <f>Analista_Remuneracao_Dados_base[[#This Row],[2021]]-Analista_Remuneracao_Dados_base[[#This Row],[Aumento Salarial (%)]]</f>
        <v>8040.9297999999999</v>
      </c>
      <c r="O376" s="13">
        <f>Analista_Remuneracao_Dados_base[[#This Row],[2022]]-Analista_Remuneracao_Dados_base[[#This Row],[Aumento Salarial (%)]]</f>
        <v>8040.9531999999999</v>
      </c>
      <c r="P376" s="13">
        <f>Analista_Remuneracao_Dados_base[[#This Row],[Salário Atual (R$)2]]-(1*Analista_Remuneracao_Dados_base[[#This Row],[Aumento Salarial (%)]])</f>
        <v>8040.9766</v>
      </c>
      <c r="Q376" s="13">
        <v>8041</v>
      </c>
    </row>
    <row r="377" spans="1:17" x14ac:dyDescent="0.25">
      <c r="A377">
        <v>59</v>
      </c>
      <c r="B377" t="s">
        <v>10</v>
      </c>
      <c r="C377" t="s">
        <v>6</v>
      </c>
      <c r="D377">
        <v>19</v>
      </c>
      <c r="E377" s="38">
        <v>3611</v>
      </c>
      <c r="F377" s="37">
        <v>2.3199999999999998E-2</v>
      </c>
      <c r="G377">
        <f>Analista_Remuneracao_Dados_base[[#This Row],[2014]]-Analista_Remuneracao_Dados_base[[#This Row],[Aumento Salarial (%)]]</f>
        <v>11805.768000000004</v>
      </c>
      <c r="H377" s="13">
        <f>Analista_Remuneracao_Dados_base[[#This Row],[2015]]-Analista_Remuneracao_Dados_base[[#This Row],[Aumento Salarial (%)]]</f>
        <v>11805.791200000003</v>
      </c>
      <c r="I377" s="13">
        <f>Analista_Remuneracao_Dados_base[[#This Row],[2016]]-Analista_Remuneracao_Dados_base[[#This Row],[Aumento Salarial (%)]]</f>
        <v>11805.814400000003</v>
      </c>
      <c r="J377" s="13">
        <f>Analista_Remuneracao_Dados_base[[#This Row],[2017]]-Analista_Remuneracao_Dados_base[[#This Row],[Aumento Salarial (%)]]</f>
        <v>11805.837600000003</v>
      </c>
      <c r="K377" s="13">
        <f>Analista_Remuneracao_Dados_base[[#This Row],[2018]]-Analista_Remuneracao_Dados_base[[#This Row],[Aumento Salarial (%)]]</f>
        <v>11805.860800000002</v>
      </c>
      <c r="L377" s="13">
        <f>Analista_Remuneracao_Dados_base[[#This Row],[2019]]-Analista_Remuneracao_Dados_base[[#This Row],[Aumento Salarial (%)]]</f>
        <v>11805.884000000002</v>
      </c>
      <c r="M377" s="13">
        <f>Analista_Remuneracao_Dados_base[[#This Row],[2020]]-Analista_Remuneracao_Dados_base[[#This Row],[Aumento Salarial (%)]]</f>
        <v>11805.907200000001</v>
      </c>
      <c r="N377" s="13">
        <f>Analista_Remuneracao_Dados_base[[#This Row],[2021]]-Analista_Remuneracao_Dados_base[[#This Row],[Aumento Salarial (%)]]</f>
        <v>11805.930400000001</v>
      </c>
      <c r="O377" s="13">
        <f>Analista_Remuneracao_Dados_base[[#This Row],[2022]]-Analista_Remuneracao_Dados_base[[#This Row],[Aumento Salarial (%)]]</f>
        <v>11805.953600000001</v>
      </c>
      <c r="P377" s="13">
        <f>Analista_Remuneracao_Dados_base[[#This Row],[Salário Atual (R$)2]]-(1*Analista_Remuneracao_Dados_base[[#This Row],[Aumento Salarial (%)]])</f>
        <v>11805.9768</v>
      </c>
      <c r="Q377" s="13">
        <v>11806</v>
      </c>
    </row>
    <row r="378" spans="1:17" x14ac:dyDescent="0.25">
      <c r="A378">
        <v>391</v>
      </c>
      <c r="B378" t="s">
        <v>12</v>
      </c>
      <c r="C378" t="s">
        <v>5</v>
      </c>
      <c r="D378">
        <v>30</v>
      </c>
      <c r="E378" s="38">
        <v>13931</v>
      </c>
      <c r="F378" s="37">
        <v>2.2800000000000001E-2</v>
      </c>
      <c r="G378">
        <f>Analista_Remuneracao_Dados_base[[#This Row],[2014]]-Analista_Remuneracao_Dados_base[[#This Row],[Aumento Salarial (%)]]</f>
        <v>18995.772000000012</v>
      </c>
      <c r="H378" s="13">
        <f>Analista_Remuneracao_Dados_base[[#This Row],[2015]]-Analista_Remuneracao_Dados_base[[#This Row],[Aumento Salarial (%)]]</f>
        <v>18995.794800000011</v>
      </c>
      <c r="I378" s="13">
        <f>Analista_Remuneracao_Dados_base[[#This Row],[2016]]-Analista_Remuneracao_Dados_base[[#This Row],[Aumento Salarial (%)]]</f>
        <v>18995.817600000009</v>
      </c>
      <c r="J378" s="13">
        <f>Analista_Remuneracao_Dados_base[[#This Row],[2017]]-Analista_Remuneracao_Dados_base[[#This Row],[Aumento Salarial (%)]]</f>
        <v>18995.840400000008</v>
      </c>
      <c r="K378" s="13">
        <f>Analista_Remuneracao_Dados_base[[#This Row],[2018]]-Analista_Remuneracao_Dados_base[[#This Row],[Aumento Salarial (%)]]</f>
        <v>18995.863200000007</v>
      </c>
      <c r="L378" s="13">
        <f>Analista_Remuneracao_Dados_base[[#This Row],[2019]]-Analista_Remuneracao_Dados_base[[#This Row],[Aumento Salarial (%)]]</f>
        <v>18995.886000000006</v>
      </c>
      <c r="M378" s="13">
        <f>Analista_Remuneracao_Dados_base[[#This Row],[2020]]-Analista_Remuneracao_Dados_base[[#This Row],[Aumento Salarial (%)]]</f>
        <v>18995.908800000005</v>
      </c>
      <c r="N378" s="13">
        <f>Analista_Remuneracao_Dados_base[[#This Row],[2021]]-Analista_Remuneracao_Dados_base[[#This Row],[Aumento Salarial (%)]]</f>
        <v>18995.931600000004</v>
      </c>
      <c r="O378" s="13">
        <f>Analista_Remuneracao_Dados_base[[#This Row],[2022]]-Analista_Remuneracao_Dados_base[[#This Row],[Aumento Salarial (%)]]</f>
        <v>18995.954400000002</v>
      </c>
      <c r="P378" s="13">
        <f>Analista_Remuneracao_Dados_base[[#This Row],[Salário Atual (R$)2]]-(1*Analista_Remuneracao_Dados_base[[#This Row],[Aumento Salarial (%)]])</f>
        <v>18995.977200000001</v>
      </c>
      <c r="Q378" s="13">
        <v>18996</v>
      </c>
    </row>
    <row r="379" spans="1:17" x14ac:dyDescent="0.25">
      <c r="A379">
        <v>319</v>
      </c>
      <c r="B379" t="s">
        <v>10</v>
      </c>
      <c r="C379" t="s">
        <v>4</v>
      </c>
      <c r="D379">
        <v>13</v>
      </c>
      <c r="E379" s="38">
        <v>8239</v>
      </c>
      <c r="F379" s="37">
        <v>2.2700000000000001E-2</v>
      </c>
      <c r="G379">
        <f>Analista_Remuneracao_Dados_base[[#This Row],[2014]]-Analista_Remuneracao_Dados_base[[#This Row],[Aumento Salarial (%)]]</f>
        <v>12409.773000000005</v>
      </c>
      <c r="H379" s="13">
        <f>Analista_Remuneracao_Dados_base[[#This Row],[2015]]-Analista_Remuneracao_Dados_base[[#This Row],[Aumento Salarial (%)]]</f>
        <v>12409.795700000004</v>
      </c>
      <c r="I379" s="13">
        <f>Analista_Remuneracao_Dados_base[[#This Row],[2016]]-Analista_Remuneracao_Dados_base[[#This Row],[Aumento Salarial (%)]]</f>
        <v>12409.818400000004</v>
      </c>
      <c r="J379" s="13">
        <f>Analista_Remuneracao_Dados_base[[#This Row],[2017]]-Analista_Remuneracao_Dados_base[[#This Row],[Aumento Salarial (%)]]</f>
        <v>12409.841100000003</v>
      </c>
      <c r="K379" s="13">
        <f>Analista_Remuneracao_Dados_base[[#This Row],[2018]]-Analista_Remuneracao_Dados_base[[#This Row],[Aumento Salarial (%)]]</f>
        <v>12409.863800000003</v>
      </c>
      <c r="L379" s="13">
        <f>Analista_Remuneracao_Dados_base[[#This Row],[2019]]-Analista_Remuneracao_Dados_base[[#This Row],[Aumento Salarial (%)]]</f>
        <v>12409.886500000002</v>
      </c>
      <c r="M379" s="13">
        <f>Analista_Remuneracao_Dados_base[[#This Row],[2020]]-Analista_Remuneracao_Dados_base[[#This Row],[Aumento Salarial (%)]]</f>
        <v>12409.909200000002</v>
      </c>
      <c r="N379" s="13">
        <f>Analista_Remuneracao_Dados_base[[#This Row],[2021]]-Analista_Remuneracao_Dados_base[[#This Row],[Aumento Salarial (%)]]</f>
        <v>12409.931900000001</v>
      </c>
      <c r="O379" s="13">
        <f>Analista_Remuneracao_Dados_base[[#This Row],[2022]]-Analista_Remuneracao_Dados_base[[#This Row],[Aumento Salarial (%)]]</f>
        <v>12409.954600000001</v>
      </c>
      <c r="P379" s="13">
        <f>Analista_Remuneracao_Dados_base[[#This Row],[Salário Atual (R$)2]]-(1*Analista_Remuneracao_Dados_base[[#This Row],[Aumento Salarial (%)]])</f>
        <v>12409.9773</v>
      </c>
      <c r="Q379" s="13">
        <v>12410</v>
      </c>
    </row>
    <row r="380" spans="1:17" x14ac:dyDescent="0.25">
      <c r="A380">
        <v>492</v>
      </c>
      <c r="B380" t="s">
        <v>10</v>
      </c>
      <c r="C380" t="s">
        <v>7</v>
      </c>
      <c r="D380">
        <v>17</v>
      </c>
      <c r="E380" s="38">
        <v>16912</v>
      </c>
      <c r="F380" s="37">
        <v>2.23E-2</v>
      </c>
      <c r="G380">
        <f>Analista_Remuneracao_Dados_base[[#This Row],[2014]]-Analista_Remuneracao_Dados_base[[#This Row],[Aumento Salarial (%)]]</f>
        <v>8883.7769999999946</v>
      </c>
      <c r="H380" s="13">
        <f>Analista_Remuneracao_Dados_base[[#This Row],[2015]]-Analista_Remuneracao_Dados_base[[#This Row],[Aumento Salarial (%)]]</f>
        <v>8883.7992999999951</v>
      </c>
      <c r="I380" s="13">
        <f>Analista_Remuneracao_Dados_base[[#This Row],[2016]]-Analista_Remuneracao_Dados_base[[#This Row],[Aumento Salarial (%)]]</f>
        <v>8883.8215999999957</v>
      </c>
      <c r="J380" s="13">
        <f>Analista_Remuneracao_Dados_base[[#This Row],[2017]]-Analista_Remuneracao_Dados_base[[#This Row],[Aumento Salarial (%)]]</f>
        <v>8883.8438999999962</v>
      </c>
      <c r="K380" s="13">
        <f>Analista_Remuneracao_Dados_base[[#This Row],[2018]]-Analista_Remuneracao_Dados_base[[#This Row],[Aumento Salarial (%)]]</f>
        <v>8883.8661999999968</v>
      </c>
      <c r="L380" s="13">
        <f>Analista_Remuneracao_Dados_base[[#This Row],[2019]]-Analista_Remuneracao_Dados_base[[#This Row],[Aumento Salarial (%)]]</f>
        <v>8883.8884999999973</v>
      </c>
      <c r="M380" s="13">
        <f>Analista_Remuneracao_Dados_base[[#This Row],[2020]]-Analista_Remuneracao_Dados_base[[#This Row],[Aumento Salarial (%)]]</f>
        <v>8883.9107999999978</v>
      </c>
      <c r="N380" s="13">
        <f>Analista_Remuneracao_Dados_base[[#This Row],[2021]]-Analista_Remuneracao_Dados_base[[#This Row],[Aumento Salarial (%)]]</f>
        <v>8883.9330999999984</v>
      </c>
      <c r="O380" s="13">
        <f>Analista_Remuneracao_Dados_base[[#This Row],[2022]]-Analista_Remuneracao_Dados_base[[#This Row],[Aumento Salarial (%)]]</f>
        <v>8883.9553999999989</v>
      </c>
      <c r="P380" s="13">
        <f>Analista_Remuneracao_Dados_base[[#This Row],[Salário Atual (R$)2]]-(1*Analista_Remuneracao_Dados_base[[#This Row],[Aumento Salarial (%)]])</f>
        <v>8883.9776999999995</v>
      </c>
      <c r="Q380" s="13">
        <v>8884</v>
      </c>
    </row>
    <row r="381" spans="1:17" x14ac:dyDescent="0.25">
      <c r="A381">
        <v>232</v>
      </c>
      <c r="B381" t="s">
        <v>12</v>
      </c>
      <c r="C381" t="s">
        <v>4</v>
      </c>
      <c r="D381">
        <v>29</v>
      </c>
      <c r="E381" s="38">
        <v>10581</v>
      </c>
      <c r="F381" s="37">
        <v>2.18E-2</v>
      </c>
      <c r="G381">
        <f>Analista_Remuneracao_Dados_base[[#This Row],[2014]]-Analista_Remuneracao_Dados_base[[#This Row],[Aumento Salarial (%)]]</f>
        <v>6382.7819999999956</v>
      </c>
      <c r="H381" s="13">
        <f>Analista_Remuneracao_Dados_base[[#This Row],[2015]]-Analista_Remuneracao_Dados_base[[#This Row],[Aumento Salarial (%)]]</f>
        <v>6382.803799999996</v>
      </c>
      <c r="I381" s="13">
        <f>Analista_Remuneracao_Dados_base[[#This Row],[2016]]-Analista_Remuneracao_Dados_base[[#This Row],[Aumento Salarial (%)]]</f>
        <v>6382.8255999999965</v>
      </c>
      <c r="J381" s="13">
        <f>Analista_Remuneracao_Dados_base[[#This Row],[2017]]-Analista_Remuneracao_Dados_base[[#This Row],[Aumento Salarial (%)]]</f>
        <v>6382.8473999999969</v>
      </c>
      <c r="K381" s="13">
        <f>Analista_Remuneracao_Dados_base[[#This Row],[2018]]-Analista_Remuneracao_Dados_base[[#This Row],[Aumento Salarial (%)]]</f>
        <v>6382.8691999999974</v>
      </c>
      <c r="L381" s="13">
        <f>Analista_Remuneracao_Dados_base[[#This Row],[2019]]-Analista_Remuneracao_Dados_base[[#This Row],[Aumento Salarial (%)]]</f>
        <v>6382.8909999999978</v>
      </c>
      <c r="M381" s="13">
        <f>Analista_Remuneracao_Dados_base[[#This Row],[2020]]-Analista_Remuneracao_Dados_base[[#This Row],[Aumento Salarial (%)]]</f>
        <v>6382.9127999999982</v>
      </c>
      <c r="N381" s="13">
        <f>Analista_Remuneracao_Dados_base[[#This Row],[2021]]-Analista_Remuneracao_Dados_base[[#This Row],[Aumento Salarial (%)]]</f>
        <v>6382.9345999999987</v>
      </c>
      <c r="O381" s="13">
        <f>Analista_Remuneracao_Dados_base[[#This Row],[2022]]-Analista_Remuneracao_Dados_base[[#This Row],[Aumento Salarial (%)]]</f>
        <v>6382.9563999999991</v>
      </c>
      <c r="P381" s="13">
        <f>Analista_Remuneracao_Dados_base[[#This Row],[Salário Atual (R$)2]]-(1*Analista_Remuneracao_Dados_base[[#This Row],[Aumento Salarial (%)]])</f>
        <v>6382.9781999999996</v>
      </c>
      <c r="Q381" s="13">
        <v>6383</v>
      </c>
    </row>
    <row r="382" spans="1:17" x14ac:dyDescent="0.25">
      <c r="A382">
        <v>432</v>
      </c>
      <c r="B382" t="s">
        <v>9</v>
      </c>
      <c r="C382" t="s">
        <v>7</v>
      </c>
      <c r="D382">
        <v>12</v>
      </c>
      <c r="E382" s="38">
        <v>3542</v>
      </c>
      <c r="F382" s="37">
        <v>2.1600000000000001E-2</v>
      </c>
      <c r="G382">
        <f>Analista_Remuneracao_Dados_base[[#This Row],[2014]]-Analista_Remuneracao_Dados_base[[#This Row],[Aumento Salarial (%)]]</f>
        <v>9702.7839999999997</v>
      </c>
      <c r="H382" s="13">
        <f>Analista_Remuneracao_Dados_base[[#This Row],[2015]]-Analista_Remuneracao_Dados_base[[#This Row],[Aumento Salarial (%)]]</f>
        <v>9702.8055999999997</v>
      </c>
      <c r="I382" s="13">
        <f>Analista_Remuneracao_Dados_base[[#This Row],[2016]]-Analista_Remuneracao_Dados_base[[#This Row],[Aumento Salarial (%)]]</f>
        <v>9702.8271999999997</v>
      </c>
      <c r="J382" s="13">
        <f>Analista_Remuneracao_Dados_base[[#This Row],[2017]]-Analista_Remuneracao_Dados_base[[#This Row],[Aumento Salarial (%)]]</f>
        <v>9702.8487999999998</v>
      </c>
      <c r="K382" s="13">
        <f>Analista_Remuneracao_Dados_base[[#This Row],[2018]]-Analista_Remuneracao_Dados_base[[#This Row],[Aumento Salarial (%)]]</f>
        <v>9702.8703999999998</v>
      </c>
      <c r="L382" s="13">
        <f>Analista_Remuneracao_Dados_base[[#This Row],[2019]]-Analista_Remuneracao_Dados_base[[#This Row],[Aumento Salarial (%)]]</f>
        <v>9702.8919999999998</v>
      </c>
      <c r="M382" s="13">
        <f>Analista_Remuneracao_Dados_base[[#This Row],[2020]]-Analista_Remuneracao_Dados_base[[#This Row],[Aumento Salarial (%)]]</f>
        <v>9702.9135999999999</v>
      </c>
      <c r="N382" s="13">
        <f>Analista_Remuneracao_Dados_base[[#This Row],[2021]]-Analista_Remuneracao_Dados_base[[#This Row],[Aumento Salarial (%)]]</f>
        <v>9702.9351999999999</v>
      </c>
      <c r="O382" s="13">
        <f>Analista_Remuneracao_Dados_base[[#This Row],[2022]]-Analista_Remuneracao_Dados_base[[#This Row],[Aumento Salarial (%)]]</f>
        <v>9702.9567999999999</v>
      </c>
      <c r="P382" s="13">
        <f>Analista_Remuneracao_Dados_base[[#This Row],[Salário Atual (R$)2]]-(1*Analista_Remuneracao_Dados_base[[#This Row],[Aumento Salarial (%)]])</f>
        <v>9702.9784</v>
      </c>
      <c r="Q382" s="13">
        <v>9703</v>
      </c>
    </row>
    <row r="383" spans="1:17" x14ac:dyDescent="0.25">
      <c r="A383">
        <v>189</v>
      </c>
      <c r="B383" t="s">
        <v>11</v>
      </c>
      <c r="C383" t="s">
        <v>7</v>
      </c>
      <c r="D383">
        <v>1</v>
      </c>
      <c r="E383" s="38">
        <v>17226</v>
      </c>
      <c r="F383" s="37">
        <v>2.1499999999999998E-2</v>
      </c>
      <c r="G383">
        <f>Analista_Remuneracao_Dados_base[[#This Row],[2014]]-Analista_Remuneracao_Dados_base[[#This Row],[Aumento Salarial (%)]]</f>
        <v>12480.784999999993</v>
      </c>
      <c r="H383" s="13">
        <f>Analista_Remuneracao_Dados_base[[#This Row],[2015]]-Analista_Remuneracao_Dados_base[[#This Row],[Aumento Salarial (%)]]</f>
        <v>12480.806499999993</v>
      </c>
      <c r="I383" s="13">
        <f>Analista_Remuneracao_Dados_base[[#This Row],[2016]]-Analista_Remuneracao_Dados_base[[#This Row],[Aumento Salarial (%)]]</f>
        <v>12480.827999999994</v>
      </c>
      <c r="J383" s="13">
        <f>Analista_Remuneracao_Dados_base[[#This Row],[2017]]-Analista_Remuneracao_Dados_base[[#This Row],[Aumento Salarial (%)]]</f>
        <v>12480.849499999995</v>
      </c>
      <c r="K383" s="13">
        <f>Analista_Remuneracao_Dados_base[[#This Row],[2018]]-Analista_Remuneracao_Dados_base[[#This Row],[Aumento Salarial (%)]]</f>
        <v>12480.870999999996</v>
      </c>
      <c r="L383" s="13">
        <f>Analista_Remuneracao_Dados_base[[#This Row],[2019]]-Analista_Remuneracao_Dados_base[[#This Row],[Aumento Salarial (%)]]</f>
        <v>12480.892499999996</v>
      </c>
      <c r="M383" s="13">
        <f>Analista_Remuneracao_Dados_base[[#This Row],[2020]]-Analista_Remuneracao_Dados_base[[#This Row],[Aumento Salarial (%)]]</f>
        <v>12480.913999999997</v>
      </c>
      <c r="N383" s="13">
        <f>Analista_Remuneracao_Dados_base[[#This Row],[2021]]-Analista_Remuneracao_Dados_base[[#This Row],[Aumento Salarial (%)]]</f>
        <v>12480.935499999998</v>
      </c>
      <c r="O383" s="13">
        <f>Analista_Remuneracao_Dados_base[[#This Row],[2022]]-Analista_Remuneracao_Dados_base[[#This Row],[Aumento Salarial (%)]]</f>
        <v>12480.956999999999</v>
      </c>
      <c r="P383" s="13">
        <f>Analista_Remuneracao_Dados_base[[#This Row],[Salário Atual (R$)2]]-(1*Analista_Remuneracao_Dados_base[[#This Row],[Aumento Salarial (%)]])</f>
        <v>12480.978499999999</v>
      </c>
      <c r="Q383" s="13">
        <v>12481</v>
      </c>
    </row>
    <row r="384" spans="1:17" x14ac:dyDescent="0.25">
      <c r="A384">
        <v>262</v>
      </c>
      <c r="B384" t="s">
        <v>11</v>
      </c>
      <c r="C384" t="s">
        <v>8</v>
      </c>
      <c r="D384">
        <v>3</v>
      </c>
      <c r="E384" s="38">
        <v>19444</v>
      </c>
      <c r="F384" s="37">
        <v>2.1499999999999998E-2</v>
      </c>
      <c r="G384">
        <f>Analista_Remuneracao_Dados_base[[#This Row],[2014]]-Analista_Remuneracao_Dados_base[[#This Row],[Aumento Salarial (%)]]</f>
        <v>6355.7850000000017</v>
      </c>
      <c r="H384" s="13">
        <f>Analista_Remuneracao_Dados_base[[#This Row],[2015]]-Analista_Remuneracao_Dados_base[[#This Row],[Aumento Salarial (%)]]</f>
        <v>6355.8065000000015</v>
      </c>
      <c r="I384" s="13">
        <f>Analista_Remuneracao_Dados_base[[#This Row],[2016]]-Analista_Remuneracao_Dados_base[[#This Row],[Aumento Salarial (%)]]</f>
        <v>6355.8280000000013</v>
      </c>
      <c r="J384" s="13">
        <f>Analista_Remuneracao_Dados_base[[#This Row],[2017]]-Analista_Remuneracao_Dados_base[[#This Row],[Aumento Salarial (%)]]</f>
        <v>6355.8495000000012</v>
      </c>
      <c r="K384" s="13">
        <f>Analista_Remuneracao_Dados_base[[#This Row],[2018]]-Analista_Remuneracao_Dados_base[[#This Row],[Aumento Salarial (%)]]</f>
        <v>6355.871000000001</v>
      </c>
      <c r="L384" s="13">
        <f>Analista_Remuneracao_Dados_base[[#This Row],[2019]]-Analista_Remuneracao_Dados_base[[#This Row],[Aumento Salarial (%)]]</f>
        <v>6355.8925000000008</v>
      </c>
      <c r="M384" s="13">
        <f>Analista_Remuneracao_Dados_base[[#This Row],[2020]]-Analista_Remuneracao_Dados_base[[#This Row],[Aumento Salarial (%)]]</f>
        <v>6355.9140000000007</v>
      </c>
      <c r="N384" s="13">
        <f>Analista_Remuneracao_Dados_base[[#This Row],[2021]]-Analista_Remuneracao_Dados_base[[#This Row],[Aumento Salarial (%)]]</f>
        <v>6355.9355000000005</v>
      </c>
      <c r="O384" s="13">
        <f>Analista_Remuneracao_Dados_base[[#This Row],[2022]]-Analista_Remuneracao_Dados_base[[#This Row],[Aumento Salarial (%)]]</f>
        <v>6355.9570000000003</v>
      </c>
      <c r="P384" s="13">
        <f>Analista_Remuneracao_Dados_base[[#This Row],[Salário Atual (R$)2]]-(1*Analista_Remuneracao_Dados_base[[#This Row],[Aumento Salarial (%)]])</f>
        <v>6355.9785000000002</v>
      </c>
      <c r="Q384" s="13">
        <v>6356</v>
      </c>
    </row>
    <row r="385" spans="1:17" x14ac:dyDescent="0.25">
      <c r="A385">
        <v>151</v>
      </c>
      <c r="B385" t="s">
        <v>10</v>
      </c>
      <c r="C385" t="s">
        <v>5</v>
      </c>
      <c r="D385">
        <v>16</v>
      </c>
      <c r="E385" s="38">
        <v>8130</v>
      </c>
      <c r="F385" s="37">
        <v>2.0899999999999998E-2</v>
      </c>
      <c r="G385">
        <f>Analista_Remuneracao_Dados_base[[#This Row],[2014]]-Analista_Remuneracao_Dados_base[[#This Row],[Aumento Salarial (%)]]</f>
        <v>17394.791000000005</v>
      </c>
      <c r="H385" s="13">
        <f>Analista_Remuneracao_Dados_base[[#This Row],[2015]]-Analista_Remuneracao_Dados_base[[#This Row],[Aumento Salarial (%)]]</f>
        <v>17394.811900000004</v>
      </c>
      <c r="I385" s="13">
        <f>Analista_Remuneracao_Dados_base[[#This Row],[2016]]-Analista_Remuneracao_Dados_base[[#This Row],[Aumento Salarial (%)]]</f>
        <v>17394.832800000004</v>
      </c>
      <c r="J385" s="13">
        <f>Analista_Remuneracao_Dados_base[[#This Row],[2017]]-Analista_Remuneracao_Dados_base[[#This Row],[Aumento Salarial (%)]]</f>
        <v>17394.853700000003</v>
      </c>
      <c r="K385" s="13">
        <f>Analista_Remuneracao_Dados_base[[#This Row],[2018]]-Analista_Remuneracao_Dados_base[[#This Row],[Aumento Salarial (%)]]</f>
        <v>17394.874600000003</v>
      </c>
      <c r="L385" s="13">
        <f>Analista_Remuneracao_Dados_base[[#This Row],[2019]]-Analista_Remuneracao_Dados_base[[#This Row],[Aumento Salarial (%)]]</f>
        <v>17394.895500000002</v>
      </c>
      <c r="M385" s="13">
        <f>Analista_Remuneracao_Dados_base[[#This Row],[2020]]-Analista_Remuneracao_Dados_base[[#This Row],[Aumento Salarial (%)]]</f>
        <v>17394.916400000002</v>
      </c>
      <c r="N385" s="13">
        <f>Analista_Remuneracao_Dados_base[[#This Row],[2021]]-Analista_Remuneracao_Dados_base[[#This Row],[Aumento Salarial (%)]]</f>
        <v>17394.937300000001</v>
      </c>
      <c r="O385" s="13">
        <f>Analista_Remuneracao_Dados_base[[#This Row],[2022]]-Analista_Remuneracao_Dados_base[[#This Row],[Aumento Salarial (%)]]</f>
        <v>17394.958200000001</v>
      </c>
      <c r="P385" s="13">
        <f>Analista_Remuneracao_Dados_base[[#This Row],[Salário Atual (R$)2]]-(1*Analista_Remuneracao_Dados_base[[#This Row],[Aumento Salarial (%)]])</f>
        <v>17394.9791</v>
      </c>
      <c r="Q385" s="13">
        <v>17395</v>
      </c>
    </row>
    <row r="386" spans="1:17" x14ac:dyDescent="0.25">
      <c r="A386">
        <v>108</v>
      </c>
      <c r="B386" t="s">
        <v>9</v>
      </c>
      <c r="C386" t="s">
        <v>8</v>
      </c>
      <c r="D386">
        <v>26</v>
      </c>
      <c r="E386" s="38">
        <v>16947</v>
      </c>
      <c r="F386" s="37">
        <v>2.0500000000000001E-2</v>
      </c>
      <c r="G386">
        <f>Analista_Remuneracao_Dados_base[[#This Row],[2014]]-Analista_Remuneracao_Dados_base[[#This Row],[Aumento Salarial (%)]]</f>
        <v>10763.794999999995</v>
      </c>
      <c r="H386" s="13">
        <f>Analista_Remuneracao_Dados_base[[#This Row],[2015]]-Analista_Remuneracao_Dados_base[[#This Row],[Aumento Salarial (%)]]</f>
        <v>10763.815499999995</v>
      </c>
      <c r="I386" s="13">
        <f>Analista_Remuneracao_Dados_base[[#This Row],[2016]]-Analista_Remuneracao_Dados_base[[#This Row],[Aumento Salarial (%)]]</f>
        <v>10763.835999999996</v>
      </c>
      <c r="J386" s="13">
        <f>Analista_Remuneracao_Dados_base[[#This Row],[2017]]-Analista_Remuneracao_Dados_base[[#This Row],[Aumento Salarial (%)]]</f>
        <v>10763.856499999996</v>
      </c>
      <c r="K386" s="13">
        <f>Analista_Remuneracao_Dados_base[[#This Row],[2018]]-Analista_Remuneracao_Dados_base[[#This Row],[Aumento Salarial (%)]]</f>
        <v>10763.876999999997</v>
      </c>
      <c r="L386" s="13">
        <f>Analista_Remuneracao_Dados_base[[#This Row],[2019]]-Analista_Remuneracao_Dados_base[[#This Row],[Aumento Salarial (%)]]</f>
        <v>10763.897499999997</v>
      </c>
      <c r="M386" s="13">
        <f>Analista_Remuneracao_Dados_base[[#This Row],[2020]]-Analista_Remuneracao_Dados_base[[#This Row],[Aumento Salarial (%)]]</f>
        <v>10763.917999999998</v>
      </c>
      <c r="N386" s="13">
        <f>Analista_Remuneracao_Dados_base[[#This Row],[2021]]-Analista_Remuneracao_Dados_base[[#This Row],[Aumento Salarial (%)]]</f>
        <v>10763.938499999998</v>
      </c>
      <c r="O386" s="13">
        <f>Analista_Remuneracao_Dados_base[[#This Row],[2022]]-Analista_Remuneracao_Dados_base[[#This Row],[Aumento Salarial (%)]]</f>
        <v>10763.958999999999</v>
      </c>
      <c r="P386" s="13">
        <f>Analista_Remuneracao_Dados_base[[#This Row],[Salário Atual (R$)2]]-(1*Analista_Remuneracao_Dados_base[[#This Row],[Aumento Salarial (%)]])</f>
        <v>10763.979499999999</v>
      </c>
      <c r="Q386" s="13">
        <v>10764</v>
      </c>
    </row>
    <row r="387" spans="1:17" x14ac:dyDescent="0.25">
      <c r="A387">
        <v>413</v>
      </c>
      <c r="B387" t="s">
        <v>3</v>
      </c>
      <c r="C387" t="s">
        <v>6</v>
      </c>
      <c r="D387">
        <v>15</v>
      </c>
      <c r="E387" s="38">
        <v>10426</v>
      </c>
      <c r="F387" s="37">
        <v>2.0199999999999999E-2</v>
      </c>
      <c r="G387">
        <f>Analista_Remuneracao_Dados_base[[#This Row],[2014]]-Analista_Remuneracao_Dados_base[[#This Row],[Aumento Salarial (%)]]</f>
        <v>3768.7980000000007</v>
      </c>
      <c r="H387" s="13">
        <f>Analista_Remuneracao_Dados_base[[#This Row],[2015]]-Analista_Remuneracao_Dados_base[[#This Row],[Aumento Salarial (%)]]</f>
        <v>3768.8182000000006</v>
      </c>
      <c r="I387" s="13">
        <f>Analista_Remuneracao_Dados_base[[#This Row],[2016]]-Analista_Remuneracao_Dados_base[[#This Row],[Aumento Salarial (%)]]</f>
        <v>3768.8384000000005</v>
      </c>
      <c r="J387" s="13">
        <f>Analista_Remuneracao_Dados_base[[#This Row],[2017]]-Analista_Remuneracao_Dados_base[[#This Row],[Aumento Salarial (%)]]</f>
        <v>3768.8586000000005</v>
      </c>
      <c r="K387" s="13">
        <f>Analista_Remuneracao_Dados_base[[#This Row],[2018]]-Analista_Remuneracao_Dados_base[[#This Row],[Aumento Salarial (%)]]</f>
        <v>3768.8788000000004</v>
      </c>
      <c r="L387" s="13">
        <f>Analista_Remuneracao_Dados_base[[#This Row],[2019]]-Analista_Remuneracao_Dados_base[[#This Row],[Aumento Salarial (%)]]</f>
        <v>3768.8990000000003</v>
      </c>
      <c r="M387" s="13">
        <f>Analista_Remuneracao_Dados_base[[#This Row],[2020]]-Analista_Remuneracao_Dados_base[[#This Row],[Aumento Salarial (%)]]</f>
        <v>3768.9192000000003</v>
      </c>
      <c r="N387" s="13">
        <f>Analista_Remuneracao_Dados_base[[#This Row],[2021]]-Analista_Remuneracao_Dados_base[[#This Row],[Aumento Salarial (%)]]</f>
        <v>3768.9394000000002</v>
      </c>
      <c r="O387" s="13">
        <f>Analista_Remuneracao_Dados_base[[#This Row],[2022]]-Analista_Remuneracao_Dados_base[[#This Row],[Aumento Salarial (%)]]</f>
        <v>3768.9596000000001</v>
      </c>
      <c r="P387" s="13">
        <f>Analista_Remuneracao_Dados_base[[#This Row],[Salário Atual (R$)2]]-(1*Analista_Remuneracao_Dados_base[[#This Row],[Aumento Salarial (%)]])</f>
        <v>3768.9798000000001</v>
      </c>
      <c r="Q387" s="13">
        <v>3769</v>
      </c>
    </row>
    <row r="388" spans="1:17" x14ac:dyDescent="0.25">
      <c r="A388">
        <v>44</v>
      </c>
      <c r="B388" t="s">
        <v>12</v>
      </c>
      <c r="C388" t="s">
        <v>7</v>
      </c>
      <c r="D388">
        <v>27</v>
      </c>
      <c r="E388" s="38">
        <v>14782</v>
      </c>
      <c r="F388" s="37">
        <v>2.01E-2</v>
      </c>
      <c r="G388">
        <f>Analista_Remuneracao_Dados_base[[#This Row],[2014]]-Analista_Remuneracao_Dados_base[[#This Row],[Aumento Salarial (%)]]</f>
        <v>17577.798999999985</v>
      </c>
      <c r="H388" s="13">
        <f>Analista_Remuneracao_Dados_base[[#This Row],[2015]]-Analista_Remuneracao_Dados_base[[#This Row],[Aumento Salarial (%)]]</f>
        <v>17577.819099999986</v>
      </c>
      <c r="I388" s="13">
        <f>Analista_Remuneracao_Dados_base[[#This Row],[2016]]-Analista_Remuneracao_Dados_base[[#This Row],[Aumento Salarial (%)]]</f>
        <v>17577.839199999988</v>
      </c>
      <c r="J388" s="13">
        <f>Analista_Remuneracao_Dados_base[[#This Row],[2017]]-Analista_Remuneracao_Dados_base[[#This Row],[Aumento Salarial (%)]]</f>
        <v>17577.859299999989</v>
      </c>
      <c r="K388" s="13">
        <f>Analista_Remuneracao_Dados_base[[#This Row],[2018]]-Analista_Remuneracao_Dados_base[[#This Row],[Aumento Salarial (%)]]</f>
        <v>17577.879399999991</v>
      </c>
      <c r="L388" s="13">
        <f>Analista_Remuneracao_Dados_base[[#This Row],[2019]]-Analista_Remuneracao_Dados_base[[#This Row],[Aumento Salarial (%)]]</f>
        <v>17577.899499999992</v>
      </c>
      <c r="M388" s="13">
        <f>Analista_Remuneracao_Dados_base[[#This Row],[2020]]-Analista_Remuneracao_Dados_base[[#This Row],[Aumento Salarial (%)]]</f>
        <v>17577.919599999994</v>
      </c>
      <c r="N388" s="13">
        <f>Analista_Remuneracao_Dados_base[[#This Row],[2021]]-Analista_Remuneracao_Dados_base[[#This Row],[Aumento Salarial (%)]]</f>
        <v>17577.939699999995</v>
      </c>
      <c r="O388" s="13">
        <f>Analista_Remuneracao_Dados_base[[#This Row],[2022]]-Analista_Remuneracao_Dados_base[[#This Row],[Aumento Salarial (%)]]</f>
        <v>17577.959799999997</v>
      </c>
      <c r="P388" s="13">
        <f>Analista_Remuneracao_Dados_base[[#This Row],[Salário Atual (R$)2]]-(1*Analista_Remuneracao_Dados_base[[#This Row],[Aumento Salarial (%)]])</f>
        <v>17577.979899999998</v>
      </c>
      <c r="Q388" s="13">
        <v>17578</v>
      </c>
    </row>
    <row r="389" spans="1:17" x14ac:dyDescent="0.25">
      <c r="A389">
        <v>116</v>
      </c>
      <c r="B389" t="s">
        <v>10</v>
      </c>
      <c r="C389" t="s">
        <v>6</v>
      </c>
      <c r="D389">
        <v>19</v>
      </c>
      <c r="E389" s="38">
        <v>17479</v>
      </c>
      <c r="F389" s="37">
        <v>1.9300000000000001E-2</v>
      </c>
      <c r="G389">
        <f>Analista_Remuneracao_Dados_base[[#This Row],[2014]]-Analista_Remuneracao_Dados_base[[#This Row],[Aumento Salarial (%)]]</f>
        <v>4862.8070000000007</v>
      </c>
      <c r="H389" s="13">
        <f>Analista_Remuneracao_Dados_base[[#This Row],[2015]]-Analista_Remuneracao_Dados_base[[#This Row],[Aumento Salarial (%)]]</f>
        <v>4862.8263000000006</v>
      </c>
      <c r="I389" s="13">
        <f>Analista_Remuneracao_Dados_base[[#This Row],[2016]]-Analista_Remuneracao_Dados_base[[#This Row],[Aumento Salarial (%)]]</f>
        <v>4862.8456000000006</v>
      </c>
      <c r="J389" s="13">
        <f>Analista_Remuneracao_Dados_base[[#This Row],[2017]]-Analista_Remuneracao_Dados_base[[#This Row],[Aumento Salarial (%)]]</f>
        <v>4862.8649000000005</v>
      </c>
      <c r="K389" s="13">
        <f>Analista_Remuneracao_Dados_base[[#This Row],[2018]]-Analista_Remuneracao_Dados_base[[#This Row],[Aumento Salarial (%)]]</f>
        <v>4862.8842000000004</v>
      </c>
      <c r="L389" s="13">
        <f>Analista_Remuneracao_Dados_base[[#This Row],[2019]]-Analista_Remuneracao_Dados_base[[#This Row],[Aumento Salarial (%)]]</f>
        <v>4862.9035000000003</v>
      </c>
      <c r="M389" s="13">
        <f>Analista_Remuneracao_Dados_base[[#This Row],[2020]]-Analista_Remuneracao_Dados_base[[#This Row],[Aumento Salarial (%)]]</f>
        <v>4862.9228000000003</v>
      </c>
      <c r="N389" s="13">
        <f>Analista_Remuneracao_Dados_base[[#This Row],[2021]]-Analista_Remuneracao_Dados_base[[#This Row],[Aumento Salarial (%)]]</f>
        <v>4862.9421000000002</v>
      </c>
      <c r="O389" s="13">
        <f>Analista_Remuneracao_Dados_base[[#This Row],[2022]]-Analista_Remuneracao_Dados_base[[#This Row],[Aumento Salarial (%)]]</f>
        <v>4862.9614000000001</v>
      </c>
      <c r="P389" s="13">
        <f>Analista_Remuneracao_Dados_base[[#This Row],[Salário Atual (R$)2]]-(1*Analista_Remuneracao_Dados_base[[#This Row],[Aumento Salarial (%)]])</f>
        <v>4862.9807000000001</v>
      </c>
      <c r="Q389" s="13">
        <v>4863</v>
      </c>
    </row>
    <row r="390" spans="1:17" x14ac:dyDescent="0.25">
      <c r="A390">
        <v>376</v>
      </c>
      <c r="B390" t="s">
        <v>12</v>
      </c>
      <c r="C390" t="s">
        <v>7</v>
      </c>
      <c r="D390">
        <v>20</v>
      </c>
      <c r="E390" s="38">
        <v>5274</v>
      </c>
      <c r="F390" s="37">
        <v>1.9099999999999999E-2</v>
      </c>
      <c r="G390">
        <f>Analista_Remuneracao_Dados_base[[#This Row],[2014]]-Analista_Remuneracao_Dados_base[[#This Row],[Aumento Salarial (%)]]</f>
        <v>7198.8089999999956</v>
      </c>
      <c r="H390" s="13">
        <f>Analista_Remuneracao_Dados_base[[#This Row],[2015]]-Analista_Remuneracao_Dados_base[[#This Row],[Aumento Salarial (%)]]</f>
        <v>7198.8280999999961</v>
      </c>
      <c r="I390" s="13">
        <f>Analista_Remuneracao_Dados_base[[#This Row],[2016]]-Analista_Remuneracao_Dados_base[[#This Row],[Aumento Salarial (%)]]</f>
        <v>7198.8471999999965</v>
      </c>
      <c r="J390" s="13">
        <f>Analista_Remuneracao_Dados_base[[#This Row],[2017]]-Analista_Remuneracao_Dados_base[[#This Row],[Aumento Salarial (%)]]</f>
        <v>7198.866299999997</v>
      </c>
      <c r="K390" s="13">
        <f>Analista_Remuneracao_Dados_base[[#This Row],[2018]]-Analista_Remuneracao_Dados_base[[#This Row],[Aumento Salarial (%)]]</f>
        <v>7198.8853999999974</v>
      </c>
      <c r="L390" s="13">
        <f>Analista_Remuneracao_Dados_base[[#This Row],[2019]]-Analista_Remuneracao_Dados_base[[#This Row],[Aumento Salarial (%)]]</f>
        <v>7198.9044999999978</v>
      </c>
      <c r="M390" s="13">
        <f>Analista_Remuneracao_Dados_base[[#This Row],[2020]]-Analista_Remuneracao_Dados_base[[#This Row],[Aumento Salarial (%)]]</f>
        <v>7198.9235999999983</v>
      </c>
      <c r="N390" s="13">
        <f>Analista_Remuneracao_Dados_base[[#This Row],[2021]]-Analista_Remuneracao_Dados_base[[#This Row],[Aumento Salarial (%)]]</f>
        <v>7198.9426999999987</v>
      </c>
      <c r="O390" s="13">
        <f>Analista_Remuneracao_Dados_base[[#This Row],[2022]]-Analista_Remuneracao_Dados_base[[#This Row],[Aumento Salarial (%)]]</f>
        <v>7198.9617999999991</v>
      </c>
      <c r="P390" s="13">
        <f>Analista_Remuneracao_Dados_base[[#This Row],[Salário Atual (R$)2]]-(1*Analista_Remuneracao_Dados_base[[#This Row],[Aumento Salarial (%)]])</f>
        <v>7198.9808999999996</v>
      </c>
      <c r="Q390" s="13">
        <v>7199</v>
      </c>
    </row>
    <row r="391" spans="1:17" x14ac:dyDescent="0.25">
      <c r="A391">
        <v>387</v>
      </c>
      <c r="B391" t="s">
        <v>10</v>
      </c>
      <c r="C391" t="s">
        <v>5</v>
      </c>
      <c r="D391">
        <v>15</v>
      </c>
      <c r="E391" s="38">
        <v>15902</v>
      </c>
      <c r="F391" s="37">
        <v>1.89E-2</v>
      </c>
      <c r="G391">
        <f>Analista_Remuneracao_Dados_base[[#This Row],[2014]]-Analista_Remuneracao_Dados_base[[#This Row],[Aumento Salarial (%)]]</f>
        <v>11925.811000000009</v>
      </c>
      <c r="H391" s="13">
        <f>Analista_Remuneracao_Dados_base[[#This Row],[2015]]-Analista_Remuneracao_Dados_base[[#This Row],[Aumento Salarial (%)]]</f>
        <v>11925.829900000008</v>
      </c>
      <c r="I391" s="13">
        <f>Analista_Remuneracao_Dados_base[[#This Row],[2016]]-Analista_Remuneracao_Dados_base[[#This Row],[Aumento Salarial (%)]]</f>
        <v>11925.848800000007</v>
      </c>
      <c r="J391" s="13">
        <f>Analista_Remuneracao_Dados_base[[#This Row],[2017]]-Analista_Remuneracao_Dados_base[[#This Row],[Aumento Salarial (%)]]</f>
        <v>11925.867700000006</v>
      </c>
      <c r="K391" s="13">
        <f>Analista_Remuneracao_Dados_base[[#This Row],[2018]]-Analista_Remuneracao_Dados_base[[#This Row],[Aumento Salarial (%)]]</f>
        <v>11925.886600000005</v>
      </c>
      <c r="L391" s="13">
        <f>Analista_Remuneracao_Dados_base[[#This Row],[2019]]-Analista_Remuneracao_Dados_base[[#This Row],[Aumento Salarial (%)]]</f>
        <v>11925.905500000004</v>
      </c>
      <c r="M391" s="13">
        <f>Analista_Remuneracao_Dados_base[[#This Row],[2020]]-Analista_Remuneracao_Dados_base[[#This Row],[Aumento Salarial (%)]]</f>
        <v>11925.924400000004</v>
      </c>
      <c r="N391" s="13">
        <f>Analista_Remuneracao_Dados_base[[#This Row],[2021]]-Analista_Remuneracao_Dados_base[[#This Row],[Aumento Salarial (%)]]</f>
        <v>11925.943300000003</v>
      </c>
      <c r="O391" s="13">
        <f>Analista_Remuneracao_Dados_base[[#This Row],[2022]]-Analista_Remuneracao_Dados_base[[#This Row],[Aumento Salarial (%)]]</f>
        <v>11925.962200000002</v>
      </c>
      <c r="P391" s="13">
        <f>Analista_Remuneracao_Dados_base[[#This Row],[Salário Atual (R$)2]]-(1*Analista_Remuneracao_Dados_base[[#This Row],[Aumento Salarial (%)]])</f>
        <v>11925.981100000001</v>
      </c>
      <c r="Q391" s="13">
        <v>11926</v>
      </c>
    </row>
    <row r="392" spans="1:17" x14ac:dyDescent="0.25">
      <c r="A392">
        <v>209</v>
      </c>
      <c r="B392" t="s">
        <v>9</v>
      </c>
      <c r="C392" t="s">
        <v>7</v>
      </c>
      <c r="D392">
        <v>14</v>
      </c>
      <c r="E392" s="38">
        <v>15619</v>
      </c>
      <c r="F392" s="37">
        <v>1.8599999999999998E-2</v>
      </c>
      <c r="G392">
        <f>Analista_Remuneracao_Dados_base[[#This Row],[2014]]-Analista_Remuneracao_Dados_base[[#This Row],[Aumento Salarial (%)]]</f>
        <v>8216.8140000000058</v>
      </c>
      <c r="H392" s="13">
        <f>Analista_Remuneracao_Dados_base[[#This Row],[2015]]-Analista_Remuneracao_Dados_base[[#This Row],[Aumento Salarial (%)]]</f>
        <v>8216.8326000000052</v>
      </c>
      <c r="I392" s="13">
        <f>Analista_Remuneracao_Dados_base[[#This Row],[2016]]-Analista_Remuneracao_Dados_base[[#This Row],[Aumento Salarial (%)]]</f>
        <v>8216.8512000000046</v>
      </c>
      <c r="J392" s="13">
        <f>Analista_Remuneracao_Dados_base[[#This Row],[2017]]-Analista_Remuneracao_Dados_base[[#This Row],[Aumento Salarial (%)]]</f>
        <v>8216.869800000004</v>
      </c>
      <c r="K392" s="13">
        <f>Analista_Remuneracao_Dados_base[[#This Row],[2018]]-Analista_Remuneracao_Dados_base[[#This Row],[Aumento Salarial (%)]]</f>
        <v>8216.8884000000035</v>
      </c>
      <c r="L392" s="13">
        <f>Analista_Remuneracao_Dados_base[[#This Row],[2019]]-Analista_Remuneracao_Dados_base[[#This Row],[Aumento Salarial (%)]]</f>
        <v>8216.9070000000029</v>
      </c>
      <c r="M392" s="13">
        <f>Analista_Remuneracao_Dados_base[[#This Row],[2020]]-Analista_Remuneracao_Dados_base[[#This Row],[Aumento Salarial (%)]]</f>
        <v>8216.9256000000023</v>
      </c>
      <c r="N392" s="13">
        <f>Analista_Remuneracao_Dados_base[[#This Row],[2021]]-Analista_Remuneracao_Dados_base[[#This Row],[Aumento Salarial (%)]]</f>
        <v>8216.9442000000017</v>
      </c>
      <c r="O392" s="13">
        <f>Analista_Remuneracao_Dados_base[[#This Row],[2022]]-Analista_Remuneracao_Dados_base[[#This Row],[Aumento Salarial (%)]]</f>
        <v>8216.9628000000012</v>
      </c>
      <c r="P392" s="13">
        <f>Analista_Remuneracao_Dados_base[[#This Row],[Salário Atual (R$)2]]-(1*Analista_Remuneracao_Dados_base[[#This Row],[Aumento Salarial (%)]])</f>
        <v>8216.9814000000006</v>
      </c>
      <c r="Q392" s="13">
        <v>8217</v>
      </c>
    </row>
    <row r="393" spans="1:17" x14ac:dyDescent="0.25">
      <c r="A393">
        <v>282</v>
      </c>
      <c r="B393" t="s">
        <v>9</v>
      </c>
      <c r="C393" t="s">
        <v>4</v>
      </c>
      <c r="D393">
        <v>23</v>
      </c>
      <c r="E393" s="38">
        <v>3116</v>
      </c>
      <c r="F393" s="37">
        <v>1.84E-2</v>
      </c>
      <c r="G393">
        <f>Analista_Remuneracao_Dados_base[[#This Row],[2014]]-Analista_Remuneracao_Dados_base[[#This Row],[Aumento Salarial (%)]]</f>
        <v>14058.815999999992</v>
      </c>
      <c r="H393" s="13">
        <f>Analista_Remuneracao_Dados_base[[#This Row],[2015]]-Analista_Remuneracao_Dados_base[[#This Row],[Aumento Salarial (%)]]</f>
        <v>14058.834399999992</v>
      </c>
      <c r="I393" s="13">
        <f>Analista_Remuneracao_Dados_base[[#This Row],[2016]]-Analista_Remuneracao_Dados_base[[#This Row],[Aumento Salarial (%)]]</f>
        <v>14058.852799999993</v>
      </c>
      <c r="J393" s="13">
        <f>Analista_Remuneracao_Dados_base[[#This Row],[2017]]-Analista_Remuneracao_Dados_base[[#This Row],[Aumento Salarial (%)]]</f>
        <v>14058.871199999994</v>
      </c>
      <c r="K393" s="13">
        <f>Analista_Remuneracao_Dados_base[[#This Row],[2018]]-Analista_Remuneracao_Dados_base[[#This Row],[Aumento Salarial (%)]]</f>
        <v>14058.889599999995</v>
      </c>
      <c r="L393" s="13">
        <f>Analista_Remuneracao_Dados_base[[#This Row],[2019]]-Analista_Remuneracao_Dados_base[[#This Row],[Aumento Salarial (%)]]</f>
        <v>14058.907999999996</v>
      </c>
      <c r="M393" s="13">
        <f>Analista_Remuneracao_Dados_base[[#This Row],[2020]]-Analista_Remuneracao_Dados_base[[#This Row],[Aumento Salarial (%)]]</f>
        <v>14058.926399999997</v>
      </c>
      <c r="N393" s="13">
        <f>Analista_Remuneracao_Dados_base[[#This Row],[2021]]-Analista_Remuneracao_Dados_base[[#This Row],[Aumento Salarial (%)]]</f>
        <v>14058.944799999997</v>
      </c>
      <c r="O393" s="13">
        <f>Analista_Remuneracao_Dados_base[[#This Row],[2022]]-Analista_Remuneracao_Dados_base[[#This Row],[Aumento Salarial (%)]]</f>
        <v>14058.963199999998</v>
      </c>
      <c r="P393" s="13">
        <f>Analista_Remuneracao_Dados_base[[#This Row],[Salário Atual (R$)2]]-(1*Analista_Remuneracao_Dados_base[[#This Row],[Aumento Salarial (%)]])</f>
        <v>14058.981599999999</v>
      </c>
      <c r="Q393" s="13">
        <v>14059</v>
      </c>
    </row>
    <row r="394" spans="1:17" x14ac:dyDescent="0.25">
      <c r="A394">
        <v>281</v>
      </c>
      <c r="B394" t="s">
        <v>10</v>
      </c>
      <c r="C394" t="s">
        <v>8</v>
      </c>
      <c r="D394">
        <v>21</v>
      </c>
      <c r="E394" s="38">
        <v>3239</v>
      </c>
      <c r="F394" s="37">
        <v>1.84E-2</v>
      </c>
      <c r="G394">
        <f>Analista_Remuneracao_Dados_base[[#This Row],[2014]]-Analista_Remuneracao_Dados_base[[#This Row],[Aumento Salarial (%)]]</f>
        <v>3078.8160000000007</v>
      </c>
      <c r="H394" s="13">
        <f>Analista_Remuneracao_Dados_base[[#This Row],[2015]]-Analista_Remuneracao_Dados_base[[#This Row],[Aumento Salarial (%)]]</f>
        <v>3078.8344000000006</v>
      </c>
      <c r="I394" s="13">
        <f>Analista_Remuneracao_Dados_base[[#This Row],[2016]]-Analista_Remuneracao_Dados_base[[#This Row],[Aumento Salarial (%)]]</f>
        <v>3078.8528000000006</v>
      </c>
      <c r="J394" s="13">
        <f>Analista_Remuneracao_Dados_base[[#This Row],[2017]]-Analista_Remuneracao_Dados_base[[#This Row],[Aumento Salarial (%)]]</f>
        <v>3078.8712000000005</v>
      </c>
      <c r="K394" s="13">
        <f>Analista_Remuneracao_Dados_base[[#This Row],[2018]]-Analista_Remuneracao_Dados_base[[#This Row],[Aumento Salarial (%)]]</f>
        <v>3078.8896000000004</v>
      </c>
      <c r="L394" s="13">
        <f>Analista_Remuneracao_Dados_base[[#This Row],[2019]]-Analista_Remuneracao_Dados_base[[#This Row],[Aumento Salarial (%)]]</f>
        <v>3078.9080000000004</v>
      </c>
      <c r="M394" s="13">
        <f>Analista_Remuneracao_Dados_base[[#This Row],[2020]]-Analista_Remuneracao_Dados_base[[#This Row],[Aumento Salarial (%)]]</f>
        <v>3078.9264000000003</v>
      </c>
      <c r="N394" s="13">
        <f>Analista_Remuneracao_Dados_base[[#This Row],[2021]]-Analista_Remuneracao_Dados_base[[#This Row],[Aumento Salarial (%)]]</f>
        <v>3078.9448000000002</v>
      </c>
      <c r="O394" s="13">
        <f>Analista_Remuneracao_Dados_base[[#This Row],[2022]]-Analista_Remuneracao_Dados_base[[#This Row],[Aumento Salarial (%)]]</f>
        <v>3078.9632000000001</v>
      </c>
      <c r="P394" s="13">
        <f>Analista_Remuneracao_Dados_base[[#This Row],[Salário Atual (R$)2]]-(1*Analista_Remuneracao_Dados_base[[#This Row],[Aumento Salarial (%)]])</f>
        <v>3078.9816000000001</v>
      </c>
      <c r="Q394" s="13">
        <v>3079</v>
      </c>
    </row>
    <row r="395" spans="1:17" x14ac:dyDescent="0.25">
      <c r="A395">
        <v>147</v>
      </c>
      <c r="B395" t="s">
        <v>10</v>
      </c>
      <c r="C395" t="s">
        <v>7</v>
      </c>
      <c r="D395">
        <v>27</v>
      </c>
      <c r="E395" s="38">
        <v>5598</v>
      </c>
      <c r="F395" s="37">
        <v>1.78E-2</v>
      </c>
      <c r="G395">
        <f>Analista_Remuneracao_Dados_base[[#This Row],[2014]]-Analista_Remuneracao_Dados_base[[#This Row],[Aumento Salarial (%)]]</f>
        <v>9459.8220000000038</v>
      </c>
      <c r="H395" s="13">
        <f>Analista_Remuneracao_Dados_base[[#This Row],[2015]]-Analista_Remuneracao_Dados_base[[#This Row],[Aumento Salarial (%)]]</f>
        <v>9459.8398000000034</v>
      </c>
      <c r="I395" s="13">
        <f>Analista_Remuneracao_Dados_base[[#This Row],[2016]]-Analista_Remuneracao_Dados_base[[#This Row],[Aumento Salarial (%)]]</f>
        <v>9459.857600000003</v>
      </c>
      <c r="J395" s="13">
        <f>Analista_Remuneracao_Dados_base[[#This Row],[2017]]-Analista_Remuneracao_Dados_base[[#This Row],[Aumento Salarial (%)]]</f>
        <v>9459.8754000000026</v>
      </c>
      <c r="K395" s="13">
        <f>Analista_Remuneracao_Dados_base[[#This Row],[2018]]-Analista_Remuneracao_Dados_base[[#This Row],[Aumento Salarial (%)]]</f>
        <v>9459.8932000000023</v>
      </c>
      <c r="L395" s="13">
        <f>Analista_Remuneracao_Dados_base[[#This Row],[2019]]-Analista_Remuneracao_Dados_base[[#This Row],[Aumento Salarial (%)]]</f>
        <v>9459.9110000000019</v>
      </c>
      <c r="M395" s="13">
        <f>Analista_Remuneracao_Dados_base[[#This Row],[2020]]-Analista_Remuneracao_Dados_base[[#This Row],[Aumento Salarial (%)]]</f>
        <v>9459.9288000000015</v>
      </c>
      <c r="N395" s="13">
        <f>Analista_Remuneracao_Dados_base[[#This Row],[2021]]-Analista_Remuneracao_Dados_base[[#This Row],[Aumento Salarial (%)]]</f>
        <v>9459.9466000000011</v>
      </c>
      <c r="O395" s="13">
        <f>Analista_Remuneracao_Dados_base[[#This Row],[2022]]-Analista_Remuneracao_Dados_base[[#This Row],[Aumento Salarial (%)]]</f>
        <v>9459.9644000000008</v>
      </c>
      <c r="P395" s="13">
        <f>Analista_Remuneracao_Dados_base[[#This Row],[Salário Atual (R$)2]]-(1*Analista_Remuneracao_Dados_base[[#This Row],[Aumento Salarial (%)]])</f>
        <v>9459.9822000000004</v>
      </c>
      <c r="Q395" s="13">
        <v>9460</v>
      </c>
    </row>
    <row r="396" spans="1:17" x14ac:dyDescent="0.25">
      <c r="A396">
        <v>3</v>
      </c>
      <c r="B396" t="s">
        <v>10</v>
      </c>
      <c r="C396" t="s">
        <v>4</v>
      </c>
      <c r="D396">
        <v>25</v>
      </c>
      <c r="E396" s="38">
        <v>5903</v>
      </c>
      <c r="F396" s="37">
        <v>1.77E-2</v>
      </c>
      <c r="G396">
        <f>Analista_Remuneracao_Dados_base[[#This Row],[2014]]-Analista_Remuneracao_Dados_base[[#This Row],[Aumento Salarial (%)]]</f>
        <v>11265.822999999997</v>
      </c>
      <c r="H396" s="13">
        <f>Analista_Remuneracao_Dados_base[[#This Row],[2015]]-Analista_Remuneracao_Dados_base[[#This Row],[Aumento Salarial (%)]]</f>
        <v>11265.840699999997</v>
      </c>
      <c r="I396" s="13">
        <f>Analista_Remuneracao_Dados_base[[#This Row],[2016]]-Analista_Remuneracao_Dados_base[[#This Row],[Aumento Salarial (%)]]</f>
        <v>11265.858399999997</v>
      </c>
      <c r="J396" s="13">
        <f>Analista_Remuneracao_Dados_base[[#This Row],[2017]]-Analista_Remuneracao_Dados_base[[#This Row],[Aumento Salarial (%)]]</f>
        <v>11265.876099999998</v>
      </c>
      <c r="K396" s="13">
        <f>Analista_Remuneracao_Dados_base[[#This Row],[2018]]-Analista_Remuneracao_Dados_base[[#This Row],[Aumento Salarial (%)]]</f>
        <v>11265.893799999998</v>
      </c>
      <c r="L396" s="13">
        <f>Analista_Remuneracao_Dados_base[[#This Row],[2019]]-Analista_Remuneracao_Dados_base[[#This Row],[Aumento Salarial (%)]]</f>
        <v>11265.911499999998</v>
      </c>
      <c r="M396" s="13">
        <f>Analista_Remuneracao_Dados_base[[#This Row],[2020]]-Analista_Remuneracao_Dados_base[[#This Row],[Aumento Salarial (%)]]</f>
        <v>11265.929199999999</v>
      </c>
      <c r="N396" s="13">
        <f>Analista_Remuneracao_Dados_base[[#This Row],[2021]]-Analista_Remuneracao_Dados_base[[#This Row],[Aumento Salarial (%)]]</f>
        <v>11265.946899999999</v>
      </c>
      <c r="O396" s="13">
        <f>Analista_Remuneracao_Dados_base[[#This Row],[2022]]-Analista_Remuneracao_Dados_base[[#This Row],[Aumento Salarial (%)]]</f>
        <v>11265.964599999999</v>
      </c>
      <c r="P396" s="13">
        <f>Analista_Remuneracao_Dados_base[[#This Row],[Salário Atual (R$)2]]-(1*Analista_Remuneracao_Dados_base[[#This Row],[Aumento Salarial (%)]])</f>
        <v>11265.9823</v>
      </c>
      <c r="Q396" s="13">
        <v>11266</v>
      </c>
    </row>
    <row r="397" spans="1:17" x14ac:dyDescent="0.25">
      <c r="A397">
        <v>118</v>
      </c>
      <c r="B397" t="s">
        <v>11</v>
      </c>
      <c r="C397" t="s">
        <v>8</v>
      </c>
      <c r="D397">
        <v>9</v>
      </c>
      <c r="E397" s="38">
        <v>9827</v>
      </c>
      <c r="F397" s="37">
        <v>1.77E-2</v>
      </c>
      <c r="G397">
        <f>Analista_Remuneracao_Dados_base[[#This Row],[2014]]-Analista_Remuneracao_Dados_base[[#This Row],[Aumento Salarial (%)]]</f>
        <v>11198.822999999997</v>
      </c>
      <c r="H397" s="13">
        <f>Analista_Remuneracao_Dados_base[[#This Row],[2015]]-Analista_Remuneracao_Dados_base[[#This Row],[Aumento Salarial (%)]]</f>
        <v>11198.840699999997</v>
      </c>
      <c r="I397" s="13">
        <f>Analista_Remuneracao_Dados_base[[#This Row],[2016]]-Analista_Remuneracao_Dados_base[[#This Row],[Aumento Salarial (%)]]</f>
        <v>11198.858399999997</v>
      </c>
      <c r="J397" s="13">
        <f>Analista_Remuneracao_Dados_base[[#This Row],[2017]]-Analista_Remuneracao_Dados_base[[#This Row],[Aumento Salarial (%)]]</f>
        <v>11198.876099999998</v>
      </c>
      <c r="K397" s="13">
        <f>Analista_Remuneracao_Dados_base[[#This Row],[2018]]-Analista_Remuneracao_Dados_base[[#This Row],[Aumento Salarial (%)]]</f>
        <v>11198.893799999998</v>
      </c>
      <c r="L397" s="13">
        <f>Analista_Remuneracao_Dados_base[[#This Row],[2019]]-Analista_Remuneracao_Dados_base[[#This Row],[Aumento Salarial (%)]]</f>
        <v>11198.911499999998</v>
      </c>
      <c r="M397" s="13">
        <f>Analista_Remuneracao_Dados_base[[#This Row],[2020]]-Analista_Remuneracao_Dados_base[[#This Row],[Aumento Salarial (%)]]</f>
        <v>11198.929199999999</v>
      </c>
      <c r="N397" s="13">
        <f>Analista_Remuneracao_Dados_base[[#This Row],[2021]]-Analista_Remuneracao_Dados_base[[#This Row],[Aumento Salarial (%)]]</f>
        <v>11198.946899999999</v>
      </c>
      <c r="O397" s="13">
        <f>Analista_Remuneracao_Dados_base[[#This Row],[2022]]-Analista_Remuneracao_Dados_base[[#This Row],[Aumento Salarial (%)]]</f>
        <v>11198.964599999999</v>
      </c>
      <c r="P397" s="13">
        <f>Analista_Remuneracao_Dados_base[[#This Row],[Salário Atual (R$)2]]-(1*Analista_Remuneracao_Dados_base[[#This Row],[Aumento Salarial (%)]])</f>
        <v>11198.9823</v>
      </c>
      <c r="Q397" s="13">
        <v>11199</v>
      </c>
    </row>
    <row r="398" spans="1:17" x14ac:dyDescent="0.25">
      <c r="A398">
        <v>242</v>
      </c>
      <c r="B398" t="s">
        <v>12</v>
      </c>
      <c r="C398" t="s">
        <v>7</v>
      </c>
      <c r="D398">
        <v>10</v>
      </c>
      <c r="E398" s="38">
        <v>4320</v>
      </c>
      <c r="F398" s="37">
        <v>1.77E-2</v>
      </c>
      <c r="G398">
        <f>Analista_Remuneracao_Dados_base[[#This Row],[2014]]-Analista_Remuneracao_Dados_base[[#This Row],[Aumento Salarial (%)]]</f>
        <v>3164.8230000000012</v>
      </c>
      <c r="H398" s="13">
        <f>Analista_Remuneracao_Dados_base[[#This Row],[2015]]-Analista_Remuneracao_Dados_base[[#This Row],[Aumento Salarial (%)]]</f>
        <v>3164.8407000000011</v>
      </c>
      <c r="I398" s="13">
        <f>Analista_Remuneracao_Dados_base[[#This Row],[2016]]-Analista_Remuneracao_Dados_base[[#This Row],[Aumento Salarial (%)]]</f>
        <v>3164.858400000001</v>
      </c>
      <c r="J398" s="13">
        <f>Analista_Remuneracao_Dados_base[[#This Row],[2017]]-Analista_Remuneracao_Dados_base[[#This Row],[Aumento Salarial (%)]]</f>
        <v>3164.8761000000009</v>
      </c>
      <c r="K398" s="13">
        <f>Analista_Remuneracao_Dados_base[[#This Row],[2018]]-Analista_Remuneracao_Dados_base[[#This Row],[Aumento Salarial (%)]]</f>
        <v>3164.8938000000007</v>
      </c>
      <c r="L398" s="13">
        <f>Analista_Remuneracao_Dados_base[[#This Row],[2019]]-Analista_Remuneracao_Dados_base[[#This Row],[Aumento Salarial (%)]]</f>
        <v>3164.9115000000006</v>
      </c>
      <c r="M398" s="13">
        <f>Analista_Remuneracao_Dados_base[[#This Row],[2020]]-Analista_Remuneracao_Dados_base[[#This Row],[Aumento Salarial (%)]]</f>
        <v>3164.9292000000005</v>
      </c>
      <c r="N398" s="13">
        <f>Analista_Remuneracao_Dados_base[[#This Row],[2021]]-Analista_Remuneracao_Dados_base[[#This Row],[Aumento Salarial (%)]]</f>
        <v>3164.9469000000004</v>
      </c>
      <c r="O398" s="13">
        <f>Analista_Remuneracao_Dados_base[[#This Row],[2022]]-Analista_Remuneracao_Dados_base[[#This Row],[Aumento Salarial (%)]]</f>
        <v>3164.9646000000002</v>
      </c>
      <c r="P398" s="13">
        <f>Analista_Remuneracao_Dados_base[[#This Row],[Salário Atual (R$)2]]-(1*Analista_Remuneracao_Dados_base[[#This Row],[Aumento Salarial (%)]])</f>
        <v>3164.9823000000001</v>
      </c>
      <c r="Q398" s="13">
        <v>3165</v>
      </c>
    </row>
    <row r="399" spans="1:17" x14ac:dyDescent="0.25">
      <c r="A399">
        <v>394</v>
      </c>
      <c r="B399" t="s">
        <v>12</v>
      </c>
      <c r="C399" t="s">
        <v>6</v>
      </c>
      <c r="D399">
        <v>6</v>
      </c>
      <c r="E399" s="38">
        <v>14536</v>
      </c>
      <c r="F399" s="37">
        <v>1.7600000000000001E-2</v>
      </c>
      <c r="G399">
        <f>Analista_Remuneracao_Dados_base[[#This Row],[2014]]-Analista_Remuneracao_Dados_base[[#This Row],[Aumento Salarial (%)]]</f>
        <v>19418.824000000008</v>
      </c>
      <c r="H399" s="13">
        <f>Analista_Remuneracao_Dados_base[[#This Row],[2015]]-Analista_Remuneracao_Dados_base[[#This Row],[Aumento Salarial (%)]]</f>
        <v>19418.841600000007</v>
      </c>
      <c r="I399" s="13">
        <f>Analista_Remuneracao_Dados_base[[#This Row],[2016]]-Analista_Remuneracao_Dados_base[[#This Row],[Aumento Salarial (%)]]</f>
        <v>19418.859200000006</v>
      </c>
      <c r="J399" s="13">
        <f>Analista_Remuneracao_Dados_base[[#This Row],[2017]]-Analista_Remuneracao_Dados_base[[#This Row],[Aumento Salarial (%)]]</f>
        <v>19418.876800000005</v>
      </c>
      <c r="K399" s="13">
        <f>Analista_Remuneracao_Dados_base[[#This Row],[2018]]-Analista_Remuneracao_Dados_base[[#This Row],[Aumento Salarial (%)]]</f>
        <v>19418.894400000005</v>
      </c>
      <c r="L399" s="13">
        <f>Analista_Remuneracao_Dados_base[[#This Row],[2019]]-Analista_Remuneracao_Dados_base[[#This Row],[Aumento Salarial (%)]]</f>
        <v>19418.912000000004</v>
      </c>
      <c r="M399" s="13">
        <f>Analista_Remuneracao_Dados_base[[#This Row],[2020]]-Analista_Remuneracao_Dados_base[[#This Row],[Aumento Salarial (%)]]</f>
        <v>19418.929600000003</v>
      </c>
      <c r="N399" s="13">
        <f>Analista_Remuneracao_Dados_base[[#This Row],[2021]]-Analista_Remuneracao_Dados_base[[#This Row],[Aumento Salarial (%)]]</f>
        <v>19418.947200000002</v>
      </c>
      <c r="O399" s="13">
        <f>Analista_Remuneracao_Dados_base[[#This Row],[2022]]-Analista_Remuneracao_Dados_base[[#This Row],[Aumento Salarial (%)]]</f>
        <v>19418.964800000002</v>
      </c>
      <c r="P399" s="13">
        <f>Analista_Remuneracao_Dados_base[[#This Row],[Salário Atual (R$)2]]-(1*Analista_Remuneracao_Dados_base[[#This Row],[Aumento Salarial (%)]])</f>
        <v>19418.982400000001</v>
      </c>
      <c r="Q399" s="13">
        <v>19419</v>
      </c>
    </row>
    <row r="400" spans="1:17" x14ac:dyDescent="0.25">
      <c r="A400">
        <v>185</v>
      </c>
      <c r="B400" t="s">
        <v>10</v>
      </c>
      <c r="C400" t="s">
        <v>8</v>
      </c>
      <c r="D400">
        <v>8</v>
      </c>
      <c r="E400" s="38">
        <v>8382</v>
      </c>
      <c r="F400" s="37">
        <v>1.7399999999999999E-2</v>
      </c>
      <c r="G400">
        <f>Analista_Remuneracao_Dados_base[[#This Row],[2014]]-Analista_Remuneracao_Dados_base[[#This Row],[Aumento Salarial (%)]]</f>
        <v>9181.8259999999937</v>
      </c>
      <c r="H400" s="13">
        <f>Analista_Remuneracao_Dados_base[[#This Row],[2015]]-Analista_Remuneracao_Dados_base[[#This Row],[Aumento Salarial (%)]]</f>
        <v>9181.8433999999943</v>
      </c>
      <c r="I400" s="13">
        <f>Analista_Remuneracao_Dados_base[[#This Row],[2016]]-Analista_Remuneracao_Dados_base[[#This Row],[Aumento Salarial (%)]]</f>
        <v>9181.8607999999949</v>
      </c>
      <c r="J400" s="13">
        <f>Analista_Remuneracao_Dados_base[[#This Row],[2017]]-Analista_Remuneracao_Dados_base[[#This Row],[Aumento Salarial (%)]]</f>
        <v>9181.8781999999956</v>
      </c>
      <c r="K400" s="13">
        <f>Analista_Remuneracao_Dados_base[[#This Row],[2018]]-Analista_Remuneracao_Dados_base[[#This Row],[Aumento Salarial (%)]]</f>
        <v>9181.8955999999962</v>
      </c>
      <c r="L400" s="13">
        <f>Analista_Remuneracao_Dados_base[[#This Row],[2019]]-Analista_Remuneracao_Dados_base[[#This Row],[Aumento Salarial (%)]]</f>
        <v>9181.9129999999968</v>
      </c>
      <c r="M400" s="13">
        <f>Analista_Remuneracao_Dados_base[[#This Row],[2020]]-Analista_Remuneracao_Dados_base[[#This Row],[Aumento Salarial (%)]]</f>
        <v>9181.9303999999975</v>
      </c>
      <c r="N400" s="13">
        <f>Analista_Remuneracao_Dados_base[[#This Row],[2021]]-Analista_Remuneracao_Dados_base[[#This Row],[Aumento Salarial (%)]]</f>
        <v>9181.9477999999981</v>
      </c>
      <c r="O400" s="13">
        <f>Analista_Remuneracao_Dados_base[[#This Row],[2022]]-Analista_Remuneracao_Dados_base[[#This Row],[Aumento Salarial (%)]]</f>
        <v>9181.9651999999987</v>
      </c>
      <c r="P400" s="13">
        <f>Analista_Remuneracao_Dados_base[[#This Row],[Salário Atual (R$)2]]-(1*Analista_Remuneracao_Dados_base[[#This Row],[Aumento Salarial (%)]])</f>
        <v>9181.9825999999994</v>
      </c>
      <c r="Q400" s="13">
        <v>9182</v>
      </c>
    </row>
    <row r="401" spans="1:17" x14ac:dyDescent="0.25">
      <c r="A401">
        <v>217</v>
      </c>
      <c r="B401" t="s">
        <v>3</v>
      </c>
      <c r="C401" t="s">
        <v>7</v>
      </c>
      <c r="D401">
        <v>6</v>
      </c>
      <c r="E401" s="38">
        <v>17971</v>
      </c>
      <c r="F401" s="37">
        <v>1.5800000000000002E-2</v>
      </c>
      <c r="G401">
        <f>Analista_Remuneracao_Dados_base[[#This Row],[2014]]-Analista_Remuneracao_Dados_base[[#This Row],[Aumento Salarial (%)]]</f>
        <v>15717.842000000008</v>
      </c>
      <c r="H401" s="13">
        <f>Analista_Remuneracao_Dados_base[[#This Row],[2015]]-Analista_Remuneracao_Dados_base[[#This Row],[Aumento Salarial (%)]]</f>
        <v>15717.857800000007</v>
      </c>
      <c r="I401" s="13">
        <f>Analista_Remuneracao_Dados_base[[#This Row],[2016]]-Analista_Remuneracao_Dados_base[[#This Row],[Aumento Salarial (%)]]</f>
        <v>15717.873600000006</v>
      </c>
      <c r="J401" s="13">
        <f>Analista_Remuneracao_Dados_base[[#This Row],[2017]]-Analista_Remuneracao_Dados_base[[#This Row],[Aumento Salarial (%)]]</f>
        <v>15717.889400000005</v>
      </c>
      <c r="K401" s="13">
        <f>Analista_Remuneracao_Dados_base[[#This Row],[2018]]-Analista_Remuneracao_Dados_base[[#This Row],[Aumento Salarial (%)]]</f>
        <v>15717.905200000005</v>
      </c>
      <c r="L401" s="13">
        <f>Analista_Remuneracao_Dados_base[[#This Row],[2019]]-Analista_Remuneracao_Dados_base[[#This Row],[Aumento Salarial (%)]]</f>
        <v>15717.921000000004</v>
      </c>
      <c r="M401" s="13">
        <f>Analista_Remuneracao_Dados_base[[#This Row],[2020]]-Analista_Remuneracao_Dados_base[[#This Row],[Aumento Salarial (%)]]</f>
        <v>15717.936800000003</v>
      </c>
      <c r="N401" s="13">
        <f>Analista_Remuneracao_Dados_base[[#This Row],[2021]]-Analista_Remuneracao_Dados_base[[#This Row],[Aumento Salarial (%)]]</f>
        <v>15717.952600000002</v>
      </c>
      <c r="O401" s="13">
        <f>Analista_Remuneracao_Dados_base[[#This Row],[2022]]-Analista_Remuneracao_Dados_base[[#This Row],[Aumento Salarial (%)]]</f>
        <v>15717.968400000002</v>
      </c>
      <c r="P401" s="13">
        <f>Analista_Remuneracao_Dados_base[[#This Row],[Salário Atual (R$)2]]-(1*Analista_Remuneracao_Dados_base[[#This Row],[Aumento Salarial (%)]])</f>
        <v>15717.984200000001</v>
      </c>
      <c r="Q401" s="13">
        <v>15718</v>
      </c>
    </row>
    <row r="402" spans="1:17" x14ac:dyDescent="0.25">
      <c r="A402">
        <v>190</v>
      </c>
      <c r="B402" t="s">
        <v>12</v>
      </c>
      <c r="C402" t="s">
        <v>5</v>
      </c>
      <c r="D402">
        <v>20</v>
      </c>
      <c r="E402" s="38">
        <v>5927</v>
      </c>
      <c r="F402" s="37">
        <v>1.54E-2</v>
      </c>
      <c r="G402">
        <f>Analista_Remuneracao_Dados_base[[#This Row],[2014]]-Analista_Remuneracao_Dados_base[[#This Row],[Aumento Salarial (%)]]</f>
        <v>15278.845999999998</v>
      </c>
      <c r="H402" s="13">
        <f>Analista_Remuneracao_Dados_base[[#This Row],[2015]]-Analista_Remuneracao_Dados_base[[#This Row],[Aumento Salarial (%)]]</f>
        <v>15278.861399999998</v>
      </c>
      <c r="I402" s="13">
        <f>Analista_Remuneracao_Dados_base[[#This Row],[2016]]-Analista_Remuneracao_Dados_base[[#This Row],[Aumento Salarial (%)]]</f>
        <v>15278.876799999998</v>
      </c>
      <c r="J402" s="13">
        <f>Analista_Remuneracao_Dados_base[[#This Row],[2017]]-Analista_Remuneracao_Dados_base[[#This Row],[Aumento Salarial (%)]]</f>
        <v>15278.892199999998</v>
      </c>
      <c r="K402" s="13">
        <f>Analista_Remuneracao_Dados_base[[#This Row],[2018]]-Analista_Remuneracao_Dados_base[[#This Row],[Aumento Salarial (%)]]</f>
        <v>15278.907599999999</v>
      </c>
      <c r="L402" s="13">
        <f>Analista_Remuneracao_Dados_base[[#This Row],[2019]]-Analista_Remuneracao_Dados_base[[#This Row],[Aumento Salarial (%)]]</f>
        <v>15278.922999999999</v>
      </c>
      <c r="M402" s="13">
        <f>Analista_Remuneracao_Dados_base[[#This Row],[2020]]-Analista_Remuneracao_Dados_base[[#This Row],[Aumento Salarial (%)]]</f>
        <v>15278.938399999999</v>
      </c>
      <c r="N402" s="13">
        <f>Analista_Remuneracao_Dados_base[[#This Row],[2021]]-Analista_Remuneracao_Dados_base[[#This Row],[Aumento Salarial (%)]]</f>
        <v>15278.953799999999</v>
      </c>
      <c r="O402" s="13">
        <f>Analista_Remuneracao_Dados_base[[#This Row],[2022]]-Analista_Remuneracao_Dados_base[[#This Row],[Aumento Salarial (%)]]</f>
        <v>15278.9692</v>
      </c>
      <c r="P402" s="13">
        <f>Analista_Remuneracao_Dados_base[[#This Row],[Salário Atual (R$)2]]-(1*Analista_Remuneracao_Dados_base[[#This Row],[Aumento Salarial (%)]])</f>
        <v>15278.9846</v>
      </c>
      <c r="Q402" s="13">
        <v>15279</v>
      </c>
    </row>
    <row r="403" spans="1:17" x14ac:dyDescent="0.25">
      <c r="A403">
        <v>195</v>
      </c>
      <c r="B403" t="s">
        <v>3</v>
      </c>
      <c r="C403" t="s">
        <v>4</v>
      </c>
      <c r="D403">
        <v>23</v>
      </c>
      <c r="E403" s="38">
        <v>13130</v>
      </c>
      <c r="F403" s="37">
        <v>1.4999999999999999E-2</v>
      </c>
      <c r="G403">
        <f>Analista_Remuneracao_Dados_base[[#This Row],[2014]]-Analista_Remuneracao_Dados_base[[#This Row],[Aumento Salarial (%)]]</f>
        <v>5128.8499999999967</v>
      </c>
      <c r="H403" s="13">
        <f>Analista_Remuneracao_Dados_base[[#This Row],[2015]]-Analista_Remuneracao_Dados_base[[#This Row],[Aumento Salarial (%)]]</f>
        <v>5128.8649999999971</v>
      </c>
      <c r="I403" s="13">
        <f>Analista_Remuneracao_Dados_base[[#This Row],[2016]]-Analista_Remuneracao_Dados_base[[#This Row],[Aumento Salarial (%)]]</f>
        <v>5128.8799999999974</v>
      </c>
      <c r="J403" s="13">
        <f>Analista_Remuneracao_Dados_base[[#This Row],[2017]]-Analista_Remuneracao_Dados_base[[#This Row],[Aumento Salarial (%)]]</f>
        <v>5128.8949999999977</v>
      </c>
      <c r="K403" s="13">
        <f>Analista_Remuneracao_Dados_base[[#This Row],[2018]]-Analista_Remuneracao_Dados_base[[#This Row],[Aumento Salarial (%)]]</f>
        <v>5128.909999999998</v>
      </c>
      <c r="L403" s="13">
        <f>Analista_Remuneracao_Dados_base[[#This Row],[2019]]-Analista_Remuneracao_Dados_base[[#This Row],[Aumento Salarial (%)]]</f>
        <v>5128.9249999999984</v>
      </c>
      <c r="M403" s="13">
        <f>Analista_Remuneracao_Dados_base[[#This Row],[2020]]-Analista_Remuneracao_Dados_base[[#This Row],[Aumento Salarial (%)]]</f>
        <v>5128.9399999999987</v>
      </c>
      <c r="N403" s="13">
        <f>Analista_Remuneracao_Dados_base[[#This Row],[2021]]-Analista_Remuneracao_Dados_base[[#This Row],[Aumento Salarial (%)]]</f>
        <v>5128.954999999999</v>
      </c>
      <c r="O403" s="13">
        <f>Analista_Remuneracao_Dados_base[[#This Row],[2022]]-Analista_Remuneracao_Dados_base[[#This Row],[Aumento Salarial (%)]]</f>
        <v>5128.9699999999993</v>
      </c>
      <c r="P403" s="13">
        <f>Analista_Remuneracao_Dados_base[[#This Row],[Salário Atual (R$)2]]-(1*Analista_Remuneracao_Dados_base[[#This Row],[Aumento Salarial (%)]])</f>
        <v>5128.9849999999997</v>
      </c>
      <c r="Q403" s="13">
        <v>5129</v>
      </c>
    </row>
    <row r="404" spans="1:17" x14ac:dyDescent="0.25">
      <c r="A404">
        <v>380</v>
      </c>
      <c r="B404" t="s">
        <v>11</v>
      </c>
      <c r="C404" t="s">
        <v>6</v>
      </c>
      <c r="D404">
        <v>10</v>
      </c>
      <c r="E404" s="38">
        <v>9822</v>
      </c>
      <c r="F404" s="37">
        <v>1.47E-2</v>
      </c>
      <c r="G404">
        <f>Analista_Remuneracao_Dados_base[[#This Row],[2014]]-Analista_Remuneracao_Dados_base[[#This Row],[Aumento Salarial (%)]]</f>
        <v>12078.853000000003</v>
      </c>
      <c r="H404" s="13">
        <f>Analista_Remuneracao_Dados_base[[#This Row],[2015]]-Analista_Remuneracao_Dados_base[[#This Row],[Aumento Salarial (%)]]</f>
        <v>12078.867700000003</v>
      </c>
      <c r="I404" s="13">
        <f>Analista_Remuneracao_Dados_base[[#This Row],[2016]]-Analista_Remuneracao_Dados_base[[#This Row],[Aumento Salarial (%)]]</f>
        <v>12078.882400000002</v>
      </c>
      <c r="J404" s="13">
        <f>Analista_Remuneracao_Dados_base[[#This Row],[2017]]-Analista_Remuneracao_Dados_base[[#This Row],[Aumento Salarial (%)]]</f>
        <v>12078.897100000002</v>
      </c>
      <c r="K404" s="13">
        <f>Analista_Remuneracao_Dados_base[[#This Row],[2018]]-Analista_Remuneracao_Dados_base[[#This Row],[Aumento Salarial (%)]]</f>
        <v>12078.911800000002</v>
      </c>
      <c r="L404" s="13">
        <f>Analista_Remuneracao_Dados_base[[#This Row],[2019]]-Analista_Remuneracao_Dados_base[[#This Row],[Aumento Salarial (%)]]</f>
        <v>12078.926500000001</v>
      </c>
      <c r="M404" s="13">
        <f>Analista_Remuneracao_Dados_base[[#This Row],[2020]]-Analista_Remuneracao_Dados_base[[#This Row],[Aumento Salarial (%)]]</f>
        <v>12078.941200000001</v>
      </c>
      <c r="N404" s="13">
        <f>Analista_Remuneracao_Dados_base[[#This Row],[2021]]-Analista_Remuneracao_Dados_base[[#This Row],[Aumento Salarial (%)]]</f>
        <v>12078.955900000001</v>
      </c>
      <c r="O404" s="13">
        <f>Analista_Remuneracao_Dados_base[[#This Row],[2022]]-Analista_Remuneracao_Dados_base[[#This Row],[Aumento Salarial (%)]]</f>
        <v>12078.970600000001</v>
      </c>
      <c r="P404" s="13">
        <f>Analista_Remuneracao_Dados_base[[#This Row],[Salário Atual (R$)2]]-(1*Analista_Remuneracao_Dados_base[[#This Row],[Aumento Salarial (%)]])</f>
        <v>12078.9853</v>
      </c>
      <c r="Q404" s="13">
        <v>12079</v>
      </c>
    </row>
    <row r="405" spans="1:17" x14ac:dyDescent="0.25">
      <c r="A405">
        <v>45</v>
      </c>
      <c r="B405" t="s">
        <v>3</v>
      </c>
      <c r="C405" t="s">
        <v>4</v>
      </c>
      <c r="D405">
        <v>20</v>
      </c>
      <c r="E405" s="38">
        <v>12988</v>
      </c>
      <c r="F405" s="37">
        <v>1.46E-2</v>
      </c>
      <c r="G405">
        <f>Analista_Remuneracao_Dados_base[[#This Row],[2014]]-Analista_Remuneracao_Dados_base[[#This Row],[Aumento Salarial (%)]]</f>
        <v>7965.8539999999957</v>
      </c>
      <c r="H405" s="13">
        <f>Analista_Remuneracao_Dados_base[[#This Row],[2015]]-Analista_Remuneracao_Dados_base[[#This Row],[Aumento Salarial (%)]]</f>
        <v>7965.8685999999961</v>
      </c>
      <c r="I405" s="13">
        <f>Analista_Remuneracao_Dados_base[[#This Row],[2016]]-Analista_Remuneracao_Dados_base[[#This Row],[Aumento Salarial (%)]]</f>
        <v>7965.8831999999966</v>
      </c>
      <c r="J405" s="13">
        <f>Analista_Remuneracao_Dados_base[[#This Row],[2017]]-Analista_Remuneracao_Dados_base[[#This Row],[Aumento Salarial (%)]]</f>
        <v>7965.897799999997</v>
      </c>
      <c r="K405" s="13">
        <f>Analista_Remuneracao_Dados_base[[#This Row],[2018]]-Analista_Remuneracao_Dados_base[[#This Row],[Aumento Salarial (%)]]</f>
        <v>7965.9123999999974</v>
      </c>
      <c r="L405" s="13">
        <f>Analista_Remuneracao_Dados_base[[#This Row],[2019]]-Analista_Remuneracao_Dados_base[[#This Row],[Aumento Salarial (%)]]</f>
        <v>7965.9269999999979</v>
      </c>
      <c r="M405" s="13">
        <f>Analista_Remuneracao_Dados_base[[#This Row],[2020]]-Analista_Remuneracao_Dados_base[[#This Row],[Aumento Salarial (%)]]</f>
        <v>7965.9415999999983</v>
      </c>
      <c r="N405" s="13">
        <f>Analista_Remuneracao_Dados_base[[#This Row],[2021]]-Analista_Remuneracao_Dados_base[[#This Row],[Aumento Salarial (%)]]</f>
        <v>7965.9561999999987</v>
      </c>
      <c r="O405" s="13">
        <f>Analista_Remuneracao_Dados_base[[#This Row],[2022]]-Analista_Remuneracao_Dados_base[[#This Row],[Aumento Salarial (%)]]</f>
        <v>7965.9707999999991</v>
      </c>
      <c r="P405" s="13">
        <f>Analista_Remuneracao_Dados_base[[#This Row],[Salário Atual (R$)2]]-(1*Analista_Remuneracao_Dados_base[[#This Row],[Aumento Salarial (%)]])</f>
        <v>7965.9853999999996</v>
      </c>
      <c r="Q405" s="13">
        <v>7966</v>
      </c>
    </row>
    <row r="406" spans="1:17" x14ac:dyDescent="0.25">
      <c r="A406">
        <v>345</v>
      </c>
      <c r="B406" t="s">
        <v>10</v>
      </c>
      <c r="C406" t="s">
        <v>7</v>
      </c>
      <c r="D406">
        <v>24</v>
      </c>
      <c r="E406" s="38">
        <v>8912</v>
      </c>
      <c r="F406" s="37">
        <v>1.46E-2</v>
      </c>
      <c r="G406">
        <f>Analista_Remuneracao_Dados_base[[#This Row],[2014]]-Analista_Remuneracao_Dados_base[[#This Row],[Aumento Salarial (%)]]</f>
        <v>16991.854000000014</v>
      </c>
      <c r="H406" s="13">
        <f>Analista_Remuneracao_Dados_base[[#This Row],[2015]]-Analista_Remuneracao_Dados_base[[#This Row],[Aumento Salarial (%)]]</f>
        <v>16991.868600000013</v>
      </c>
      <c r="I406" s="13">
        <f>Analista_Remuneracao_Dados_base[[#This Row],[2016]]-Analista_Remuneracao_Dados_base[[#This Row],[Aumento Salarial (%)]]</f>
        <v>16991.883200000011</v>
      </c>
      <c r="J406" s="13">
        <f>Analista_Remuneracao_Dados_base[[#This Row],[2017]]-Analista_Remuneracao_Dados_base[[#This Row],[Aumento Salarial (%)]]</f>
        <v>16991.89780000001</v>
      </c>
      <c r="K406" s="13">
        <f>Analista_Remuneracao_Dados_base[[#This Row],[2018]]-Analista_Remuneracao_Dados_base[[#This Row],[Aumento Salarial (%)]]</f>
        <v>16991.912400000008</v>
      </c>
      <c r="L406" s="13">
        <f>Analista_Remuneracao_Dados_base[[#This Row],[2019]]-Analista_Remuneracao_Dados_base[[#This Row],[Aumento Salarial (%)]]</f>
        <v>16991.927000000007</v>
      </c>
      <c r="M406" s="13">
        <f>Analista_Remuneracao_Dados_base[[#This Row],[2020]]-Analista_Remuneracao_Dados_base[[#This Row],[Aumento Salarial (%)]]</f>
        <v>16991.941600000006</v>
      </c>
      <c r="N406" s="13">
        <f>Analista_Remuneracao_Dados_base[[#This Row],[2021]]-Analista_Remuneracao_Dados_base[[#This Row],[Aumento Salarial (%)]]</f>
        <v>16991.956200000004</v>
      </c>
      <c r="O406" s="13">
        <f>Analista_Remuneracao_Dados_base[[#This Row],[2022]]-Analista_Remuneracao_Dados_base[[#This Row],[Aumento Salarial (%)]]</f>
        <v>16991.970800000003</v>
      </c>
      <c r="P406" s="13">
        <f>Analista_Remuneracao_Dados_base[[#This Row],[Salário Atual (R$)2]]-(1*Analista_Remuneracao_Dados_base[[#This Row],[Aumento Salarial (%)]])</f>
        <v>16991.985400000001</v>
      </c>
      <c r="Q406" s="13">
        <v>16992</v>
      </c>
    </row>
    <row r="407" spans="1:17" x14ac:dyDescent="0.25">
      <c r="A407">
        <v>177</v>
      </c>
      <c r="B407" t="s">
        <v>11</v>
      </c>
      <c r="C407" t="s">
        <v>7</v>
      </c>
      <c r="D407">
        <v>4</v>
      </c>
      <c r="E407" s="38">
        <v>11854</v>
      </c>
      <c r="F407" s="37">
        <v>1.4200000000000001E-2</v>
      </c>
      <c r="G407">
        <f>Analista_Remuneracao_Dados_base[[#This Row],[2014]]-Analista_Remuneracao_Dados_base[[#This Row],[Aumento Salarial (%)]]</f>
        <v>9742.8580000000038</v>
      </c>
      <c r="H407" s="13">
        <f>Analista_Remuneracao_Dados_base[[#This Row],[2015]]-Analista_Remuneracao_Dados_base[[#This Row],[Aumento Salarial (%)]]</f>
        <v>9742.8722000000034</v>
      </c>
      <c r="I407" s="13">
        <f>Analista_Remuneracao_Dados_base[[#This Row],[2016]]-Analista_Remuneracao_Dados_base[[#This Row],[Aumento Salarial (%)]]</f>
        <v>9742.8864000000031</v>
      </c>
      <c r="J407" s="13">
        <f>Analista_Remuneracao_Dados_base[[#This Row],[2017]]-Analista_Remuneracao_Dados_base[[#This Row],[Aumento Salarial (%)]]</f>
        <v>9742.9006000000027</v>
      </c>
      <c r="K407" s="13">
        <f>Analista_Remuneracao_Dados_base[[#This Row],[2018]]-Analista_Remuneracao_Dados_base[[#This Row],[Aumento Salarial (%)]]</f>
        <v>9742.9148000000023</v>
      </c>
      <c r="L407" s="13">
        <f>Analista_Remuneracao_Dados_base[[#This Row],[2019]]-Analista_Remuneracao_Dados_base[[#This Row],[Aumento Salarial (%)]]</f>
        <v>9742.9290000000019</v>
      </c>
      <c r="M407" s="13">
        <f>Analista_Remuneracao_Dados_base[[#This Row],[2020]]-Analista_Remuneracao_Dados_base[[#This Row],[Aumento Salarial (%)]]</f>
        <v>9742.9432000000015</v>
      </c>
      <c r="N407" s="13">
        <f>Analista_Remuneracao_Dados_base[[#This Row],[2021]]-Analista_Remuneracao_Dados_base[[#This Row],[Aumento Salarial (%)]]</f>
        <v>9742.9574000000011</v>
      </c>
      <c r="O407" s="13">
        <f>Analista_Remuneracao_Dados_base[[#This Row],[2022]]-Analista_Remuneracao_Dados_base[[#This Row],[Aumento Salarial (%)]]</f>
        <v>9742.9716000000008</v>
      </c>
      <c r="P407" s="13">
        <f>Analista_Remuneracao_Dados_base[[#This Row],[Salário Atual (R$)2]]-(1*Analista_Remuneracao_Dados_base[[#This Row],[Aumento Salarial (%)]])</f>
        <v>9742.9858000000004</v>
      </c>
      <c r="Q407" s="13">
        <v>9743</v>
      </c>
    </row>
    <row r="408" spans="1:17" x14ac:dyDescent="0.25">
      <c r="A408">
        <v>212</v>
      </c>
      <c r="B408" t="s">
        <v>9</v>
      </c>
      <c r="C408" t="s">
        <v>4</v>
      </c>
      <c r="D408">
        <v>9</v>
      </c>
      <c r="E408" s="38">
        <v>4807</v>
      </c>
      <c r="F408" s="37">
        <v>1.38E-2</v>
      </c>
      <c r="G408">
        <f>Analista_Remuneracao_Dados_base[[#This Row],[2014]]-Analista_Remuneracao_Dados_base[[#This Row],[Aumento Salarial (%)]]</f>
        <v>15119.861999999994</v>
      </c>
      <c r="H408" s="13">
        <f>Analista_Remuneracao_Dados_base[[#This Row],[2015]]-Analista_Remuneracao_Dados_base[[#This Row],[Aumento Salarial (%)]]</f>
        <v>15119.875799999994</v>
      </c>
      <c r="I408" s="13">
        <f>Analista_Remuneracao_Dados_base[[#This Row],[2016]]-Analista_Remuneracao_Dados_base[[#This Row],[Aumento Salarial (%)]]</f>
        <v>15119.889599999995</v>
      </c>
      <c r="J408" s="13">
        <f>Analista_Remuneracao_Dados_base[[#This Row],[2017]]-Analista_Remuneracao_Dados_base[[#This Row],[Aumento Salarial (%)]]</f>
        <v>15119.903399999996</v>
      </c>
      <c r="K408" s="13">
        <f>Analista_Remuneracao_Dados_base[[#This Row],[2018]]-Analista_Remuneracao_Dados_base[[#This Row],[Aumento Salarial (%)]]</f>
        <v>15119.917199999996</v>
      </c>
      <c r="L408" s="13">
        <f>Analista_Remuneracao_Dados_base[[#This Row],[2019]]-Analista_Remuneracao_Dados_base[[#This Row],[Aumento Salarial (%)]]</f>
        <v>15119.930999999997</v>
      </c>
      <c r="M408" s="13">
        <f>Analista_Remuneracao_Dados_base[[#This Row],[2020]]-Analista_Remuneracao_Dados_base[[#This Row],[Aumento Salarial (%)]]</f>
        <v>15119.944799999997</v>
      </c>
      <c r="N408" s="13">
        <f>Analista_Remuneracao_Dados_base[[#This Row],[2021]]-Analista_Remuneracao_Dados_base[[#This Row],[Aumento Salarial (%)]]</f>
        <v>15119.958599999998</v>
      </c>
      <c r="O408" s="13">
        <f>Analista_Remuneracao_Dados_base[[#This Row],[2022]]-Analista_Remuneracao_Dados_base[[#This Row],[Aumento Salarial (%)]]</f>
        <v>15119.972399999999</v>
      </c>
      <c r="P408" s="13">
        <f>Analista_Remuneracao_Dados_base[[#This Row],[Salário Atual (R$)2]]-(1*Analista_Remuneracao_Dados_base[[#This Row],[Aumento Salarial (%)]])</f>
        <v>15119.986199999999</v>
      </c>
      <c r="Q408" s="13">
        <v>15120</v>
      </c>
    </row>
    <row r="409" spans="1:17" x14ac:dyDescent="0.25">
      <c r="A409">
        <v>493</v>
      </c>
      <c r="B409" t="s">
        <v>3</v>
      </c>
      <c r="C409" t="s">
        <v>6</v>
      </c>
      <c r="D409">
        <v>16</v>
      </c>
      <c r="E409" s="38">
        <v>3824</v>
      </c>
      <c r="F409" s="37">
        <v>1.38E-2</v>
      </c>
      <c r="G409">
        <f>Analista_Remuneracao_Dados_base[[#This Row],[2014]]-Analista_Remuneracao_Dados_base[[#This Row],[Aumento Salarial (%)]]</f>
        <v>3369.8619999999983</v>
      </c>
      <c r="H409" s="13">
        <f>Analista_Remuneracao_Dados_base[[#This Row],[2015]]-Analista_Remuneracao_Dados_base[[#This Row],[Aumento Salarial (%)]]</f>
        <v>3369.8757999999984</v>
      </c>
      <c r="I409" s="13">
        <f>Analista_Remuneracao_Dados_base[[#This Row],[2016]]-Analista_Remuneracao_Dados_base[[#This Row],[Aumento Salarial (%)]]</f>
        <v>3369.8895999999986</v>
      </c>
      <c r="J409" s="13">
        <f>Analista_Remuneracao_Dados_base[[#This Row],[2017]]-Analista_Remuneracao_Dados_base[[#This Row],[Aumento Salarial (%)]]</f>
        <v>3369.9033999999988</v>
      </c>
      <c r="K409" s="13">
        <f>Analista_Remuneracao_Dados_base[[#This Row],[2018]]-Analista_Remuneracao_Dados_base[[#This Row],[Aumento Salarial (%)]]</f>
        <v>3369.917199999999</v>
      </c>
      <c r="L409" s="13">
        <f>Analista_Remuneracao_Dados_base[[#This Row],[2019]]-Analista_Remuneracao_Dados_base[[#This Row],[Aumento Salarial (%)]]</f>
        <v>3369.9309999999991</v>
      </c>
      <c r="M409" s="13">
        <f>Analista_Remuneracao_Dados_base[[#This Row],[2020]]-Analista_Remuneracao_Dados_base[[#This Row],[Aumento Salarial (%)]]</f>
        <v>3369.9447999999993</v>
      </c>
      <c r="N409" s="13">
        <f>Analista_Remuneracao_Dados_base[[#This Row],[2021]]-Analista_Remuneracao_Dados_base[[#This Row],[Aumento Salarial (%)]]</f>
        <v>3369.9585999999995</v>
      </c>
      <c r="O409" s="13">
        <f>Analista_Remuneracao_Dados_base[[#This Row],[2022]]-Analista_Remuneracao_Dados_base[[#This Row],[Aumento Salarial (%)]]</f>
        <v>3369.9723999999997</v>
      </c>
      <c r="P409" s="13">
        <f>Analista_Remuneracao_Dados_base[[#This Row],[Salário Atual (R$)2]]-(1*Analista_Remuneracao_Dados_base[[#This Row],[Aumento Salarial (%)]])</f>
        <v>3369.9861999999998</v>
      </c>
      <c r="Q409" s="13">
        <v>3370</v>
      </c>
    </row>
    <row r="410" spans="1:17" x14ac:dyDescent="0.25">
      <c r="A410">
        <v>419</v>
      </c>
      <c r="B410" t="s">
        <v>10</v>
      </c>
      <c r="C410" t="s">
        <v>8</v>
      </c>
      <c r="D410">
        <v>27</v>
      </c>
      <c r="E410" s="38">
        <v>3062</v>
      </c>
      <c r="F410" s="37">
        <v>1.32E-2</v>
      </c>
      <c r="G410">
        <f>Analista_Remuneracao_Dados_base[[#This Row],[2014]]-Analista_Remuneracao_Dados_base[[#This Row],[Aumento Salarial (%)]]</f>
        <v>6741.8679999999968</v>
      </c>
      <c r="H410" s="13">
        <f>Analista_Remuneracao_Dados_base[[#This Row],[2015]]-Analista_Remuneracao_Dados_base[[#This Row],[Aumento Salarial (%)]]</f>
        <v>6741.8811999999971</v>
      </c>
      <c r="I410" s="13">
        <f>Analista_Remuneracao_Dados_base[[#This Row],[2016]]-Analista_Remuneracao_Dados_base[[#This Row],[Aumento Salarial (%)]]</f>
        <v>6741.8943999999974</v>
      </c>
      <c r="J410" s="13">
        <f>Analista_Remuneracao_Dados_base[[#This Row],[2017]]-Analista_Remuneracao_Dados_base[[#This Row],[Aumento Salarial (%)]]</f>
        <v>6741.9075999999977</v>
      </c>
      <c r="K410" s="13">
        <f>Analista_Remuneracao_Dados_base[[#This Row],[2018]]-Analista_Remuneracao_Dados_base[[#This Row],[Aumento Salarial (%)]]</f>
        <v>6741.9207999999981</v>
      </c>
      <c r="L410" s="13">
        <f>Analista_Remuneracao_Dados_base[[#This Row],[2019]]-Analista_Remuneracao_Dados_base[[#This Row],[Aumento Salarial (%)]]</f>
        <v>6741.9339999999984</v>
      </c>
      <c r="M410" s="13">
        <f>Analista_Remuneracao_Dados_base[[#This Row],[2020]]-Analista_Remuneracao_Dados_base[[#This Row],[Aumento Salarial (%)]]</f>
        <v>6741.9471999999987</v>
      </c>
      <c r="N410" s="13">
        <f>Analista_Remuneracao_Dados_base[[#This Row],[2021]]-Analista_Remuneracao_Dados_base[[#This Row],[Aumento Salarial (%)]]</f>
        <v>6741.960399999999</v>
      </c>
      <c r="O410" s="13">
        <f>Analista_Remuneracao_Dados_base[[#This Row],[2022]]-Analista_Remuneracao_Dados_base[[#This Row],[Aumento Salarial (%)]]</f>
        <v>6741.9735999999994</v>
      </c>
      <c r="P410" s="13">
        <f>Analista_Remuneracao_Dados_base[[#This Row],[Salário Atual (R$)2]]-(1*Analista_Remuneracao_Dados_base[[#This Row],[Aumento Salarial (%)]])</f>
        <v>6741.9867999999997</v>
      </c>
      <c r="Q410" s="13">
        <v>6742</v>
      </c>
    </row>
    <row r="411" spans="1:17" x14ac:dyDescent="0.25">
      <c r="A411">
        <v>498</v>
      </c>
      <c r="B411" t="s">
        <v>3</v>
      </c>
      <c r="C411" t="s">
        <v>8</v>
      </c>
      <c r="D411">
        <v>30</v>
      </c>
      <c r="E411" s="38">
        <v>16992</v>
      </c>
      <c r="F411" s="37">
        <v>1.2999999999999999E-2</v>
      </c>
      <c r="G411">
        <f>Analista_Remuneracao_Dados_base[[#This Row],[2014]]-Analista_Remuneracao_Dados_base[[#This Row],[Aumento Salarial (%)]]</f>
        <v>16892.87000000001</v>
      </c>
      <c r="H411" s="13">
        <f>Analista_Remuneracao_Dados_base[[#This Row],[2015]]-Analista_Remuneracao_Dados_base[[#This Row],[Aumento Salarial (%)]]</f>
        <v>16892.883000000009</v>
      </c>
      <c r="I411" s="13">
        <f>Analista_Remuneracao_Dados_base[[#This Row],[2016]]-Analista_Remuneracao_Dados_base[[#This Row],[Aumento Salarial (%)]]</f>
        <v>16892.896000000008</v>
      </c>
      <c r="J411" s="13">
        <f>Analista_Remuneracao_Dados_base[[#This Row],[2017]]-Analista_Remuneracao_Dados_base[[#This Row],[Aumento Salarial (%)]]</f>
        <v>16892.909000000007</v>
      </c>
      <c r="K411" s="13">
        <f>Analista_Remuneracao_Dados_base[[#This Row],[2018]]-Analista_Remuneracao_Dados_base[[#This Row],[Aumento Salarial (%)]]</f>
        <v>16892.922000000006</v>
      </c>
      <c r="L411" s="13">
        <f>Analista_Remuneracao_Dados_base[[#This Row],[2019]]-Analista_Remuneracao_Dados_base[[#This Row],[Aumento Salarial (%)]]</f>
        <v>16892.935000000005</v>
      </c>
      <c r="M411" s="13">
        <f>Analista_Remuneracao_Dados_base[[#This Row],[2020]]-Analista_Remuneracao_Dados_base[[#This Row],[Aumento Salarial (%)]]</f>
        <v>16892.948000000004</v>
      </c>
      <c r="N411" s="13">
        <f>Analista_Remuneracao_Dados_base[[#This Row],[2021]]-Analista_Remuneracao_Dados_base[[#This Row],[Aumento Salarial (%)]]</f>
        <v>16892.961000000003</v>
      </c>
      <c r="O411" s="13">
        <f>Analista_Remuneracao_Dados_base[[#This Row],[2022]]-Analista_Remuneracao_Dados_base[[#This Row],[Aumento Salarial (%)]]</f>
        <v>16892.974000000002</v>
      </c>
      <c r="P411" s="13">
        <f>Analista_Remuneracao_Dados_base[[#This Row],[Salário Atual (R$)2]]-(1*Analista_Remuneracao_Dados_base[[#This Row],[Aumento Salarial (%)]])</f>
        <v>16892.987000000001</v>
      </c>
      <c r="Q411" s="13">
        <v>16893</v>
      </c>
    </row>
    <row r="412" spans="1:17" x14ac:dyDescent="0.25">
      <c r="A412">
        <v>474</v>
      </c>
      <c r="B412" t="s">
        <v>12</v>
      </c>
      <c r="C412" t="s">
        <v>5</v>
      </c>
      <c r="D412">
        <v>20</v>
      </c>
      <c r="E412" s="38">
        <v>13345</v>
      </c>
      <c r="F412" s="37">
        <v>1.26E-2</v>
      </c>
      <c r="G412">
        <f>Analista_Remuneracao_Dados_base[[#This Row],[2014]]-Analista_Remuneracao_Dados_base[[#This Row],[Aumento Salarial (%)]]</f>
        <v>3366.8739999999998</v>
      </c>
      <c r="H412" s="13">
        <f>Analista_Remuneracao_Dados_base[[#This Row],[2015]]-Analista_Remuneracao_Dados_base[[#This Row],[Aumento Salarial (%)]]</f>
        <v>3366.8865999999998</v>
      </c>
      <c r="I412" s="13">
        <f>Analista_Remuneracao_Dados_base[[#This Row],[2016]]-Analista_Remuneracao_Dados_base[[#This Row],[Aumento Salarial (%)]]</f>
        <v>3366.8991999999998</v>
      </c>
      <c r="J412" s="13">
        <f>Analista_Remuneracao_Dados_base[[#This Row],[2017]]-Analista_Remuneracao_Dados_base[[#This Row],[Aumento Salarial (%)]]</f>
        <v>3366.9117999999999</v>
      </c>
      <c r="K412" s="13">
        <f>Analista_Remuneracao_Dados_base[[#This Row],[2018]]-Analista_Remuneracao_Dados_base[[#This Row],[Aumento Salarial (%)]]</f>
        <v>3366.9243999999999</v>
      </c>
      <c r="L412" s="13">
        <f>Analista_Remuneracao_Dados_base[[#This Row],[2019]]-Analista_Remuneracao_Dados_base[[#This Row],[Aumento Salarial (%)]]</f>
        <v>3366.9369999999999</v>
      </c>
      <c r="M412" s="13">
        <f>Analista_Remuneracao_Dados_base[[#This Row],[2020]]-Analista_Remuneracao_Dados_base[[#This Row],[Aumento Salarial (%)]]</f>
        <v>3366.9495999999999</v>
      </c>
      <c r="N412" s="13">
        <f>Analista_Remuneracao_Dados_base[[#This Row],[2021]]-Analista_Remuneracao_Dados_base[[#This Row],[Aumento Salarial (%)]]</f>
        <v>3366.9621999999999</v>
      </c>
      <c r="O412" s="13">
        <f>Analista_Remuneracao_Dados_base[[#This Row],[2022]]-Analista_Remuneracao_Dados_base[[#This Row],[Aumento Salarial (%)]]</f>
        <v>3366.9748</v>
      </c>
      <c r="P412" s="13">
        <f>Analista_Remuneracao_Dados_base[[#This Row],[Salário Atual (R$)2]]-(1*Analista_Remuneracao_Dados_base[[#This Row],[Aumento Salarial (%)]])</f>
        <v>3366.9874</v>
      </c>
      <c r="Q412" s="13">
        <v>3367</v>
      </c>
    </row>
    <row r="413" spans="1:17" x14ac:dyDescent="0.25">
      <c r="A413">
        <v>47</v>
      </c>
      <c r="B413" t="s">
        <v>10</v>
      </c>
      <c r="C413" t="s">
        <v>5</v>
      </c>
      <c r="D413">
        <v>28</v>
      </c>
      <c r="E413" s="38">
        <v>19419</v>
      </c>
      <c r="F413" s="37">
        <v>1.26E-2</v>
      </c>
      <c r="G413">
        <f>Analista_Remuneracao_Dados_base[[#This Row],[2014]]-Analista_Remuneracao_Dados_base[[#This Row],[Aumento Salarial (%)]]</f>
        <v>9826.8739999999998</v>
      </c>
      <c r="H413" s="13">
        <f>Analista_Remuneracao_Dados_base[[#This Row],[2015]]-Analista_Remuneracao_Dados_base[[#This Row],[Aumento Salarial (%)]]</f>
        <v>9826.8865999999998</v>
      </c>
      <c r="I413" s="13">
        <f>Analista_Remuneracao_Dados_base[[#This Row],[2016]]-Analista_Remuneracao_Dados_base[[#This Row],[Aumento Salarial (%)]]</f>
        <v>9826.8991999999998</v>
      </c>
      <c r="J413" s="13">
        <f>Analista_Remuneracao_Dados_base[[#This Row],[2017]]-Analista_Remuneracao_Dados_base[[#This Row],[Aumento Salarial (%)]]</f>
        <v>9826.9117999999999</v>
      </c>
      <c r="K413" s="13">
        <f>Analista_Remuneracao_Dados_base[[#This Row],[2018]]-Analista_Remuneracao_Dados_base[[#This Row],[Aumento Salarial (%)]]</f>
        <v>9826.9243999999999</v>
      </c>
      <c r="L413" s="13">
        <f>Analista_Remuneracao_Dados_base[[#This Row],[2019]]-Analista_Remuneracao_Dados_base[[#This Row],[Aumento Salarial (%)]]</f>
        <v>9826.9369999999999</v>
      </c>
      <c r="M413" s="13">
        <f>Analista_Remuneracao_Dados_base[[#This Row],[2020]]-Analista_Remuneracao_Dados_base[[#This Row],[Aumento Salarial (%)]]</f>
        <v>9826.9495999999999</v>
      </c>
      <c r="N413" s="13">
        <f>Analista_Remuneracao_Dados_base[[#This Row],[2021]]-Analista_Remuneracao_Dados_base[[#This Row],[Aumento Salarial (%)]]</f>
        <v>9826.9621999999999</v>
      </c>
      <c r="O413" s="13">
        <f>Analista_Remuneracao_Dados_base[[#This Row],[2022]]-Analista_Remuneracao_Dados_base[[#This Row],[Aumento Salarial (%)]]</f>
        <v>9826.9748</v>
      </c>
      <c r="P413" s="13">
        <f>Analista_Remuneracao_Dados_base[[#This Row],[Salário Atual (R$)2]]-(1*Analista_Remuneracao_Dados_base[[#This Row],[Aumento Salarial (%)]])</f>
        <v>9826.9874</v>
      </c>
      <c r="Q413" s="13">
        <v>9827</v>
      </c>
    </row>
    <row r="414" spans="1:17" x14ac:dyDescent="0.25">
      <c r="A414">
        <v>396</v>
      </c>
      <c r="B414" t="s">
        <v>12</v>
      </c>
      <c r="C414" t="s">
        <v>8</v>
      </c>
      <c r="D414">
        <v>20</v>
      </c>
      <c r="E414" s="38">
        <v>15718</v>
      </c>
      <c r="F414" s="37">
        <v>1.24E-2</v>
      </c>
      <c r="G414">
        <f>Analista_Remuneracao_Dados_base[[#This Row],[2014]]-Analista_Remuneracao_Dados_base[[#This Row],[Aumento Salarial (%)]]</f>
        <v>19443.876000000004</v>
      </c>
      <c r="H414" s="13">
        <f>Analista_Remuneracao_Dados_base[[#This Row],[2015]]-Analista_Remuneracao_Dados_base[[#This Row],[Aumento Salarial (%)]]</f>
        <v>19443.888400000003</v>
      </c>
      <c r="I414" s="13">
        <f>Analista_Remuneracao_Dados_base[[#This Row],[2016]]-Analista_Remuneracao_Dados_base[[#This Row],[Aumento Salarial (%)]]</f>
        <v>19443.900800000003</v>
      </c>
      <c r="J414" s="13">
        <f>Analista_Remuneracao_Dados_base[[#This Row],[2017]]-Analista_Remuneracao_Dados_base[[#This Row],[Aumento Salarial (%)]]</f>
        <v>19443.913200000003</v>
      </c>
      <c r="K414" s="13">
        <f>Analista_Remuneracao_Dados_base[[#This Row],[2018]]-Analista_Remuneracao_Dados_base[[#This Row],[Aumento Salarial (%)]]</f>
        <v>19443.925600000002</v>
      </c>
      <c r="L414" s="13">
        <f>Analista_Remuneracao_Dados_base[[#This Row],[2019]]-Analista_Remuneracao_Dados_base[[#This Row],[Aumento Salarial (%)]]</f>
        <v>19443.938000000002</v>
      </c>
      <c r="M414" s="13">
        <f>Analista_Remuneracao_Dados_base[[#This Row],[2020]]-Analista_Remuneracao_Dados_base[[#This Row],[Aumento Salarial (%)]]</f>
        <v>19443.950400000002</v>
      </c>
      <c r="N414" s="13">
        <f>Analista_Remuneracao_Dados_base[[#This Row],[2021]]-Analista_Remuneracao_Dados_base[[#This Row],[Aumento Salarial (%)]]</f>
        <v>19443.962800000001</v>
      </c>
      <c r="O414" s="13">
        <f>Analista_Remuneracao_Dados_base[[#This Row],[2022]]-Analista_Remuneracao_Dados_base[[#This Row],[Aumento Salarial (%)]]</f>
        <v>19443.975200000001</v>
      </c>
      <c r="P414" s="13">
        <f>Analista_Remuneracao_Dados_base[[#This Row],[Salário Atual (R$)2]]-(1*Analista_Remuneracao_Dados_base[[#This Row],[Aumento Salarial (%)]])</f>
        <v>19443.9876</v>
      </c>
      <c r="Q414" s="13">
        <v>19444</v>
      </c>
    </row>
    <row r="415" spans="1:17" x14ac:dyDescent="0.25">
      <c r="A415">
        <v>33</v>
      </c>
      <c r="B415" t="s">
        <v>12</v>
      </c>
      <c r="C415" t="s">
        <v>4</v>
      </c>
      <c r="D415">
        <v>7</v>
      </c>
      <c r="E415" s="38">
        <v>5596</v>
      </c>
      <c r="F415" s="37">
        <v>1.2200000000000001E-2</v>
      </c>
      <c r="G415">
        <f>Analista_Remuneracao_Dados_base[[#This Row],[2014]]-Analista_Remuneracao_Dados_base[[#This Row],[Aumento Salarial (%)]]</f>
        <v>16946.87799999999</v>
      </c>
      <c r="H415" s="13">
        <f>Analista_Remuneracao_Dados_base[[#This Row],[2015]]-Analista_Remuneracao_Dados_base[[#This Row],[Aumento Salarial (%)]]</f>
        <v>16946.890199999991</v>
      </c>
      <c r="I415" s="13">
        <f>Analista_Remuneracao_Dados_base[[#This Row],[2016]]-Analista_Remuneracao_Dados_base[[#This Row],[Aumento Salarial (%)]]</f>
        <v>16946.902399999992</v>
      </c>
      <c r="J415" s="13">
        <f>Analista_Remuneracao_Dados_base[[#This Row],[2017]]-Analista_Remuneracao_Dados_base[[#This Row],[Aumento Salarial (%)]]</f>
        <v>16946.914599999993</v>
      </c>
      <c r="K415" s="13">
        <f>Analista_Remuneracao_Dados_base[[#This Row],[2018]]-Analista_Remuneracao_Dados_base[[#This Row],[Aumento Salarial (%)]]</f>
        <v>16946.926799999994</v>
      </c>
      <c r="L415" s="13">
        <f>Analista_Remuneracao_Dados_base[[#This Row],[2019]]-Analista_Remuneracao_Dados_base[[#This Row],[Aumento Salarial (%)]]</f>
        <v>16946.938999999995</v>
      </c>
      <c r="M415" s="13">
        <f>Analista_Remuneracao_Dados_base[[#This Row],[2020]]-Analista_Remuneracao_Dados_base[[#This Row],[Aumento Salarial (%)]]</f>
        <v>16946.951199999996</v>
      </c>
      <c r="N415" s="13">
        <f>Analista_Remuneracao_Dados_base[[#This Row],[2021]]-Analista_Remuneracao_Dados_base[[#This Row],[Aumento Salarial (%)]]</f>
        <v>16946.963399999997</v>
      </c>
      <c r="O415" s="13">
        <f>Analista_Remuneracao_Dados_base[[#This Row],[2022]]-Analista_Remuneracao_Dados_base[[#This Row],[Aumento Salarial (%)]]</f>
        <v>16946.975599999998</v>
      </c>
      <c r="P415" s="13">
        <f>Analista_Remuneracao_Dados_base[[#This Row],[Salário Atual (R$)2]]-(1*Analista_Remuneracao_Dados_base[[#This Row],[Aumento Salarial (%)]])</f>
        <v>16946.987799999999</v>
      </c>
      <c r="Q415" s="13">
        <v>16947</v>
      </c>
    </row>
    <row r="416" spans="1:17" x14ac:dyDescent="0.25">
      <c r="A416">
        <v>73</v>
      </c>
      <c r="B416" t="s">
        <v>3</v>
      </c>
      <c r="C416" t="s">
        <v>6</v>
      </c>
      <c r="D416">
        <v>2</v>
      </c>
      <c r="E416" s="38">
        <v>9592</v>
      </c>
      <c r="F416" s="37">
        <v>1.2200000000000001E-2</v>
      </c>
      <c r="G416">
        <f>Analista_Remuneracao_Dados_base[[#This Row],[2014]]-Analista_Remuneracao_Dados_base[[#This Row],[Aumento Salarial (%)]]</f>
        <v>13344.878000000008</v>
      </c>
      <c r="H416" s="13">
        <f>Analista_Remuneracao_Dados_base[[#This Row],[2015]]-Analista_Remuneracao_Dados_base[[#This Row],[Aumento Salarial (%)]]</f>
        <v>13344.890200000007</v>
      </c>
      <c r="I416" s="13">
        <f>Analista_Remuneracao_Dados_base[[#This Row],[2016]]-Analista_Remuneracao_Dados_base[[#This Row],[Aumento Salarial (%)]]</f>
        <v>13344.902400000006</v>
      </c>
      <c r="J416" s="13">
        <f>Analista_Remuneracao_Dados_base[[#This Row],[2017]]-Analista_Remuneracao_Dados_base[[#This Row],[Aumento Salarial (%)]]</f>
        <v>13344.914600000006</v>
      </c>
      <c r="K416" s="13">
        <f>Analista_Remuneracao_Dados_base[[#This Row],[2018]]-Analista_Remuneracao_Dados_base[[#This Row],[Aumento Salarial (%)]]</f>
        <v>13344.926800000005</v>
      </c>
      <c r="L416" s="13">
        <f>Analista_Remuneracao_Dados_base[[#This Row],[2019]]-Analista_Remuneracao_Dados_base[[#This Row],[Aumento Salarial (%)]]</f>
        <v>13344.939000000004</v>
      </c>
      <c r="M416" s="13">
        <f>Analista_Remuneracao_Dados_base[[#This Row],[2020]]-Analista_Remuneracao_Dados_base[[#This Row],[Aumento Salarial (%)]]</f>
        <v>13344.951200000003</v>
      </c>
      <c r="N416" s="13">
        <f>Analista_Remuneracao_Dados_base[[#This Row],[2021]]-Analista_Remuneracao_Dados_base[[#This Row],[Aumento Salarial (%)]]</f>
        <v>13344.963400000002</v>
      </c>
      <c r="O416" s="13">
        <f>Analista_Remuneracao_Dados_base[[#This Row],[2022]]-Analista_Remuneracao_Dados_base[[#This Row],[Aumento Salarial (%)]]</f>
        <v>13344.975600000002</v>
      </c>
      <c r="P416" s="13">
        <f>Analista_Remuneracao_Dados_base[[#This Row],[Salário Atual (R$)2]]-(1*Analista_Remuneracao_Dados_base[[#This Row],[Aumento Salarial (%)]])</f>
        <v>13344.987800000001</v>
      </c>
      <c r="Q416" s="13">
        <v>13345</v>
      </c>
    </row>
    <row r="417" spans="1:17" x14ac:dyDescent="0.25">
      <c r="A417">
        <v>182</v>
      </c>
      <c r="B417" t="s">
        <v>11</v>
      </c>
      <c r="C417" t="s">
        <v>7</v>
      </c>
      <c r="D417">
        <v>2</v>
      </c>
      <c r="E417" s="38">
        <v>17591</v>
      </c>
      <c r="F417" s="37">
        <v>1.18E-2</v>
      </c>
      <c r="G417">
        <f>Analista_Remuneracao_Dados_base[[#This Row],[2014]]-Analista_Remuneracao_Dados_base[[#This Row],[Aumento Salarial (%)]]</f>
        <v>10077.881999999998</v>
      </c>
      <c r="H417" s="13">
        <f>Analista_Remuneracao_Dados_base[[#This Row],[2015]]-Analista_Remuneracao_Dados_base[[#This Row],[Aumento Salarial (%)]]</f>
        <v>10077.893799999998</v>
      </c>
      <c r="I417" s="13">
        <f>Analista_Remuneracao_Dados_base[[#This Row],[2016]]-Analista_Remuneracao_Dados_base[[#This Row],[Aumento Salarial (%)]]</f>
        <v>10077.905599999998</v>
      </c>
      <c r="J417" s="13">
        <f>Analista_Remuneracao_Dados_base[[#This Row],[2017]]-Analista_Remuneracao_Dados_base[[#This Row],[Aumento Salarial (%)]]</f>
        <v>10077.917399999998</v>
      </c>
      <c r="K417" s="13">
        <f>Analista_Remuneracao_Dados_base[[#This Row],[2018]]-Analista_Remuneracao_Dados_base[[#This Row],[Aumento Salarial (%)]]</f>
        <v>10077.929199999999</v>
      </c>
      <c r="L417" s="13">
        <f>Analista_Remuneracao_Dados_base[[#This Row],[2019]]-Analista_Remuneracao_Dados_base[[#This Row],[Aumento Salarial (%)]]</f>
        <v>10077.940999999999</v>
      </c>
      <c r="M417" s="13">
        <f>Analista_Remuneracao_Dados_base[[#This Row],[2020]]-Analista_Remuneracao_Dados_base[[#This Row],[Aumento Salarial (%)]]</f>
        <v>10077.952799999999</v>
      </c>
      <c r="N417" s="13">
        <f>Analista_Remuneracao_Dados_base[[#This Row],[2021]]-Analista_Remuneracao_Dados_base[[#This Row],[Aumento Salarial (%)]]</f>
        <v>10077.964599999999</v>
      </c>
      <c r="O417" s="13">
        <f>Analista_Remuneracao_Dados_base[[#This Row],[2022]]-Analista_Remuneracao_Dados_base[[#This Row],[Aumento Salarial (%)]]</f>
        <v>10077.9764</v>
      </c>
      <c r="P417" s="13">
        <f>Analista_Remuneracao_Dados_base[[#This Row],[Salário Atual (R$)2]]-(1*Analista_Remuneracao_Dados_base[[#This Row],[Aumento Salarial (%)]])</f>
        <v>10077.9882</v>
      </c>
      <c r="Q417" s="13">
        <v>10078</v>
      </c>
    </row>
    <row r="418" spans="1:17" x14ac:dyDescent="0.25">
      <c r="A418">
        <v>56</v>
      </c>
      <c r="B418" t="s">
        <v>12</v>
      </c>
      <c r="C418" t="s">
        <v>4</v>
      </c>
      <c r="D418">
        <v>5</v>
      </c>
      <c r="E418" s="38">
        <v>4291</v>
      </c>
      <c r="F418" s="37">
        <v>1.18E-2</v>
      </c>
      <c r="G418">
        <f>Analista_Remuneracao_Dados_base[[#This Row],[2014]]-Analista_Remuneracao_Dados_base[[#This Row],[Aumento Salarial (%)]]</f>
        <v>3265.8819999999978</v>
      </c>
      <c r="H418" s="13">
        <f>Analista_Remuneracao_Dados_base[[#This Row],[2015]]-Analista_Remuneracao_Dados_base[[#This Row],[Aumento Salarial (%)]]</f>
        <v>3265.893799999998</v>
      </c>
      <c r="I418" s="13">
        <f>Analista_Remuneracao_Dados_base[[#This Row],[2016]]-Analista_Remuneracao_Dados_base[[#This Row],[Aumento Salarial (%)]]</f>
        <v>3265.9055999999982</v>
      </c>
      <c r="J418" s="13">
        <f>Analista_Remuneracao_Dados_base[[#This Row],[2017]]-Analista_Remuneracao_Dados_base[[#This Row],[Aumento Salarial (%)]]</f>
        <v>3265.9173999999985</v>
      </c>
      <c r="K418" s="13">
        <f>Analista_Remuneracao_Dados_base[[#This Row],[2018]]-Analista_Remuneracao_Dados_base[[#This Row],[Aumento Salarial (%)]]</f>
        <v>3265.9291999999987</v>
      </c>
      <c r="L418" s="13">
        <f>Analista_Remuneracao_Dados_base[[#This Row],[2019]]-Analista_Remuneracao_Dados_base[[#This Row],[Aumento Salarial (%)]]</f>
        <v>3265.9409999999989</v>
      </c>
      <c r="M418" s="13">
        <f>Analista_Remuneracao_Dados_base[[#This Row],[2020]]-Analista_Remuneracao_Dados_base[[#This Row],[Aumento Salarial (%)]]</f>
        <v>3265.9527999999991</v>
      </c>
      <c r="N418" s="13">
        <f>Analista_Remuneracao_Dados_base[[#This Row],[2021]]-Analista_Remuneracao_Dados_base[[#This Row],[Aumento Salarial (%)]]</f>
        <v>3265.9645999999993</v>
      </c>
      <c r="O418" s="13">
        <f>Analista_Remuneracao_Dados_base[[#This Row],[2022]]-Analista_Remuneracao_Dados_base[[#This Row],[Aumento Salarial (%)]]</f>
        <v>3265.9763999999996</v>
      </c>
      <c r="P418" s="13">
        <f>Analista_Remuneracao_Dados_base[[#This Row],[Salário Atual (R$)2]]-(1*Analista_Remuneracao_Dados_base[[#This Row],[Aumento Salarial (%)]])</f>
        <v>3265.9881999999998</v>
      </c>
      <c r="Q418" s="13">
        <v>3266</v>
      </c>
    </row>
    <row r="419" spans="1:17" x14ac:dyDescent="0.25">
      <c r="A419">
        <v>41</v>
      </c>
      <c r="B419" t="s">
        <v>10</v>
      </c>
      <c r="C419" t="s">
        <v>6</v>
      </c>
      <c r="D419">
        <v>24</v>
      </c>
      <c r="E419" s="38">
        <v>6087</v>
      </c>
      <c r="F419" s="37">
        <v>1.1599999999999999E-2</v>
      </c>
      <c r="G419">
        <f>Analista_Remuneracao_Dados_base[[#This Row],[2014]]-Analista_Remuneracao_Dados_base[[#This Row],[Aumento Salarial (%)]]</f>
        <v>17178.883999999984</v>
      </c>
      <c r="H419" s="13">
        <f>Analista_Remuneracao_Dados_base[[#This Row],[2015]]-Analista_Remuneracao_Dados_base[[#This Row],[Aumento Salarial (%)]]</f>
        <v>17178.895599999985</v>
      </c>
      <c r="I419" s="13">
        <f>Analista_Remuneracao_Dados_base[[#This Row],[2016]]-Analista_Remuneracao_Dados_base[[#This Row],[Aumento Salarial (%)]]</f>
        <v>17178.907199999987</v>
      </c>
      <c r="J419" s="13">
        <f>Analista_Remuneracao_Dados_base[[#This Row],[2017]]-Analista_Remuneracao_Dados_base[[#This Row],[Aumento Salarial (%)]]</f>
        <v>17178.918799999989</v>
      </c>
      <c r="K419" s="13">
        <f>Analista_Remuneracao_Dados_base[[#This Row],[2018]]-Analista_Remuneracao_Dados_base[[#This Row],[Aumento Salarial (%)]]</f>
        <v>17178.93039999999</v>
      </c>
      <c r="L419" s="13">
        <f>Analista_Remuneracao_Dados_base[[#This Row],[2019]]-Analista_Remuneracao_Dados_base[[#This Row],[Aumento Salarial (%)]]</f>
        <v>17178.941999999992</v>
      </c>
      <c r="M419" s="13">
        <f>Analista_Remuneracao_Dados_base[[#This Row],[2020]]-Analista_Remuneracao_Dados_base[[#This Row],[Aumento Salarial (%)]]</f>
        <v>17178.953599999993</v>
      </c>
      <c r="N419" s="13">
        <f>Analista_Remuneracao_Dados_base[[#This Row],[2021]]-Analista_Remuneracao_Dados_base[[#This Row],[Aumento Salarial (%)]]</f>
        <v>17178.965199999995</v>
      </c>
      <c r="O419" s="13">
        <f>Analista_Remuneracao_Dados_base[[#This Row],[2022]]-Analista_Remuneracao_Dados_base[[#This Row],[Aumento Salarial (%)]]</f>
        <v>17178.976799999997</v>
      </c>
      <c r="P419" s="13">
        <f>Analista_Remuneracao_Dados_base[[#This Row],[Salário Atual (R$)2]]-(1*Analista_Remuneracao_Dados_base[[#This Row],[Aumento Salarial (%)]])</f>
        <v>17178.988399999998</v>
      </c>
      <c r="Q419" s="13">
        <v>17179</v>
      </c>
    </row>
    <row r="420" spans="1:17" x14ac:dyDescent="0.25">
      <c r="A420">
        <v>408</v>
      </c>
      <c r="B420" t="s">
        <v>12</v>
      </c>
      <c r="C420" t="s">
        <v>4</v>
      </c>
      <c r="D420">
        <v>5</v>
      </c>
      <c r="E420" s="38">
        <v>10021</v>
      </c>
      <c r="F420" s="37">
        <v>1.14E-2</v>
      </c>
      <c r="G420">
        <f>Analista_Remuneracao_Dados_base[[#This Row],[2014]]-Analista_Remuneracao_Dados_base[[#This Row],[Aumento Salarial (%)]]</f>
        <v>12785.886000000006</v>
      </c>
      <c r="H420" s="13">
        <f>Analista_Remuneracao_Dados_base[[#This Row],[2015]]-Analista_Remuneracao_Dados_base[[#This Row],[Aumento Salarial (%)]]</f>
        <v>12785.897400000005</v>
      </c>
      <c r="I420" s="13">
        <f>Analista_Remuneracao_Dados_base[[#This Row],[2016]]-Analista_Remuneracao_Dados_base[[#This Row],[Aumento Salarial (%)]]</f>
        <v>12785.908800000005</v>
      </c>
      <c r="J420" s="13">
        <f>Analista_Remuneracao_Dados_base[[#This Row],[2017]]-Analista_Remuneracao_Dados_base[[#This Row],[Aumento Salarial (%)]]</f>
        <v>12785.920200000004</v>
      </c>
      <c r="K420" s="13">
        <f>Analista_Remuneracao_Dados_base[[#This Row],[2018]]-Analista_Remuneracao_Dados_base[[#This Row],[Aumento Salarial (%)]]</f>
        <v>12785.931600000004</v>
      </c>
      <c r="L420" s="13">
        <f>Analista_Remuneracao_Dados_base[[#This Row],[2019]]-Analista_Remuneracao_Dados_base[[#This Row],[Aumento Salarial (%)]]</f>
        <v>12785.943000000003</v>
      </c>
      <c r="M420" s="13">
        <f>Analista_Remuneracao_Dados_base[[#This Row],[2020]]-Analista_Remuneracao_Dados_base[[#This Row],[Aumento Salarial (%)]]</f>
        <v>12785.954400000002</v>
      </c>
      <c r="N420" s="13">
        <f>Analista_Remuneracao_Dados_base[[#This Row],[2021]]-Analista_Remuneracao_Dados_base[[#This Row],[Aumento Salarial (%)]]</f>
        <v>12785.965800000002</v>
      </c>
      <c r="O420" s="13">
        <f>Analista_Remuneracao_Dados_base[[#This Row],[2022]]-Analista_Remuneracao_Dados_base[[#This Row],[Aumento Salarial (%)]]</f>
        <v>12785.977200000001</v>
      </c>
      <c r="P420" s="13">
        <f>Analista_Remuneracao_Dados_base[[#This Row],[Salário Atual (R$)2]]-(1*Analista_Remuneracao_Dados_base[[#This Row],[Aumento Salarial (%)]])</f>
        <v>12785.988600000001</v>
      </c>
      <c r="Q420" s="13">
        <v>12786</v>
      </c>
    </row>
    <row r="421" spans="1:17" x14ac:dyDescent="0.25">
      <c r="A421">
        <v>197</v>
      </c>
      <c r="B421" t="s">
        <v>3</v>
      </c>
      <c r="C421" t="s">
        <v>6</v>
      </c>
      <c r="D421">
        <v>4</v>
      </c>
      <c r="E421" s="38">
        <v>15535</v>
      </c>
      <c r="F421" s="37">
        <v>1.14E-2</v>
      </c>
      <c r="G421">
        <f>Analista_Remuneracao_Dados_base[[#This Row],[2014]]-Analista_Remuneracao_Dados_base[[#This Row],[Aumento Salarial (%)]]</f>
        <v>15179.886000000006</v>
      </c>
      <c r="H421" s="13">
        <f>Analista_Remuneracao_Dados_base[[#This Row],[2015]]-Analista_Remuneracao_Dados_base[[#This Row],[Aumento Salarial (%)]]</f>
        <v>15179.897400000005</v>
      </c>
      <c r="I421" s="13">
        <f>Analista_Remuneracao_Dados_base[[#This Row],[2016]]-Analista_Remuneracao_Dados_base[[#This Row],[Aumento Salarial (%)]]</f>
        <v>15179.908800000005</v>
      </c>
      <c r="J421" s="13">
        <f>Analista_Remuneracao_Dados_base[[#This Row],[2017]]-Analista_Remuneracao_Dados_base[[#This Row],[Aumento Salarial (%)]]</f>
        <v>15179.920200000004</v>
      </c>
      <c r="K421" s="13">
        <f>Analista_Remuneracao_Dados_base[[#This Row],[2018]]-Analista_Remuneracao_Dados_base[[#This Row],[Aumento Salarial (%)]]</f>
        <v>15179.931600000004</v>
      </c>
      <c r="L421" s="13">
        <f>Analista_Remuneracao_Dados_base[[#This Row],[2019]]-Analista_Remuneracao_Dados_base[[#This Row],[Aumento Salarial (%)]]</f>
        <v>15179.943000000003</v>
      </c>
      <c r="M421" s="13">
        <f>Analista_Remuneracao_Dados_base[[#This Row],[2020]]-Analista_Remuneracao_Dados_base[[#This Row],[Aumento Salarial (%)]]</f>
        <v>15179.954400000002</v>
      </c>
      <c r="N421" s="13">
        <f>Analista_Remuneracao_Dados_base[[#This Row],[2021]]-Analista_Remuneracao_Dados_base[[#This Row],[Aumento Salarial (%)]]</f>
        <v>15179.965800000002</v>
      </c>
      <c r="O421" s="13">
        <f>Analista_Remuneracao_Dados_base[[#This Row],[2022]]-Analista_Remuneracao_Dados_base[[#This Row],[Aumento Salarial (%)]]</f>
        <v>15179.977200000001</v>
      </c>
      <c r="P421" s="13">
        <f>Analista_Remuneracao_Dados_base[[#This Row],[Salário Atual (R$)2]]-(1*Analista_Remuneracao_Dados_base[[#This Row],[Aumento Salarial (%)]])</f>
        <v>15179.988600000001</v>
      </c>
      <c r="Q421" s="13">
        <v>15180</v>
      </c>
    </row>
    <row r="422" spans="1:17" x14ac:dyDescent="0.25">
      <c r="A422">
        <v>141</v>
      </c>
      <c r="B422" t="s">
        <v>11</v>
      </c>
      <c r="C422" t="s">
        <v>6</v>
      </c>
      <c r="D422">
        <v>20</v>
      </c>
      <c r="E422" s="38">
        <v>16312</v>
      </c>
      <c r="F422" s="37">
        <v>1.14E-2</v>
      </c>
      <c r="G422">
        <f>Analista_Remuneracao_Dados_base[[#This Row],[2014]]-Analista_Remuneracao_Dados_base[[#This Row],[Aumento Salarial (%)]]</f>
        <v>5709.8859999999968</v>
      </c>
      <c r="H422" s="13">
        <f>Analista_Remuneracao_Dados_base[[#This Row],[2015]]-Analista_Remuneracao_Dados_base[[#This Row],[Aumento Salarial (%)]]</f>
        <v>5709.8973999999971</v>
      </c>
      <c r="I422" s="13">
        <f>Analista_Remuneracao_Dados_base[[#This Row],[2016]]-Analista_Remuneracao_Dados_base[[#This Row],[Aumento Salarial (%)]]</f>
        <v>5709.9087999999974</v>
      </c>
      <c r="J422" s="13">
        <f>Analista_Remuneracao_Dados_base[[#This Row],[2017]]-Analista_Remuneracao_Dados_base[[#This Row],[Aumento Salarial (%)]]</f>
        <v>5709.9201999999977</v>
      </c>
      <c r="K422" s="13">
        <f>Analista_Remuneracao_Dados_base[[#This Row],[2018]]-Analista_Remuneracao_Dados_base[[#This Row],[Aumento Salarial (%)]]</f>
        <v>5709.9315999999981</v>
      </c>
      <c r="L422" s="13">
        <f>Analista_Remuneracao_Dados_base[[#This Row],[2019]]-Analista_Remuneracao_Dados_base[[#This Row],[Aumento Salarial (%)]]</f>
        <v>5709.9429999999984</v>
      </c>
      <c r="M422" s="13">
        <f>Analista_Remuneracao_Dados_base[[#This Row],[2020]]-Analista_Remuneracao_Dados_base[[#This Row],[Aumento Salarial (%)]]</f>
        <v>5709.9543999999987</v>
      </c>
      <c r="N422" s="13">
        <f>Analista_Remuneracao_Dados_base[[#This Row],[2021]]-Analista_Remuneracao_Dados_base[[#This Row],[Aumento Salarial (%)]]</f>
        <v>5709.965799999999</v>
      </c>
      <c r="O422" s="13">
        <f>Analista_Remuneracao_Dados_base[[#This Row],[2022]]-Analista_Remuneracao_Dados_base[[#This Row],[Aumento Salarial (%)]]</f>
        <v>5709.9771999999994</v>
      </c>
      <c r="P422" s="13">
        <f>Analista_Remuneracao_Dados_base[[#This Row],[Salário Atual (R$)2]]-(1*Analista_Remuneracao_Dados_base[[#This Row],[Aumento Salarial (%)]])</f>
        <v>5709.9885999999997</v>
      </c>
      <c r="Q422" s="13">
        <v>5710</v>
      </c>
    </row>
    <row r="423" spans="1:17" x14ac:dyDescent="0.25">
      <c r="A423">
        <v>96</v>
      </c>
      <c r="B423" t="s">
        <v>3</v>
      </c>
      <c r="C423" t="s">
        <v>8</v>
      </c>
      <c r="D423">
        <v>12</v>
      </c>
      <c r="E423" s="38">
        <v>16236</v>
      </c>
      <c r="F423" s="37">
        <v>1.14E-2</v>
      </c>
      <c r="G423">
        <f>Analista_Remuneracao_Dados_base[[#This Row],[2014]]-Analista_Remuneracao_Dados_base[[#This Row],[Aumento Salarial (%)]]</f>
        <v>19510.886000000006</v>
      </c>
      <c r="H423" s="13">
        <f>Analista_Remuneracao_Dados_base[[#This Row],[2015]]-Analista_Remuneracao_Dados_base[[#This Row],[Aumento Salarial (%)]]</f>
        <v>19510.897400000005</v>
      </c>
      <c r="I423" s="13">
        <f>Analista_Remuneracao_Dados_base[[#This Row],[2016]]-Analista_Remuneracao_Dados_base[[#This Row],[Aumento Salarial (%)]]</f>
        <v>19510.908800000005</v>
      </c>
      <c r="J423" s="13">
        <f>Analista_Remuneracao_Dados_base[[#This Row],[2017]]-Analista_Remuneracao_Dados_base[[#This Row],[Aumento Salarial (%)]]</f>
        <v>19510.920200000004</v>
      </c>
      <c r="K423" s="13">
        <f>Analista_Remuneracao_Dados_base[[#This Row],[2018]]-Analista_Remuneracao_Dados_base[[#This Row],[Aumento Salarial (%)]]</f>
        <v>19510.931600000004</v>
      </c>
      <c r="L423" s="13">
        <f>Analista_Remuneracao_Dados_base[[#This Row],[2019]]-Analista_Remuneracao_Dados_base[[#This Row],[Aumento Salarial (%)]]</f>
        <v>19510.943000000003</v>
      </c>
      <c r="M423" s="13">
        <f>Analista_Remuneracao_Dados_base[[#This Row],[2020]]-Analista_Remuneracao_Dados_base[[#This Row],[Aumento Salarial (%)]]</f>
        <v>19510.954400000002</v>
      </c>
      <c r="N423" s="13">
        <f>Analista_Remuneracao_Dados_base[[#This Row],[2021]]-Analista_Remuneracao_Dados_base[[#This Row],[Aumento Salarial (%)]]</f>
        <v>19510.965800000002</v>
      </c>
      <c r="O423" s="13">
        <f>Analista_Remuneracao_Dados_base[[#This Row],[2022]]-Analista_Remuneracao_Dados_base[[#This Row],[Aumento Salarial (%)]]</f>
        <v>19510.977200000001</v>
      </c>
      <c r="P423" s="13">
        <f>Analista_Remuneracao_Dados_base[[#This Row],[Salário Atual (R$)2]]-(1*Analista_Remuneracao_Dados_base[[#This Row],[Aumento Salarial (%)]])</f>
        <v>19510.988600000001</v>
      </c>
      <c r="Q423" s="13">
        <v>19511</v>
      </c>
    </row>
    <row r="424" spans="1:17" x14ac:dyDescent="0.25">
      <c r="A424">
        <v>227</v>
      </c>
      <c r="B424" t="s">
        <v>10</v>
      </c>
      <c r="C424" t="s">
        <v>8</v>
      </c>
      <c r="D424">
        <v>24</v>
      </c>
      <c r="E424" s="38">
        <v>5354</v>
      </c>
      <c r="F424" s="37">
        <v>1.1299999999999999E-2</v>
      </c>
      <c r="G424">
        <f>Analista_Remuneracao_Dados_base[[#This Row],[2014]]-Analista_Remuneracao_Dados_base[[#This Row],[Aumento Salarial (%)]]</f>
        <v>7790.8869999999988</v>
      </c>
      <c r="H424" s="13">
        <f>Analista_Remuneracao_Dados_base[[#This Row],[2015]]-Analista_Remuneracao_Dados_base[[#This Row],[Aumento Salarial (%)]]</f>
        <v>7790.8982999999989</v>
      </c>
      <c r="I424" s="13">
        <f>Analista_Remuneracao_Dados_base[[#This Row],[2016]]-Analista_Remuneracao_Dados_base[[#This Row],[Aumento Salarial (%)]]</f>
        <v>7790.909599999999</v>
      </c>
      <c r="J424" s="13">
        <f>Analista_Remuneracao_Dados_base[[#This Row],[2017]]-Analista_Remuneracao_Dados_base[[#This Row],[Aumento Salarial (%)]]</f>
        <v>7790.9208999999992</v>
      </c>
      <c r="K424" s="13">
        <f>Analista_Remuneracao_Dados_base[[#This Row],[2018]]-Analista_Remuneracao_Dados_base[[#This Row],[Aumento Salarial (%)]]</f>
        <v>7790.9321999999993</v>
      </c>
      <c r="L424" s="13">
        <f>Analista_Remuneracao_Dados_base[[#This Row],[2019]]-Analista_Remuneracao_Dados_base[[#This Row],[Aumento Salarial (%)]]</f>
        <v>7790.9434999999994</v>
      </c>
      <c r="M424" s="13">
        <f>Analista_Remuneracao_Dados_base[[#This Row],[2020]]-Analista_Remuneracao_Dados_base[[#This Row],[Aumento Salarial (%)]]</f>
        <v>7790.9547999999995</v>
      </c>
      <c r="N424" s="13">
        <f>Analista_Remuneracao_Dados_base[[#This Row],[2021]]-Analista_Remuneracao_Dados_base[[#This Row],[Aumento Salarial (%)]]</f>
        <v>7790.9660999999996</v>
      </c>
      <c r="O424" s="13">
        <f>Analista_Remuneracao_Dados_base[[#This Row],[2022]]-Analista_Remuneracao_Dados_base[[#This Row],[Aumento Salarial (%)]]</f>
        <v>7790.9773999999998</v>
      </c>
      <c r="P424" s="13">
        <f>Analista_Remuneracao_Dados_base[[#This Row],[Salário Atual (R$)2]]-(1*Analista_Remuneracao_Dados_base[[#This Row],[Aumento Salarial (%)]])</f>
        <v>7790.9886999999999</v>
      </c>
      <c r="Q424" s="13">
        <v>7791</v>
      </c>
    </row>
    <row r="425" spans="1:17" x14ac:dyDescent="0.25">
      <c r="A425">
        <v>38</v>
      </c>
      <c r="B425" t="s">
        <v>10</v>
      </c>
      <c r="C425" t="s">
        <v>8</v>
      </c>
      <c r="D425">
        <v>21</v>
      </c>
      <c r="E425" s="38">
        <v>7452</v>
      </c>
      <c r="F425" s="37">
        <v>1.12E-2</v>
      </c>
      <c r="G425">
        <f>Analista_Remuneracao_Dados_base[[#This Row],[2014]]-Analista_Remuneracao_Dados_base[[#This Row],[Aumento Salarial (%)]]</f>
        <v>14061.887999999992</v>
      </c>
      <c r="H425" s="13">
        <f>Analista_Remuneracao_Dados_base[[#This Row],[2015]]-Analista_Remuneracao_Dados_base[[#This Row],[Aumento Salarial (%)]]</f>
        <v>14061.899199999993</v>
      </c>
      <c r="I425" s="13">
        <f>Analista_Remuneracao_Dados_base[[#This Row],[2016]]-Analista_Remuneracao_Dados_base[[#This Row],[Aumento Salarial (%)]]</f>
        <v>14061.910399999993</v>
      </c>
      <c r="J425" s="13">
        <f>Analista_Remuneracao_Dados_base[[#This Row],[2017]]-Analista_Remuneracao_Dados_base[[#This Row],[Aumento Salarial (%)]]</f>
        <v>14061.921599999994</v>
      </c>
      <c r="K425" s="13">
        <f>Analista_Remuneracao_Dados_base[[#This Row],[2018]]-Analista_Remuneracao_Dados_base[[#This Row],[Aumento Salarial (%)]]</f>
        <v>14061.932799999995</v>
      </c>
      <c r="L425" s="13">
        <f>Analista_Remuneracao_Dados_base[[#This Row],[2019]]-Analista_Remuneracao_Dados_base[[#This Row],[Aumento Salarial (%)]]</f>
        <v>14061.943999999996</v>
      </c>
      <c r="M425" s="13">
        <f>Analista_Remuneracao_Dados_base[[#This Row],[2020]]-Analista_Remuneracao_Dados_base[[#This Row],[Aumento Salarial (%)]]</f>
        <v>14061.955199999997</v>
      </c>
      <c r="N425" s="13">
        <f>Analista_Remuneracao_Dados_base[[#This Row],[2021]]-Analista_Remuneracao_Dados_base[[#This Row],[Aumento Salarial (%)]]</f>
        <v>14061.966399999998</v>
      </c>
      <c r="O425" s="13">
        <f>Analista_Remuneracao_Dados_base[[#This Row],[2022]]-Analista_Remuneracao_Dados_base[[#This Row],[Aumento Salarial (%)]]</f>
        <v>14061.977599999998</v>
      </c>
      <c r="P425" s="13">
        <f>Analista_Remuneracao_Dados_base[[#This Row],[Salário Atual (R$)2]]-(1*Analista_Remuneracao_Dados_base[[#This Row],[Aumento Salarial (%)]])</f>
        <v>14061.988799999999</v>
      </c>
      <c r="Q425" s="13">
        <v>14062</v>
      </c>
    </row>
    <row r="426" spans="1:17" x14ac:dyDescent="0.25">
      <c r="A426">
        <v>337</v>
      </c>
      <c r="B426" t="s">
        <v>10</v>
      </c>
      <c r="C426" t="s">
        <v>7</v>
      </c>
      <c r="D426">
        <v>30</v>
      </c>
      <c r="E426" s="38">
        <v>14908</v>
      </c>
      <c r="F426" s="37">
        <v>1.12E-2</v>
      </c>
      <c r="G426">
        <f>Analista_Remuneracao_Dados_base[[#This Row],[2014]]-Analista_Remuneracao_Dados_base[[#This Row],[Aumento Salarial (%)]]</f>
        <v>4658.8880000000008</v>
      </c>
      <c r="H426" s="13">
        <f>Analista_Remuneracao_Dados_base[[#This Row],[2015]]-Analista_Remuneracao_Dados_base[[#This Row],[Aumento Salarial (%)]]</f>
        <v>4658.8992000000007</v>
      </c>
      <c r="I426" s="13">
        <f>Analista_Remuneracao_Dados_base[[#This Row],[2016]]-Analista_Remuneracao_Dados_base[[#This Row],[Aumento Salarial (%)]]</f>
        <v>4658.9104000000007</v>
      </c>
      <c r="J426" s="13">
        <f>Analista_Remuneracao_Dados_base[[#This Row],[2017]]-Analista_Remuneracao_Dados_base[[#This Row],[Aumento Salarial (%)]]</f>
        <v>4658.9216000000006</v>
      </c>
      <c r="K426" s="13">
        <f>Analista_Remuneracao_Dados_base[[#This Row],[2018]]-Analista_Remuneracao_Dados_base[[#This Row],[Aumento Salarial (%)]]</f>
        <v>4658.9328000000005</v>
      </c>
      <c r="L426" s="13">
        <f>Analista_Remuneracao_Dados_base[[#This Row],[2019]]-Analista_Remuneracao_Dados_base[[#This Row],[Aumento Salarial (%)]]</f>
        <v>4658.9440000000004</v>
      </c>
      <c r="M426" s="13">
        <f>Analista_Remuneracao_Dados_base[[#This Row],[2020]]-Analista_Remuneracao_Dados_base[[#This Row],[Aumento Salarial (%)]]</f>
        <v>4658.9552000000003</v>
      </c>
      <c r="N426" s="13">
        <f>Analista_Remuneracao_Dados_base[[#This Row],[2021]]-Analista_Remuneracao_Dados_base[[#This Row],[Aumento Salarial (%)]]</f>
        <v>4658.9664000000002</v>
      </c>
      <c r="O426" s="13">
        <f>Analista_Remuneracao_Dados_base[[#This Row],[2022]]-Analista_Remuneracao_Dados_base[[#This Row],[Aumento Salarial (%)]]</f>
        <v>4658.9776000000002</v>
      </c>
      <c r="P426" s="13">
        <f>Analista_Remuneracao_Dados_base[[#This Row],[Salário Atual (R$)2]]-(1*Analista_Remuneracao_Dados_base[[#This Row],[Aumento Salarial (%)]])</f>
        <v>4658.9888000000001</v>
      </c>
      <c r="Q426" s="13">
        <v>4659</v>
      </c>
    </row>
    <row r="427" spans="1:17" x14ac:dyDescent="0.25">
      <c r="A427">
        <v>348</v>
      </c>
      <c r="B427" t="s">
        <v>12</v>
      </c>
      <c r="C427" t="s">
        <v>5</v>
      </c>
      <c r="D427">
        <v>20</v>
      </c>
      <c r="E427" s="38">
        <v>16692</v>
      </c>
      <c r="F427" s="37">
        <v>1.09E-2</v>
      </c>
      <c r="G427">
        <f>Analista_Remuneracao_Dados_base[[#This Row],[2014]]-Analista_Remuneracao_Dados_base[[#This Row],[Aumento Salarial (%)]]</f>
        <v>17233.890999999989</v>
      </c>
      <c r="H427" s="13">
        <f>Analista_Remuneracao_Dados_base[[#This Row],[2015]]-Analista_Remuneracao_Dados_base[[#This Row],[Aumento Salarial (%)]]</f>
        <v>17233.90189999999</v>
      </c>
      <c r="I427" s="13">
        <f>Analista_Remuneracao_Dados_base[[#This Row],[2016]]-Analista_Remuneracao_Dados_base[[#This Row],[Aumento Salarial (%)]]</f>
        <v>17233.912799999991</v>
      </c>
      <c r="J427" s="13">
        <f>Analista_Remuneracao_Dados_base[[#This Row],[2017]]-Analista_Remuneracao_Dados_base[[#This Row],[Aumento Salarial (%)]]</f>
        <v>17233.923699999992</v>
      </c>
      <c r="K427" s="13">
        <f>Analista_Remuneracao_Dados_base[[#This Row],[2018]]-Analista_Remuneracao_Dados_base[[#This Row],[Aumento Salarial (%)]]</f>
        <v>17233.934599999993</v>
      </c>
      <c r="L427" s="13">
        <f>Analista_Remuneracao_Dados_base[[#This Row],[2019]]-Analista_Remuneracao_Dados_base[[#This Row],[Aumento Salarial (%)]]</f>
        <v>17233.945499999994</v>
      </c>
      <c r="M427" s="13">
        <f>Analista_Remuneracao_Dados_base[[#This Row],[2020]]-Analista_Remuneracao_Dados_base[[#This Row],[Aumento Salarial (%)]]</f>
        <v>17233.956399999995</v>
      </c>
      <c r="N427" s="13">
        <f>Analista_Remuneracao_Dados_base[[#This Row],[2021]]-Analista_Remuneracao_Dados_base[[#This Row],[Aumento Salarial (%)]]</f>
        <v>17233.967299999997</v>
      </c>
      <c r="O427" s="13">
        <f>Analista_Remuneracao_Dados_base[[#This Row],[2022]]-Analista_Remuneracao_Dados_base[[#This Row],[Aumento Salarial (%)]]</f>
        <v>17233.978199999998</v>
      </c>
      <c r="P427" s="13">
        <f>Analista_Remuneracao_Dados_base[[#This Row],[Salário Atual (R$)2]]-(1*Analista_Remuneracao_Dados_base[[#This Row],[Aumento Salarial (%)]])</f>
        <v>17233.989099999999</v>
      </c>
      <c r="Q427" s="13">
        <v>17234</v>
      </c>
    </row>
    <row r="428" spans="1:17" x14ac:dyDescent="0.25">
      <c r="A428">
        <v>178</v>
      </c>
      <c r="B428" t="s">
        <v>3</v>
      </c>
      <c r="C428" t="s">
        <v>6</v>
      </c>
      <c r="D428">
        <v>2</v>
      </c>
      <c r="E428" s="38">
        <v>14301</v>
      </c>
      <c r="F428" s="37">
        <v>1.09E-2</v>
      </c>
      <c r="G428">
        <f>Analista_Remuneracao_Dados_base[[#This Row],[2014]]-Analista_Remuneracao_Dados_base[[#This Row],[Aumento Salarial (%)]]</f>
        <v>12620.891000000007</v>
      </c>
      <c r="H428" s="13">
        <f>Analista_Remuneracao_Dados_base[[#This Row],[2015]]-Analista_Remuneracao_Dados_base[[#This Row],[Aumento Salarial (%)]]</f>
        <v>12620.901900000006</v>
      </c>
      <c r="I428" s="13">
        <f>Analista_Remuneracao_Dados_base[[#This Row],[2016]]-Analista_Remuneracao_Dados_base[[#This Row],[Aumento Salarial (%)]]</f>
        <v>12620.912800000006</v>
      </c>
      <c r="J428" s="13">
        <f>Analista_Remuneracao_Dados_base[[#This Row],[2017]]-Analista_Remuneracao_Dados_base[[#This Row],[Aumento Salarial (%)]]</f>
        <v>12620.923700000005</v>
      </c>
      <c r="K428" s="13">
        <f>Analista_Remuneracao_Dados_base[[#This Row],[2018]]-Analista_Remuneracao_Dados_base[[#This Row],[Aumento Salarial (%)]]</f>
        <v>12620.934600000004</v>
      </c>
      <c r="L428" s="13">
        <f>Analista_Remuneracao_Dados_base[[#This Row],[2019]]-Analista_Remuneracao_Dados_base[[#This Row],[Aumento Salarial (%)]]</f>
        <v>12620.945500000003</v>
      </c>
      <c r="M428" s="13">
        <f>Analista_Remuneracao_Dados_base[[#This Row],[2020]]-Analista_Remuneracao_Dados_base[[#This Row],[Aumento Salarial (%)]]</f>
        <v>12620.956400000003</v>
      </c>
      <c r="N428" s="13">
        <f>Analista_Remuneracao_Dados_base[[#This Row],[2021]]-Analista_Remuneracao_Dados_base[[#This Row],[Aumento Salarial (%)]]</f>
        <v>12620.967300000002</v>
      </c>
      <c r="O428" s="13">
        <f>Analista_Remuneracao_Dados_base[[#This Row],[2022]]-Analista_Remuneracao_Dados_base[[#This Row],[Aumento Salarial (%)]]</f>
        <v>12620.978200000001</v>
      </c>
      <c r="P428" s="13">
        <f>Analista_Remuneracao_Dados_base[[#This Row],[Salário Atual (R$)2]]-(1*Analista_Remuneracao_Dados_base[[#This Row],[Aumento Salarial (%)]])</f>
        <v>12620.989100000001</v>
      </c>
      <c r="Q428" s="13">
        <v>12621</v>
      </c>
    </row>
    <row r="429" spans="1:17" x14ac:dyDescent="0.25">
      <c r="A429">
        <v>28</v>
      </c>
      <c r="B429" t="s">
        <v>10</v>
      </c>
      <c r="C429" t="s">
        <v>7</v>
      </c>
      <c r="D429">
        <v>14</v>
      </c>
      <c r="E429" s="38">
        <v>5993</v>
      </c>
      <c r="F429" s="37">
        <v>1.09E-2</v>
      </c>
      <c r="G429">
        <f>Analista_Remuneracao_Dados_base[[#This Row],[2014]]-Analista_Remuneracao_Dados_base[[#This Row],[Aumento Salarial (%)]]</f>
        <v>5353.8909999999978</v>
      </c>
      <c r="H429" s="13">
        <f>Analista_Remuneracao_Dados_base[[#This Row],[2015]]-Analista_Remuneracao_Dados_base[[#This Row],[Aumento Salarial (%)]]</f>
        <v>5353.901899999998</v>
      </c>
      <c r="I429" s="13">
        <f>Analista_Remuneracao_Dados_base[[#This Row],[2016]]-Analista_Remuneracao_Dados_base[[#This Row],[Aumento Salarial (%)]]</f>
        <v>5353.9127999999982</v>
      </c>
      <c r="J429" s="13">
        <f>Analista_Remuneracao_Dados_base[[#This Row],[2017]]-Analista_Remuneracao_Dados_base[[#This Row],[Aumento Salarial (%)]]</f>
        <v>5353.9236999999985</v>
      </c>
      <c r="K429" s="13">
        <f>Analista_Remuneracao_Dados_base[[#This Row],[2018]]-Analista_Remuneracao_Dados_base[[#This Row],[Aumento Salarial (%)]]</f>
        <v>5353.9345999999987</v>
      </c>
      <c r="L429" s="13">
        <f>Analista_Remuneracao_Dados_base[[#This Row],[2019]]-Analista_Remuneracao_Dados_base[[#This Row],[Aumento Salarial (%)]]</f>
        <v>5353.9454999999989</v>
      </c>
      <c r="M429" s="13">
        <f>Analista_Remuneracao_Dados_base[[#This Row],[2020]]-Analista_Remuneracao_Dados_base[[#This Row],[Aumento Salarial (%)]]</f>
        <v>5353.9563999999991</v>
      </c>
      <c r="N429" s="13">
        <f>Analista_Remuneracao_Dados_base[[#This Row],[2021]]-Analista_Remuneracao_Dados_base[[#This Row],[Aumento Salarial (%)]]</f>
        <v>5353.9672999999993</v>
      </c>
      <c r="O429" s="13">
        <f>Analista_Remuneracao_Dados_base[[#This Row],[2022]]-Analista_Remuneracao_Dados_base[[#This Row],[Aumento Salarial (%)]]</f>
        <v>5353.9781999999996</v>
      </c>
      <c r="P429" s="13">
        <f>Analista_Remuneracao_Dados_base[[#This Row],[Salário Atual (R$)2]]-(1*Analista_Remuneracao_Dados_base[[#This Row],[Aumento Salarial (%)]])</f>
        <v>5353.9890999999998</v>
      </c>
      <c r="Q429" s="13">
        <v>5354</v>
      </c>
    </row>
    <row r="430" spans="1:17" x14ac:dyDescent="0.25">
      <c r="A430">
        <v>139</v>
      </c>
      <c r="B430" t="s">
        <v>10</v>
      </c>
      <c r="C430" t="s">
        <v>5</v>
      </c>
      <c r="D430">
        <v>15</v>
      </c>
      <c r="E430" s="38">
        <v>17508</v>
      </c>
      <c r="F430" s="37">
        <v>1.0500000000000001E-2</v>
      </c>
      <c r="G430">
        <f>Analista_Remuneracao_Dados_base[[#This Row],[2014]]-Analista_Remuneracao_Dados_base[[#This Row],[Aumento Salarial (%)]]</f>
        <v>15791.894999999997</v>
      </c>
      <c r="H430" s="13">
        <f>Analista_Remuneracao_Dados_base[[#This Row],[2015]]-Analista_Remuneracao_Dados_base[[#This Row],[Aumento Salarial (%)]]</f>
        <v>15791.905499999997</v>
      </c>
      <c r="I430" s="13">
        <f>Analista_Remuneracao_Dados_base[[#This Row],[2016]]-Analista_Remuneracao_Dados_base[[#This Row],[Aumento Salarial (%)]]</f>
        <v>15791.915999999997</v>
      </c>
      <c r="J430" s="13">
        <f>Analista_Remuneracao_Dados_base[[#This Row],[2017]]-Analista_Remuneracao_Dados_base[[#This Row],[Aumento Salarial (%)]]</f>
        <v>15791.926499999998</v>
      </c>
      <c r="K430" s="13">
        <f>Analista_Remuneracao_Dados_base[[#This Row],[2018]]-Analista_Remuneracao_Dados_base[[#This Row],[Aumento Salarial (%)]]</f>
        <v>15791.936999999998</v>
      </c>
      <c r="L430" s="13">
        <f>Analista_Remuneracao_Dados_base[[#This Row],[2019]]-Analista_Remuneracao_Dados_base[[#This Row],[Aumento Salarial (%)]]</f>
        <v>15791.947499999998</v>
      </c>
      <c r="M430" s="13">
        <f>Analista_Remuneracao_Dados_base[[#This Row],[2020]]-Analista_Remuneracao_Dados_base[[#This Row],[Aumento Salarial (%)]]</f>
        <v>15791.957999999999</v>
      </c>
      <c r="N430" s="13">
        <f>Analista_Remuneracao_Dados_base[[#This Row],[2021]]-Analista_Remuneracao_Dados_base[[#This Row],[Aumento Salarial (%)]]</f>
        <v>15791.968499999999</v>
      </c>
      <c r="O430" s="13">
        <f>Analista_Remuneracao_Dados_base[[#This Row],[2022]]-Analista_Remuneracao_Dados_base[[#This Row],[Aumento Salarial (%)]]</f>
        <v>15791.978999999999</v>
      </c>
      <c r="P430" s="13">
        <f>Analista_Remuneracao_Dados_base[[#This Row],[Salário Atual (R$)2]]-(1*Analista_Remuneracao_Dados_base[[#This Row],[Aumento Salarial (%)]])</f>
        <v>15791.9895</v>
      </c>
      <c r="Q430" s="13">
        <v>15792</v>
      </c>
    </row>
    <row r="431" spans="1:17" x14ac:dyDescent="0.25">
      <c r="A431">
        <v>248</v>
      </c>
      <c r="B431" t="s">
        <v>9</v>
      </c>
      <c r="C431" t="s">
        <v>5</v>
      </c>
      <c r="D431">
        <v>4</v>
      </c>
      <c r="E431" s="38">
        <v>10300</v>
      </c>
      <c r="F431" s="37">
        <v>1.03E-2</v>
      </c>
      <c r="G431">
        <f>Analista_Remuneracao_Dados_base[[#This Row],[2014]]-Analista_Remuneracao_Dados_base[[#This Row],[Aumento Salarial (%)]]</f>
        <v>17014.896999999983</v>
      </c>
      <c r="H431" s="13">
        <f>Analista_Remuneracao_Dados_base[[#This Row],[2015]]-Analista_Remuneracao_Dados_base[[#This Row],[Aumento Salarial (%)]]</f>
        <v>17014.907299999984</v>
      </c>
      <c r="I431" s="13">
        <f>Analista_Remuneracao_Dados_base[[#This Row],[2016]]-Analista_Remuneracao_Dados_base[[#This Row],[Aumento Salarial (%)]]</f>
        <v>17014.917599999986</v>
      </c>
      <c r="J431" s="13">
        <f>Analista_Remuneracao_Dados_base[[#This Row],[2017]]-Analista_Remuneracao_Dados_base[[#This Row],[Aumento Salarial (%)]]</f>
        <v>17014.927899999988</v>
      </c>
      <c r="K431" s="13">
        <f>Analista_Remuneracao_Dados_base[[#This Row],[2018]]-Analista_Remuneracao_Dados_base[[#This Row],[Aumento Salarial (%)]]</f>
        <v>17014.93819999999</v>
      </c>
      <c r="L431" s="13">
        <f>Analista_Remuneracao_Dados_base[[#This Row],[2019]]-Analista_Remuneracao_Dados_base[[#This Row],[Aumento Salarial (%)]]</f>
        <v>17014.948499999991</v>
      </c>
      <c r="M431" s="13">
        <f>Analista_Remuneracao_Dados_base[[#This Row],[2020]]-Analista_Remuneracao_Dados_base[[#This Row],[Aumento Salarial (%)]]</f>
        <v>17014.958799999993</v>
      </c>
      <c r="N431" s="13">
        <f>Analista_Remuneracao_Dados_base[[#This Row],[2021]]-Analista_Remuneracao_Dados_base[[#This Row],[Aumento Salarial (%)]]</f>
        <v>17014.969099999995</v>
      </c>
      <c r="O431" s="13">
        <f>Analista_Remuneracao_Dados_base[[#This Row],[2022]]-Analista_Remuneracao_Dados_base[[#This Row],[Aumento Salarial (%)]]</f>
        <v>17014.979399999997</v>
      </c>
      <c r="P431" s="13">
        <f>Analista_Remuneracao_Dados_base[[#This Row],[Salário Atual (R$)2]]-(1*Analista_Remuneracao_Dados_base[[#This Row],[Aumento Salarial (%)]])</f>
        <v>17014.989699999998</v>
      </c>
      <c r="Q431" s="13">
        <v>17015</v>
      </c>
    </row>
    <row r="432" spans="1:17" x14ac:dyDescent="0.25">
      <c r="A432">
        <v>160</v>
      </c>
      <c r="B432" t="s">
        <v>9</v>
      </c>
      <c r="C432" t="s">
        <v>6</v>
      </c>
      <c r="D432">
        <v>8</v>
      </c>
      <c r="E432" s="38">
        <v>4415</v>
      </c>
      <c r="F432" s="37">
        <v>1.01E-2</v>
      </c>
      <c r="G432">
        <f>Analista_Remuneracao_Dados_base[[#This Row],[2014]]-Analista_Remuneracao_Dados_base[[#This Row],[Aumento Salarial (%)]]</f>
        <v>19150.899000000005</v>
      </c>
      <c r="H432" s="13">
        <f>Analista_Remuneracao_Dados_base[[#This Row],[2015]]-Analista_Remuneracao_Dados_base[[#This Row],[Aumento Salarial (%)]]</f>
        <v>19150.909100000004</v>
      </c>
      <c r="I432" s="13">
        <f>Analista_Remuneracao_Dados_base[[#This Row],[2016]]-Analista_Remuneracao_Dados_base[[#This Row],[Aumento Salarial (%)]]</f>
        <v>19150.919200000004</v>
      </c>
      <c r="J432" s="13">
        <f>Analista_Remuneracao_Dados_base[[#This Row],[2017]]-Analista_Remuneracao_Dados_base[[#This Row],[Aumento Salarial (%)]]</f>
        <v>19150.929300000003</v>
      </c>
      <c r="K432" s="13">
        <f>Analista_Remuneracao_Dados_base[[#This Row],[2018]]-Analista_Remuneracao_Dados_base[[#This Row],[Aumento Salarial (%)]]</f>
        <v>19150.939400000003</v>
      </c>
      <c r="L432" s="13">
        <f>Analista_Remuneracao_Dados_base[[#This Row],[2019]]-Analista_Remuneracao_Dados_base[[#This Row],[Aumento Salarial (%)]]</f>
        <v>19150.949500000002</v>
      </c>
      <c r="M432" s="13">
        <f>Analista_Remuneracao_Dados_base[[#This Row],[2020]]-Analista_Remuneracao_Dados_base[[#This Row],[Aumento Salarial (%)]]</f>
        <v>19150.959600000002</v>
      </c>
      <c r="N432" s="13">
        <f>Analista_Remuneracao_Dados_base[[#This Row],[2021]]-Analista_Remuneracao_Dados_base[[#This Row],[Aumento Salarial (%)]]</f>
        <v>19150.969700000001</v>
      </c>
      <c r="O432" s="13">
        <f>Analista_Remuneracao_Dados_base[[#This Row],[2022]]-Analista_Remuneracao_Dados_base[[#This Row],[Aumento Salarial (%)]]</f>
        <v>19150.979800000001</v>
      </c>
      <c r="P432" s="13">
        <f>Analista_Remuneracao_Dados_base[[#This Row],[Salário Atual (R$)2]]-(1*Analista_Remuneracao_Dados_base[[#This Row],[Aumento Salarial (%)]])</f>
        <v>19150.9899</v>
      </c>
      <c r="Q432" s="13">
        <v>19151</v>
      </c>
    </row>
    <row r="433" spans="1:17" x14ac:dyDescent="0.25">
      <c r="A433">
        <v>13</v>
      </c>
      <c r="B433" t="s">
        <v>10</v>
      </c>
      <c r="C433" t="s">
        <v>8</v>
      </c>
      <c r="D433">
        <v>7</v>
      </c>
      <c r="E433" s="38">
        <v>15172</v>
      </c>
      <c r="F433" s="37">
        <v>9.9000000000000008E-3</v>
      </c>
      <c r="G433">
        <f>Analista_Remuneracao_Dados_base[[#This Row],[2014]]-Analista_Remuneracao_Dados_base[[#This Row],[Aumento Salarial (%)]]</f>
        <v>6251.9009999999998</v>
      </c>
      <c r="H433" s="13">
        <f>Analista_Remuneracao_Dados_base[[#This Row],[2015]]-Analista_Remuneracao_Dados_base[[#This Row],[Aumento Salarial (%)]]</f>
        <v>6251.9108999999999</v>
      </c>
      <c r="I433" s="13">
        <f>Analista_Remuneracao_Dados_base[[#This Row],[2016]]-Analista_Remuneracao_Dados_base[[#This Row],[Aumento Salarial (%)]]</f>
        <v>6251.9207999999999</v>
      </c>
      <c r="J433" s="13">
        <f>Analista_Remuneracao_Dados_base[[#This Row],[2017]]-Analista_Remuneracao_Dados_base[[#This Row],[Aumento Salarial (%)]]</f>
        <v>6251.9306999999999</v>
      </c>
      <c r="K433" s="13">
        <f>Analista_Remuneracao_Dados_base[[#This Row],[2018]]-Analista_Remuneracao_Dados_base[[#This Row],[Aumento Salarial (%)]]</f>
        <v>6251.9405999999999</v>
      </c>
      <c r="L433" s="13">
        <f>Analista_Remuneracao_Dados_base[[#This Row],[2019]]-Analista_Remuneracao_Dados_base[[#This Row],[Aumento Salarial (%)]]</f>
        <v>6251.9504999999999</v>
      </c>
      <c r="M433" s="13">
        <f>Analista_Remuneracao_Dados_base[[#This Row],[2020]]-Analista_Remuneracao_Dados_base[[#This Row],[Aumento Salarial (%)]]</f>
        <v>6251.9603999999999</v>
      </c>
      <c r="N433" s="13">
        <f>Analista_Remuneracao_Dados_base[[#This Row],[2021]]-Analista_Remuneracao_Dados_base[[#This Row],[Aumento Salarial (%)]]</f>
        <v>6251.9703</v>
      </c>
      <c r="O433" s="13">
        <f>Analista_Remuneracao_Dados_base[[#This Row],[2022]]-Analista_Remuneracao_Dados_base[[#This Row],[Aumento Salarial (%)]]</f>
        <v>6251.9802</v>
      </c>
      <c r="P433" s="13">
        <f>Analista_Remuneracao_Dados_base[[#This Row],[Salário Atual (R$)2]]-(1*Analista_Remuneracao_Dados_base[[#This Row],[Aumento Salarial (%)]])</f>
        <v>6251.9901</v>
      </c>
      <c r="Q433" s="13">
        <v>6252</v>
      </c>
    </row>
    <row r="434" spans="1:17" x14ac:dyDescent="0.25">
      <c r="A434">
        <v>464</v>
      </c>
      <c r="B434" t="s">
        <v>10</v>
      </c>
      <c r="C434" t="s">
        <v>4</v>
      </c>
      <c r="D434">
        <v>10</v>
      </c>
      <c r="E434" s="38">
        <v>10392</v>
      </c>
      <c r="F434" s="37">
        <v>9.7999999999999997E-3</v>
      </c>
      <c r="G434">
        <f>Analista_Remuneracao_Dados_base[[#This Row],[2014]]-Analista_Remuneracao_Dados_base[[#This Row],[Aumento Salarial (%)]]</f>
        <v>5892.9020000000019</v>
      </c>
      <c r="H434" s="13">
        <f>Analista_Remuneracao_Dados_base[[#This Row],[2015]]-Analista_Remuneracao_Dados_base[[#This Row],[Aumento Salarial (%)]]</f>
        <v>5892.9118000000017</v>
      </c>
      <c r="I434" s="13">
        <f>Analista_Remuneracao_Dados_base[[#This Row],[2016]]-Analista_Remuneracao_Dados_base[[#This Row],[Aumento Salarial (%)]]</f>
        <v>5892.9216000000015</v>
      </c>
      <c r="J434" s="13">
        <f>Analista_Remuneracao_Dados_base[[#This Row],[2017]]-Analista_Remuneracao_Dados_base[[#This Row],[Aumento Salarial (%)]]</f>
        <v>5892.9314000000013</v>
      </c>
      <c r="K434" s="13">
        <f>Analista_Remuneracao_Dados_base[[#This Row],[2018]]-Analista_Remuneracao_Dados_base[[#This Row],[Aumento Salarial (%)]]</f>
        <v>5892.9412000000011</v>
      </c>
      <c r="L434" s="13">
        <f>Analista_Remuneracao_Dados_base[[#This Row],[2019]]-Analista_Remuneracao_Dados_base[[#This Row],[Aumento Salarial (%)]]</f>
        <v>5892.9510000000009</v>
      </c>
      <c r="M434" s="13">
        <f>Analista_Remuneracao_Dados_base[[#This Row],[2020]]-Analista_Remuneracao_Dados_base[[#This Row],[Aumento Salarial (%)]]</f>
        <v>5892.9608000000007</v>
      </c>
      <c r="N434" s="13">
        <f>Analista_Remuneracao_Dados_base[[#This Row],[2021]]-Analista_Remuneracao_Dados_base[[#This Row],[Aumento Salarial (%)]]</f>
        <v>5892.9706000000006</v>
      </c>
      <c r="O434" s="13">
        <f>Analista_Remuneracao_Dados_base[[#This Row],[2022]]-Analista_Remuneracao_Dados_base[[#This Row],[Aumento Salarial (%)]]</f>
        <v>5892.9804000000004</v>
      </c>
      <c r="P434" s="13">
        <f>Analista_Remuneracao_Dados_base[[#This Row],[Salário Atual (R$)2]]-(1*Analista_Remuneracao_Dados_base[[#This Row],[Aumento Salarial (%)]])</f>
        <v>5892.9902000000002</v>
      </c>
      <c r="Q434" s="13">
        <v>5893</v>
      </c>
    </row>
    <row r="435" spans="1:17" x14ac:dyDescent="0.25">
      <c r="A435">
        <v>410</v>
      </c>
      <c r="B435" t="s">
        <v>3</v>
      </c>
      <c r="C435" t="s">
        <v>4</v>
      </c>
      <c r="D435">
        <v>14</v>
      </c>
      <c r="E435" s="38">
        <v>16304</v>
      </c>
      <c r="F435" s="37">
        <v>9.7000000000000003E-3</v>
      </c>
      <c r="G435">
        <f>Analista_Remuneracao_Dados_base[[#This Row],[2014]]-Analista_Remuneracao_Dados_base[[#This Row],[Aumento Salarial (%)]]</f>
        <v>14535.902999999995</v>
      </c>
      <c r="H435" s="13">
        <f>Analista_Remuneracao_Dados_base[[#This Row],[2015]]-Analista_Remuneracao_Dados_base[[#This Row],[Aumento Salarial (%)]]</f>
        <v>14535.912699999995</v>
      </c>
      <c r="I435" s="13">
        <f>Analista_Remuneracao_Dados_base[[#This Row],[2016]]-Analista_Remuneracao_Dados_base[[#This Row],[Aumento Salarial (%)]]</f>
        <v>14535.922399999996</v>
      </c>
      <c r="J435" s="13">
        <f>Analista_Remuneracao_Dados_base[[#This Row],[2017]]-Analista_Remuneracao_Dados_base[[#This Row],[Aumento Salarial (%)]]</f>
        <v>14535.932099999996</v>
      </c>
      <c r="K435" s="13">
        <f>Analista_Remuneracao_Dados_base[[#This Row],[2018]]-Analista_Remuneracao_Dados_base[[#This Row],[Aumento Salarial (%)]]</f>
        <v>14535.941799999997</v>
      </c>
      <c r="L435" s="13">
        <f>Analista_Remuneracao_Dados_base[[#This Row],[2019]]-Analista_Remuneracao_Dados_base[[#This Row],[Aumento Salarial (%)]]</f>
        <v>14535.951499999997</v>
      </c>
      <c r="M435" s="13">
        <f>Analista_Remuneracao_Dados_base[[#This Row],[2020]]-Analista_Remuneracao_Dados_base[[#This Row],[Aumento Salarial (%)]]</f>
        <v>14535.961199999998</v>
      </c>
      <c r="N435" s="13">
        <f>Analista_Remuneracao_Dados_base[[#This Row],[2021]]-Analista_Remuneracao_Dados_base[[#This Row],[Aumento Salarial (%)]]</f>
        <v>14535.970899999998</v>
      </c>
      <c r="O435" s="13">
        <f>Analista_Remuneracao_Dados_base[[#This Row],[2022]]-Analista_Remuneracao_Dados_base[[#This Row],[Aumento Salarial (%)]]</f>
        <v>14535.980599999999</v>
      </c>
      <c r="P435" s="13">
        <f>Analista_Remuneracao_Dados_base[[#This Row],[Salário Atual (R$)2]]-(1*Analista_Remuneracao_Dados_base[[#This Row],[Aumento Salarial (%)]])</f>
        <v>14535.990299999999</v>
      </c>
      <c r="Q435" s="13">
        <v>14536</v>
      </c>
    </row>
    <row r="436" spans="1:17" x14ac:dyDescent="0.25">
      <c r="A436">
        <v>346</v>
      </c>
      <c r="B436" t="s">
        <v>10</v>
      </c>
      <c r="C436" t="s">
        <v>7</v>
      </c>
      <c r="D436">
        <v>22</v>
      </c>
      <c r="E436" s="38">
        <v>10018</v>
      </c>
      <c r="F436" s="37">
        <v>9.2999999999999992E-3</v>
      </c>
      <c r="G436">
        <f>Analista_Remuneracao_Dados_base[[#This Row],[2014]]-Analista_Remuneracao_Dados_base[[#This Row],[Aumento Salarial (%)]]</f>
        <v>19626.906999999985</v>
      </c>
      <c r="H436" s="13">
        <f>Analista_Remuneracao_Dados_base[[#This Row],[2015]]-Analista_Remuneracao_Dados_base[[#This Row],[Aumento Salarial (%)]]</f>
        <v>19626.916299999986</v>
      </c>
      <c r="I436" s="13">
        <f>Analista_Remuneracao_Dados_base[[#This Row],[2016]]-Analista_Remuneracao_Dados_base[[#This Row],[Aumento Salarial (%)]]</f>
        <v>19626.925599999988</v>
      </c>
      <c r="J436" s="13">
        <f>Analista_Remuneracao_Dados_base[[#This Row],[2017]]-Analista_Remuneracao_Dados_base[[#This Row],[Aumento Salarial (%)]]</f>
        <v>19626.934899999989</v>
      </c>
      <c r="K436" s="13">
        <f>Analista_Remuneracao_Dados_base[[#This Row],[2018]]-Analista_Remuneracao_Dados_base[[#This Row],[Aumento Salarial (%)]]</f>
        <v>19626.944199999991</v>
      </c>
      <c r="L436" s="13">
        <f>Analista_Remuneracao_Dados_base[[#This Row],[2019]]-Analista_Remuneracao_Dados_base[[#This Row],[Aumento Salarial (%)]]</f>
        <v>19626.953499999992</v>
      </c>
      <c r="M436" s="13">
        <f>Analista_Remuneracao_Dados_base[[#This Row],[2020]]-Analista_Remuneracao_Dados_base[[#This Row],[Aumento Salarial (%)]]</f>
        <v>19626.962799999994</v>
      </c>
      <c r="N436" s="13">
        <f>Analista_Remuneracao_Dados_base[[#This Row],[2021]]-Analista_Remuneracao_Dados_base[[#This Row],[Aumento Salarial (%)]]</f>
        <v>19626.972099999995</v>
      </c>
      <c r="O436" s="13">
        <f>Analista_Remuneracao_Dados_base[[#This Row],[2022]]-Analista_Remuneracao_Dados_base[[#This Row],[Aumento Salarial (%)]]</f>
        <v>19626.981399999997</v>
      </c>
      <c r="P436" s="13">
        <f>Analista_Remuneracao_Dados_base[[#This Row],[Salário Atual (R$)2]]-(1*Analista_Remuneracao_Dados_base[[#This Row],[Aumento Salarial (%)]])</f>
        <v>19626.990699999998</v>
      </c>
      <c r="Q436" s="13">
        <v>19627</v>
      </c>
    </row>
    <row r="437" spans="1:17" x14ac:dyDescent="0.25">
      <c r="A437">
        <v>174</v>
      </c>
      <c r="B437" t="s">
        <v>11</v>
      </c>
      <c r="C437" t="s">
        <v>6</v>
      </c>
      <c r="D437">
        <v>12</v>
      </c>
      <c r="E437" s="38">
        <v>18660</v>
      </c>
      <c r="F437" s="37">
        <v>9.2999999999999992E-3</v>
      </c>
      <c r="G437">
        <f>Analista_Remuneracao_Dados_base[[#This Row],[2014]]-Analista_Remuneracao_Dados_base[[#This Row],[Aumento Salarial (%)]]</f>
        <v>14462.907000000003</v>
      </c>
      <c r="H437" s="13">
        <f>Analista_Remuneracao_Dados_base[[#This Row],[2015]]-Analista_Remuneracao_Dados_base[[#This Row],[Aumento Salarial (%)]]</f>
        <v>14462.916300000003</v>
      </c>
      <c r="I437" s="13">
        <f>Analista_Remuneracao_Dados_base[[#This Row],[2016]]-Analista_Remuneracao_Dados_base[[#This Row],[Aumento Salarial (%)]]</f>
        <v>14462.925600000002</v>
      </c>
      <c r="J437" s="13">
        <f>Analista_Remuneracao_Dados_base[[#This Row],[2017]]-Analista_Remuneracao_Dados_base[[#This Row],[Aumento Salarial (%)]]</f>
        <v>14462.934900000002</v>
      </c>
      <c r="K437" s="13">
        <f>Analista_Remuneracao_Dados_base[[#This Row],[2018]]-Analista_Remuneracao_Dados_base[[#This Row],[Aumento Salarial (%)]]</f>
        <v>14462.944200000002</v>
      </c>
      <c r="L437" s="13">
        <f>Analista_Remuneracao_Dados_base[[#This Row],[2019]]-Analista_Remuneracao_Dados_base[[#This Row],[Aumento Salarial (%)]]</f>
        <v>14462.953500000001</v>
      </c>
      <c r="M437" s="13">
        <f>Analista_Remuneracao_Dados_base[[#This Row],[2020]]-Analista_Remuneracao_Dados_base[[#This Row],[Aumento Salarial (%)]]</f>
        <v>14462.962800000001</v>
      </c>
      <c r="N437" s="13">
        <f>Analista_Remuneracao_Dados_base[[#This Row],[2021]]-Analista_Remuneracao_Dados_base[[#This Row],[Aumento Salarial (%)]]</f>
        <v>14462.972100000001</v>
      </c>
      <c r="O437" s="13">
        <f>Analista_Remuneracao_Dados_base[[#This Row],[2022]]-Analista_Remuneracao_Dados_base[[#This Row],[Aumento Salarial (%)]]</f>
        <v>14462.981400000001</v>
      </c>
      <c r="P437" s="13">
        <f>Analista_Remuneracao_Dados_base[[#This Row],[Salário Atual (R$)2]]-(1*Analista_Remuneracao_Dados_base[[#This Row],[Aumento Salarial (%)]])</f>
        <v>14462.9907</v>
      </c>
      <c r="Q437" s="13">
        <v>14463</v>
      </c>
    </row>
    <row r="438" spans="1:17" x14ac:dyDescent="0.25">
      <c r="A438">
        <v>159</v>
      </c>
      <c r="B438" t="s">
        <v>10</v>
      </c>
      <c r="C438" t="s">
        <v>7</v>
      </c>
      <c r="D438">
        <v>25</v>
      </c>
      <c r="E438" s="38">
        <v>10820</v>
      </c>
      <c r="F438" s="37">
        <v>9.2999999999999992E-3</v>
      </c>
      <c r="G438">
        <f>Analista_Remuneracao_Dados_base[[#This Row],[2014]]-Analista_Remuneracao_Dados_base[[#This Row],[Aumento Salarial (%)]]</f>
        <v>10836.907000000003</v>
      </c>
      <c r="H438" s="13">
        <f>Analista_Remuneracao_Dados_base[[#This Row],[2015]]-Analista_Remuneracao_Dados_base[[#This Row],[Aumento Salarial (%)]]</f>
        <v>10836.916300000003</v>
      </c>
      <c r="I438" s="13">
        <f>Analista_Remuneracao_Dados_base[[#This Row],[2016]]-Analista_Remuneracao_Dados_base[[#This Row],[Aumento Salarial (%)]]</f>
        <v>10836.925600000002</v>
      </c>
      <c r="J438" s="13">
        <f>Analista_Remuneracao_Dados_base[[#This Row],[2017]]-Analista_Remuneracao_Dados_base[[#This Row],[Aumento Salarial (%)]]</f>
        <v>10836.934900000002</v>
      </c>
      <c r="K438" s="13">
        <f>Analista_Remuneracao_Dados_base[[#This Row],[2018]]-Analista_Remuneracao_Dados_base[[#This Row],[Aumento Salarial (%)]]</f>
        <v>10836.944200000002</v>
      </c>
      <c r="L438" s="13">
        <f>Analista_Remuneracao_Dados_base[[#This Row],[2019]]-Analista_Remuneracao_Dados_base[[#This Row],[Aumento Salarial (%)]]</f>
        <v>10836.953500000001</v>
      </c>
      <c r="M438" s="13">
        <f>Analista_Remuneracao_Dados_base[[#This Row],[2020]]-Analista_Remuneracao_Dados_base[[#This Row],[Aumento Salarial (%)]]</f>
        <v>10836.962800000001</v>
      </c>
      <c r="N438" s="13">
        <f>Analista_Remuneracao_Dados_base[[#This Row],[2021]]-Analista_Remuneracao_Dados_base[[#This Row],[Aumento Salarial (%)]]</f>
        <v>10836.972100000001</v>
      </c>
      <c r="O438" s="13">
        <f>Analista_Remuneracao_Dados_base[[#This Row],[2022]]-Analista_Remuneracao_Dados_base[[#This Row],[Aumento Salarial (%)]]</f>
        <v>10836.981400000001</v>
      </c>
      <c r="P438" s="13">
        <f>Analista_Remuneracao_Dados_base[[#This Row],[Salário Atual (R$)2]]-(1*Analista_Remuneracao_Dados_base[[#This Row],[Aumento Salarial (%)]])</f>
        <v>10836.9907</v>
      </c>
      <c r="Q438" s="13">
        <v>10837</v>
      </c>
    </row>
    <row r="439" spans="1:17" x14ac:dyDescent="0.25">
      <c r="A439">
        <v>122</v>
      </c>
      <c r="B439" t="s">
        <v>12</v>
      </c>
      <c r="C439" t="s">
        <v>7</v>
      </c>
      <c r="D439">
        <v>4</v>
      </c>
      <c r="E439" s="38">
        <v>5098</v>
      </c>
      <c r="F439" s="37">
        <v>9.1000000000000004E-3</v>
      </c>
      <c r="G439">
        <f>Analista_Remuneracao_Dados_base[[#This Row],[2014]]-Analista_Remuneracao_Dados_base[[#This Row],[Aumento Salarial (%)]]</f>
        <v>4615.9089999999978</v>
      </c>
      <c r="H439" s="13">
        <f>Analista_Remuneracao_Dados_base[[#This Row],[2015]]-Analista_Remuneracao_Dados_base[[#This Row],[Aumento Salarial (%)]]</f>
        <v>4615.918099999998</v>
      </c>
      <c r="I439" s="13">
        <f>Analista_Remuneracao_Dados_base[[#This Row],[2016]]-Analista_Remuneracao_Dados_base[[#This Row],[Aumento Salarial (%)]]</f>
        <v>4615.9271999999983</v>
      </c>
      <c r="J439" s="13">
        <f>Analista_Remuneracao_Dados_base[[#This Row],[2017]]-Analista_Remuneracao_Dados_base[[#This Row],[Aumento Salarial (%)]]</f>
        <v>4615.9362999999985</v>
      </c>
      <c r="K439" s="13">
        <f>Analista_Remuneracao_Dados_base[[#This Row],[2018]]-Analista_Remuneracao_Dados_base[[#This Row],[Aumento Salarial (%)]]</f>
        <v>4615.9453999999987</v>
      </c>
      <c r="L439" s="13">
        <f>Analista_Remuneracao_Dados_base[[#This Row],[2019]]-Analista_Remuneracao_Dados_base[[#This Row],[Aumento Salarial (%)]]</f>
        <v>4615.9544999999989</v>
      </c>
      <c r="M439" s="13">
        <f>Analista_Remuneracao_Dados_base[[#This Row],[2020]]-Analista_Remuneracao_Dados_base[[#This Row],[Aumento Salarial (%)]]</f>
        <v>4615.9635999999991</v>
      </c>
      <c r="N439" s="13">
        <f>Analista_Remuneracao_Dados_base[[#This Row],[2021]]-Analista_Remuneracao_Dados_base[[#This Row],[Aumento Salarial (%)]]</f>
        <v>4615.9726999999993</v>
      </c>
      <c r="O439" s="13">
        <f>Analista_Remuneracao_Dados_base[[#This Row],[2022]]-Analista_Remuneracao_Dados_base[[#This Row],[Aumento Salarial (%)]]</f>
        <v>4615.9817999999996</v>
      </c>
      <c r="P439" s="13">
        <f>Analista_Remuneracao_Dados_base[[#This Row],[Salário Atual (R$)2]]-(1*Analista_Remuneracao_Dados_base[[#This Row],[Aumento Salarial (%)]])</f>
        <v>4615.9908999999998</v>
      </c>
      <c r="Q439" s="13">
        <v>4616</v>
      </c>
    </row>
    <row r="440" spans="1:17" x14ac:dyDescent="0.25">
      <c r="A440">
        <v>404</v>
      </c>
      <c r="B440" t="s">
        <v>10</v>
      </c>
      <c r="C440" t="s">
        <v>5</v>
      </c>
      <c r="D440">
        <v>8</v>
      </c>
      <c r="E440" s="38">
        <v>19151</v>
      </c>
      <c r="F440" s="37">
        <v>9.1000000000000004E-3</v>
      </c>
      <c r="G440">
        <f>Analista_Remuneracao_Dados_base[[#This Row],[2014]]-Analista_Remuneracao_Dados_base[[#This Row],[Aumento Salarial (%)]]</f>
        <v>11247.909000000007</v>
      </c>
      <c r="H440" s="13">
        <f>Analista_Remuneracao_Dados_base[[#This Row],[2015]]-Analista_Remuneracao_Dados_base[[#This Row],[Aumento Salarial (%)]]</f>
        <v>11247.918100000006</v>
      </c>
      <c r="I440" s="13">
        <f>Analista_Remuneracao_Dados_base[[#This Row],[2016]]-Analista_Remuneracao_Dados_base[[#This Row],[Aumento Salarial (%)]]</f>
        <v>11247.927200000006</v>
      </c>
      <c r="J440" s="13">
        <f>Analista_Remuneracao_Dados_base[[#This Row],[2017]]-Analista_Remuneracao_Dados_base[[#This Row],[Aumento Salarial (%)]]</f>
        <v>11247.936300000005</v>
      </c>
      <c r="K440" s="13">
        <f>Analista_Remuneracao_Dados_base[[#This Row],[2018]]-Analista_Remuneracao_Dados_base[[#This Row],[Aumento Salarial (%)]]</f>
        <v>11247.945400000004</v>
      </c>
      <c r="L440" s="13">
        <f>Analista_Remuneracao_Dados_base[[#This Row],[2019]]-Analista_Remuneracao_Dados_base[[#This Row],[Aumento Salarial (%)]]</f>
        <v>11247.954500000003</v>
      </c>
      <c r="M440" s="13">
        <f>Analista_Remuneracao_Dados_base[[#This Row],[2020]]-Analista_Remuneracao_Dados_base[[#This Row],[Aumento Salarial (%)]]</f>
        <v>11247.963600000003</v>
      </c>
      <c r="N440" s="13">
        <f>Analista_Remuneracao_Dados_base[[#This Row],[2021]]-Analista_Remuneracao_Dados_base[[#This Row],[Aumento Salarial (%)]]</f>
        <v>11247.972700000002</v>
      </c>
      <c r="O440" s="13">
        <f>Analista_Remuneracao_Dados_base[[#This Row],[2022]]-Analista_Remuneracao_Dados_base[[#This Row],[Aumento Salarial (%)]]</f>
        <v>11247.981800000001</v>
      </c>
      <c r="P440" s="13">
        <f>Analista_Remuneracao_Dados_base[[#This Row],[Salário Atual (R$)2]]-(1*Analista_Remuneracao_Dados_base[[#This Row],[Aumento Salarial (%)]])</f>
        <v>11247.990900000001</v>
      </c>
      <c r="Q440" s="13">
        <v>11248</v>
      </c>
    </row>
    <row r="441" spans="1:17" x14ac:dyDescent="0.25">
      <c r="A441">
        <v>466</v>
      </c>
      <c r="B441" t="s">
        <v>11</v>
      </c>
      <c r="C441" t="s">
        <v>6</v>
      </c>
      <c r="D441">
        <v>29</v>
      </c>
      <c r="E441" s="38">
        <v>17937</v>
      </c>
      <c r="F441" s="37">
        <v>9.1000000000000004E-3</v>
      </c>
      <c r="G441">
        <f>Analista_Remuneracao_Dados_base[[#This Row],[2014]]-Analista_Remuneracao_Dados_base[[#This Row],[Aumento Salarial (%)]]</f>
        <v>9116.9090000000069</v>
      </c>
      <c r="H441" s="13">
        <f>Analista_Remuneracao_Dados_base[[#This Row],[2015]]-Analista_Remuneracao_Dados_base[[#This Row],[Aumento Salarial (%)]]</f>
        <v>9116.9181000000062</v>
      </c>
      <c r="I441" s="13">
        <f>Analista_Remuneracao_Dados_base[[#This Row],[2016]]-Analista_Remuneracao_Dados_base[[#This Row],[Aumento Salarial (%)]]</f>
        <v>9116.9272000000055</v>
      </c>
      <c r="J441" s="13">
        <f>Analista_Remuneracao_Dados_base[[#This Row],[2017]]-Analista_Remuneracao_Dados_base[[#This Row],[Aumento Salarial (%)]]</f>
        <v>9116.9363000000048</v>
      </c>
      <c r="K441" s="13">
        <f>Analista_Remuneracao_Dados_base[[#This Row],[2018]]-Analista_Remuneracao_Dados_base[[#This Row],[Aumento Salarial (%)]]</f>
        <v>9116.9454000000042</v>
      </c>
      <c r="L441" s="13">
        <f>Analista_Remuneracao_Dados_base[[#This Row],[2019]]-Analista_Remuneracao_Dados_base[[#This Row],[Aumento Salarial (%)]]</f>
        <v>9116.9545000000035</v>
      </c>
      <c r="M441" s="13">
        <f>Analista_Remuneracao_Dados_base[[#This Row],[2020]]-Analista_Remuneracao_Dados_base[[#This Row],[Aumento Salarial (%)]]</f>
        <v>9116.9636000000028</v>
      </c>
      <c r="N441" s="13">
        <f>Analista_Remuneracao_Dados_base[[#This Row],[2021]]-Analista_Remuneracao_Dados_base[[#This Row],[Aumento Salarial (%)]]</f>
        <v>9116.9727000000021</v>
      </c>
      <c r="O441" s="13">
        <f>Analista_Remuneracao_Dados_base[[#This Row],[2022]]-Analista_Remuneracao_Dados_base[[#This Row],[Aumento Salarial (%)]]</f>
        <v>9116.9818000000014</v>
      </c>
      <c r="P441" s="13">
        <f>Analista_Remuneracao_Dados_base[[#This Row],[Salário Atual (R$)2]]-(1*Analista_Remuneracao_Dados_base[[#This Row],[Aumento Salarial (%)]])</f>
        <v>9116.9909000000007</v>
      </c>
      <c r="Q441" s="13">
        <v>9117</v>
      </c>
    </row>
    <row r="442" spans="1:17" x14ac:dyDescent="0.25">
      <c r="A442">
        <v>459</v>
      </c>
      <c r="B442" t="s">
        <v>12</v>
      </c>
      <c r="C442" t="s">
        <v>6</v>
      </c>
      <c r="D442">
        <v>2</v>
      </c>
      <c r="E442" s="38">
        <v>4291</v>
      </c>
      <c r="F442" s="37">
        <v>9.1000000000000004E-3</v>
      </c>
      <c r="G442">
        <f>Analista_Remuneracao_Dados_base[[#This Row],[2014]]-Analista_Remuneracao_Dados_base[[#This Row],[Aumento Salarial (%)]]</f>
        <v>10127.909000000007</v>
      </c>
      <c r="H442" s="13">
        <f>Analista_Remuneracao_Dados_base[[#This Row],[2015]]-Analista_Remuneracao_Dados_base[[#This Row],[Aumento Salarial (%)]]</f>
        <v>10127.918100000006</v>
      </c>
      <c r="I442" s="13">
        <f>Analista_Remuneracao_Dados_base[[#This Row],[2016]]-Analista_Remuneracao_Dados_base[[#This Row],[Aumento Salarial (%)]]</f>
        <v>10127.927200000006</v>
      </c>
      <c r="J442" s="13">
        <f>Analista_Remuneracao_Dados_base[[#This Row],[2017]]-Analista_Remuneracao_Dados_base[[#This Row],[Aumento Salarial (%)]]</f>
        <v>10127.936300000005</v>
      </c>
      <c r="K442" s="13">
        <f>Analista_Remuneracao_Dados_base[[#This Row],[2018]]-Analista_Remuneracao_Dados_base[[#This Row],[Aumento Salarial (%)]]</f>
        <v>10127.945400000004</v>
      </c>
      <c r="L442" s="13">
        <f>Analista_Remuneracao_Dados_base[[#This Row],[2019]]-Analista_Remuneracao_Dados_base[[#This Row],[Aumento Salarial (%)]]</f>
        <v>10127.954500000003</v>
      </c>
      <c r="M442" s="13">
        <f>Analista_Remuneracao_Dados_base[[#This Row],[2020]]-Analista_Remuneracao_Dados_base[[#This Row],[Aumento Salarial (%)]]</f>
        <v>10127.963600000003</v>
      </c>
      <c r="N442" s="13">
        <f>Analista_Remuneracao_Dados_base[[#This Row],[2021]]-Analista_Remuneracao_Dados_base[[#This Row],[Aumento Salarial (%)]]</f>
        <v>10127.972700000002</v>
      </c>
      <c r="O442" s="13">
        <f>Analista_Remuneracao_Dados_base[[#This Row],[2022]]-Analista_Remuneracao_Dados_base[[#This Row],[Aumento Salarial (%)]]</f>
        <v>10127.981800000001</v>
      </c>
      <c r="P442" s="13">
        <f>Analista_Remuneracao_Dados_base[[#This Row],[Salário Atual (R$)2]]-(1*Analista_Remuneracao_Dados_base[[#This Row],[Aumento Salarial (%)]])</f>
        <v>10127.990900000001</v>
      </c>
      <c r="Q442" s="13">
        <v>10128</v>
      </c>
    </row>
    <row r="443" spans="1:17" x14ac:dyDescent="0.25">
      <c r="A443">
        <v>484</v>
      </c>
      <c r="B443" t="s">
        <v>10</v>
      </c>
      <c r="C443" t="s">
        <v>8</v>
      </c>
      <c r="D443">
        <v>21</v>
      </c>
      <c r="E443" s="38">
        <v>10837</v>
      </c>
      <c r="F443" s="37">
        <v>8.6E-3</v>
      </c>
      <c r="G443">
        <f>Analista_Remuneracao_Dados_base[[#This Row],[2014]]-Analista_Remuneracao_Dados_base[[#This Row],[Aumento Salarial (%)]]</f>
        <v>14674.914000000008</v>
      </c>
      <c r="H443" s="13">
        <f>Analista_Remuneracao_Dados_base[[#This Row],[2015]]-Analista_Remuneracao_Dados_base[[#This Row],[Aumento Salarial (%)]]</f>
        <v>14674.922600000007</v>
      </c>
      <c r="I443" s="13">
        <f>Analista_Remuneracao_Dados_base[[#This Row],[2016]]-Analista_Remuneracao_Dados_base[[#This Row],[Aumento Salarial (%)]]</f>
        <v>14674.931200000006</v>
      </c>
      <c r="J443" s="13">
        <f>Analista_Remuneracao_Dados_base[[#This Row],[2017]]-Analista_Remuneracao_Dados_base[[#This Row],[Aumento Salarial (%)]]</f>
        <v>14674.939800000006</v>
      </c>
      <c r="K443" s="13">
        <f>Analista_Remuneracao_Dados_base[[#This Row],[2018]]-Analista_Remuneracao_Dados_base[[#This Row],[Aumento Salarial (%)]]</f>
        <v>14674.948400000005</v>
      </c>
      <c r="L443" s="13">
        <f>Analista_Remuneracao_Dados_base[[#This Row],[2019]]-Analista_Remuneracao_Dados_base[[#This Row],[Aumento Salarial (%)]]</f>
        <v>14674.957000000004</v>
      </c>
      <c r="M443" s="13">
        <f>Analista_Remuneracao_Dados_base[[#This Row],[2020]]-Analista_Remuneracao_Dados_base[[#This Row],[Aumento Salarial (%)]]</f>
        <v>14674.965600000003</v>
      </c>
      <c r="N443" s="13">
        <f>Analista_Remuneracao_Dados_base[[#This Row],[2021]]-Analista_Remuneracao_Dados_base[[#This Row],[Aumento Salarial (%)]]</f>
        <v>14674.974200000002</v>
      </c>
      <c r="O443" s="13">
        <f>Analista_Remuneracao_Dados_base[[#This Row],[2022]]-Analista_Remuneracao_Dados_base[[#This Row],[Aumento Salarial (%)]]</f>
        <v>14674.982800000002</v>
      </c>
      <c r="P443" s="13">
        <f>Analista_Remuneracao_Dados_base[[#This Row],[Salário Atual (R$)2]]-(1*Analista_Remuneracao_Dados_base[[#This Row],[Aumento Salarial (%)]])</f>
        <v>14674.991400000001</v>
      </c>
      <c r="Q443" s="13">
        <v>14675</v>
      </c>
    </row>
    <row r="444" spans="1:17" x14ac:dyDescent="0.25">
      <c r="A444">
        <v>146</v>
      </c>
      <c r="B444" t="s">
        <v>3</v>
      </c>
      <c r="C444" t="s">
        <v>4</v>
      </c>
      <c r="D444">
        <v>23</v>
      </c>
      <c r="E444" s="38">
        <v>13456</v>
      </c>
      <c r="F444" s="37">
        <v>8.6E-3</v>
      </c>
      <c r="G444">
        <f>Analista_Remuneracao_Dados_base[[#This Row],[2014]]-Analista_Remuneracao_Dados_base[[#This Row],[Aumento Salarial (%)]]</f>
        <v>18810.91399999999</v>
      </c>
      <c r="H444" s="13">
        <f>Analista_Remuneracao_Dados_base[[#This Row],[2015]]-Analista_Remuneracao_Dados_base[[#This Row],[Aumento Salarial (%)]]</f>
        <v>18810.922599999991</v>
      </c>
      <c r="I444" s="13">
        <f>Analista_Remuneracao_Dados_base[[#This Row],[2016]]-Analista_Remuneracao_Dados_base[[#This Row],[Aumento Salarial (%)]]</f>
        <v>18810.931199999992</v>
      </c>
      <c r="J444" s="13">
        <f>Analista_Remuneracao_Dados_base[[#This Row],[2017]]-Analista_Remuneracao_Dados_base[[#This Row],[Aumento Salarial (%)]]</f>
        <v>18810.939799999993</v>
      </c>
      <c r="K444" s="13">
        <f>Analista_Remuneracao_Dados_base[[#This Row],[2018]]-Analista_Remuneracao_Dados_base[[#This Row],[Aumento Salarial (%)]]</f>
        <v>18810.948399999994</v>
      </c>
      <c r="L444" s="13">
        <f>Analista_Remuneracao_Dados_base[[#This Row],[2019]]-Analista_Remuneracao_Dados_base[[#This Row],[Aumento Salarial (%)]]</f>
        <v>18810.956999999995</v>
      </c>
      <c r="M444" s="13">
        <f>Analista_Remuneracao_Dados_base[[#This Row],[2020]]-Analista_Remuneracao_Dados_base[[#This Row],[Aumento Salarial (%)]]</f>
        <v>18810.965599999996</v>
      </c>
      <c r="N444" s="13">
        <f>Analista_Remuneracao_Dados_base[[#This Row],[2021]]-Analista_Remuneracao_Dados_base[[#This Row],[Aumento Salarial (%)]]</f>
        <v>18810.974199999997</v>
      </c>
      <c r="O444" s="13">
        <f>Analista_Remuneracao_Dados_base[[#This Row],[2022]]-Analista_Remuneracao_Dados_base[[#This Row],[Aumento Salarial (%)]]</f>
        <v>18810.982799999998</v>
      </c>
      <c r="P444" s="13">
        <f>Analista_Remuneracao_Dados_base[[#This Row],[Salário Atual (R$)2]]-(1*Analista_Remuneracao_Dados_base[[#This Row],[Aumento Salarial (%)]])</f>
        <v>18810.991399999999</v>
      </c>
      <c r="Q444" s="13">
        <v>18811</v>
      </c>
    </row>
    <row r="445" spans="1:17" x14ac:dyDescent="0.25">
      <c r="A445">
        <v>84</v>
      </c>
      <c r="B445" t="s">
        <v>3</v>
      </c>
      <c r="C445" t="s">
        <v>7</v>
      </c>
      <c r="D445">
        <v>5</v>
      </c>
      <c r="E445" s="38">
        <v>6952</v>
      </c>
      <c r="F445" s="37">
        <v>8.5000000000000006E-3</v>
      </c>
      <c r="G445">
        <f>Analista_Remuneracao_Dados_base[[#This Row],[2014]]-Analista_Remuneracao_Dados_base[[#This Row],[Aumento Salarial (%)]]</f>
        <v>18984.915000000001</v>
      </c>
      <c r="H445" s="13">
        <f>Analista_Remuneracao_Dados_base[[#This Row],[2015]]-Analista_Remuneracao_Dados_base[[#This Row],[Aumento Salarial (%)]]</f>
        <v>18984.923500000001</v>
      </c>
      <c r="I445" s="13">
        <f>Analista_Remuneracao_Dados_base[[#This Row],[2016]]-Analista_Remuneracao_Dados_base[[#This Row],[Aumento Salarial (%)]]</f>
        <v>18984.932000000001</v>
      </c>
      <c r="J445" s="13">
        <f>Analista_Remuneracao_Dados_base[[#This Row],[2017]]-Analista_Remuneracao_Dados_base[[#This Row],[Aumento Salarial (%)]]</f>
        <v>18984.940500000001</v>
      </c>
      <c r="K445" s="13">
        <f>Analista_Remuneracao_Dados_base[[#This Row],[2018]]-Analista_Remuneracao_Dados_base[[#This Row],[Aumento Salarial (%)]]</f>
        <v>18984.949000000001</v>
      </c>
      <c r="L445" s="13">
        <f>Analista_Remuneracao_Dados_base[[#This Row],[2019]]-Analista_Remuneracao_Dados_base[[#This Row],[Aumento Salarial (%)]]</f>
        <v>18984.9575</v>
      </c>
      <c r="M445" s="13">
        <f>Analista_Remuneracao_Dados_base[[#This Row],[2020]]-Analista_Remuneracao_Dados_base[[#This Row],[Aumento Salarial (%)]]</f>
        <v>18984.966</v>
      </c>
      <c r="N445" s="13">
        <f>Analista_Remuneracao_Dados_base[[#This Row],[2021]]-Analista_Remuneracao_Dados_base[[#This Row],[Aumento Salarial (%)]]</f>
        <v>18984.9745</v>
      </c>
      <c r="O445" s="13">
        <f>Analista_Remuneracao_Dados_base[[#This Row],[2022]]-Analista_Remuneracao_Dados_base[[#This Row],[Aumento Salarial (%)]]</f>
        <v>18984.983</v>
      </c>
      <c r="P445" s="13">
        <f>Analista_Remuneracao_Dados_base[[#This Row],[Salário Atual (R$)2]]-(1*Analista_Remuneracao_Dados_base[[#This Row],[Aumento Salarial (%)]])</f>
        <v>18984.9915</v>
      </c>
      <c r="Q445" s="13">
        <v>18985</v>
      </c>
    </row>
    <row r="446" spans="1:17" x14ac:dyDescent="0.25">
      <c r="A446">
        <v>288</v>
      </c>
      <c r="B446" t="s">
        <v>9</v>
      </c>
      <c r="C446" t="s">
        <v>4</v>
      </c>
      <c r="D446">
        <v>26</v>
      </c>
      <c r="E446" s="38">
        <v>13768</v>
      </c>
      <c r="F446" s="37">
        <v>8.3999999999999995E-3</v>
      </c>
      <c r="G446">
        <f>Analista_Remuneracao_Dados_base[[#This Row],[2014]]-Analista_Remuneracao_Dados_base[[#This Row],[Aumento Salarial (%)]]</f>
        <v>4730.9160000000029</v>
      </c>
      <c r="H446" s="13">
        <f>Analista_Remuneracao_Dados_base[[#This Row],[2015]]-Analista_Remuneracao_Dados_base[[#This Row],[Aumento Salarial (%)]]</f>
        <v>4730.9244000000026</v>
      </c>
      <c r="I446" s="13">
        <f>Analista_Remuneracao_Dados_base[[#This Row],[2016]]-Analista_Remuneracao_Dados_base[[#This Row],[Aumento Salarial (%)]]</f>
        <v>4730.9328000000023</v>
      </c>
      <c r="J446" s="13">
        <f>Analista_Remuneracao_Dados_base[[#This Row],[2017]]-Analista_Remuneracao_Dados_base[[#This Row],[Aumento Salarial (%)]]</f>
        <v>4730.941200000002</v>
      </c>
      <c r="K446" s="13">
        <f>Analista_Remuneracao_Dados_base[[#This Row],[2018]]-Analista_Remuneracao_Dados_base[[#This Row],[Aumento Salarial (%)]]</f>
        <v>4730.9496000000017</v>
      </c>
      <c r="L446" s="13">
        <f>Analista_Remuneracao_Dados_base[[#This Row],[2019]]-Analista_Remuneracao_Dados_base[[#This Row],[Aumento Salarial (%)]]</f>
        <v>4730.9580000000014</v>
      </c>
      <c r="M446" s="13">
        <f>Analista_Remuneracao_Dados_base[[#This Row],[2020]]-Analista_Remuneracao_Dados_base[[#This Row],[Aumento Salarial (%)]]</f>
        <v>4730.9664000000012</v>
      </c>
      <c r="N446" s="13">
        <f>Analista_Remuneracao_Dados_base[[#This Row],[2021]]-Analista_Remuneracao_Dados_base[[#This Row],[Aumento Salarial (%)]]</f>
        <v>4730.9748000000009</v>
      </c>
      <c r="O446" s="13">
        <f>Analista_Remuneracao_Dados_base[[#This Row],[2022]]-Analista_Remuneracao_Dados_base[[#This Row],[Aumento Salarial (%)]]</f>
        <v>4730.9832000000006</v>
      </c>
      <c r="P446" s="13">
        <f>Analista_Remuneracao_Dados_base[[#This Row],[Salário Atual (R$)2]]-(1*Analista_Remuneracao_Dados_base[[#This Row],[Aumento Salarial (%)]])</f>
        <v>4730.9916000000003</v>
      </c>
      <c r="Q446" s="13">
        <v>4731</v>
      </c>
    </row>
    <row r="447" spans="1:17" x14ac:dyDescent="0.25">
      <c r="A447">
        <v>268</v>
      </c>
      <c r="B447" t="s">
        <v>12</v>
      </c>
      <c r="C447" t="s">
        <v>5</v>
      </c>
      <c r="D447">
        <v>11</v>
      </c>
      <c r="E447" s="38">
        <v>7765</v>
      </c>
      <c r="F447" s="37">
        <v>8.0999999999999996E-3</v>
      </c>
      <c r="G447">
        <f>Analista_Remuneracao_Dados_base[[#This Row],[2014]]-Analista_Remuneracao_Dados_base[[#This Row],[Aumento Salarial (%)]]</f>
        <v>7844.9189999999999</v>
      </c>
      <c r="H447" s="13">
        <f>Analista_Remuneracao_Dados_base[[#This Row],[2015]]-Analista_Remuneracao_Dados_base[[#This Row],[Aumento Salarial (%)]]</f>
        <v>7844.9270999999999</v>
      </c>
      <c r="I447" s="13">
        <f>Analista_Remuneracao_Dados_base[[#This Row],[2016]]-Analista_Remuneracao_Dados_base[[#This Row],[Aumento Salarial (%)]]</f>
        <v>7844.9351999999999</v>
      </c>
      <c r="J447" s="13">
        <f>Analista_Remuneracao_Dados_base[[#This Row],[2017]]-Analista_Remuneracao_Dados_base[[#This Row],[Aumento Salarial (%)]]</f>
        <v>7844.9432999999999</v>
      </c>
      <c r="K447" s="13">
        <f>Analista_Remuneracao_Dados_base[[#This Row],[2018]]-Analista_Remuneracao_Dados_base[[#This Row],[Aumento Salarial (%)]]</f>
        <v>7844.9513999999999</v>
      </c>
      <c r="L447" s="13">
        <f>Analista_Remuneracao_Dados_base[[#This Row],[2019]]-Analista_Remuneracao_Dados_base[[#This Row],[Aumento Salarial (%)]]</f>
        <v>7844.9594999999999</v>
      </c>
      <c r="M447" s="13">
        <f>Analista_Remuneracao_Dados_base[[#This Row],[2020]]-Analista_Remuneracao_Dados_base[[#This Row],[Aumento Salarial (%)]]</f>
        <v>7844.9675999999999</v>
      </c>
      <c r="N447" s="13">
        <f>Analista_Remuneracao_Dados_base[[#This Row],[2021]]-Analista_Remuneracao_Dados_base[[#This Row],[Aumento Salarial (%)]]</f>
        <v>7844.9757</v>
      </c>
      <c r="O447" s="13">
        <f>Analista_Remuneracao_Dados_base[[#This Row],[2022]]-Analista_Remuneracao_Dados_base[[#This Row],[Aumento Salarial (%)]]</f>
        <v>7844.9838</v>
      </c>
      <c r="P447" s="13">
        <f>Analista_Remuneracao_Dados_base[[#This Row],[Salário Atual (R$)2]]-(1*Analista_Remuneracao_Dados_base[[#This Row],[Aumento Salarial (%)]])</f>
        <v>7844.9919</v>
      </c>
      <c r="Q447" s="13">
        <v>7845</v>
      </c>
    </row>
    <row r="448" spans="1:17" x14ac:dyDescent="0.25">
      <c r="A448">
        <v>447</v>
      </c>
      <c r="B448" t="s">
        <v>11</v>
      </c>
      <c r="C448" t="s">
        <v>8</v>
      </c>
      <c r="D448">
        <v>4</v>
      </c>
      <c r="E448" s="38">
        <v>15780</v>
      </c>
      <c r="F448" s="37">
        <v>7.9000000000000008E-3</v>
      </c>
      <c r="G448">
        <f>Analista_Remuneracao_Dados_base[[#This Row],[2014]]-Analista_Remuneracao_Dados_base[[#This Row],[Aumento Salarial (%)]]</f>
        <v>18490.920999999995</v>
      </c>
      <c r="H448" s="13">
        <f>Analista_Remuneracao_Dados_base[[#This Row],[2015]]-Analista_Remuneracao_Dados_base[[#This Row],[Aumento Salarial (%)]]</f>
        <v>18490.928899999995</v>
      </c>
      <c r="I448" s="13">
        <f>Analista_Remuneracao_Dados_base[[#This Row],[2016]]-Analista_Remuneracao_Dados_base[[#This Row],[Aumento Salarial (%)]]</f>
        <v>18490.936799999996</v>
      </c>
      <c r="J448" s="13">
        <f>Analista_Remuneracao_Dados_base[[#This Row],[2017]]-Analista_Remuneracao_Dados_base[[#This Row],[Aumento Salarial (%)]]</f>
        <v>18490.944699999996</v>
      </c>
      <c r="K448" s="13">
        <f>Analista_Remuneracao_Dados_base[[#This Row],[2018]]-Analista_Remuneracao_Dados_base[[#This Row],[Aumento Salarial (%)]]</f>
        <v>18490.952599999997</v>
      </c>
      <c r="L448" s="13">
        <f>Analista_Remuneracao_Dados_base[[#This Row],[2019]]-Analista_Remuneracao_Dados_base[[#This Row],[Aumento Salarial (%)]]</f>
        <v>18490.960499999997</v>
      </c>
      <c r="M448" s="13">
        <f>Analista_Remuneracao_Dados_base[[#This Row],[2020]]-Analista_Remuneracao_Dados_base[[#This Row],[Aumento Salarial (%)]]</f>
        <v>18490.968399999998</v>
      </c>
      <c r="N448" s="13">
        <f>Analista_Remuneracao_Dados_base[[#This Row],[2021]]-Analista_Remuneracao_Dados_base[[#This Row],[Aumento Salarial (%)]]</f>
        <v>18490.976299999998</v>
      </c>
      <c r="O448" s="13">
        <f>Analista_Remuneracao_Dados_base[[#This Row],[2022]]-Analista_Remuneracao_Dados_base[[#This Row],[Aumento Salarial (%)]]</f>
        <v>18490.984199999999</v>
      </c>
      <c r="P448" s="13">
        <f>Analista_Remuneracao_Dados_base[[#This Row],[Salário Atual (R$)2]]-(1*Analista_Remuneracao_Dados_base[[#This Row],[Aumento Salarial (%)]])</f>
        <v>18490.992099999999</v>
      </c>
      <c r="Q448" s="13">
        <v>18491</v>
      </c>
    </row>
    <row r="449" spans="1:17" x14ac:dyDescent="0.25">
      <c r="A449">
        <v>16</v>
      </c>
      <c r="B449" t="s">
        <v>3</v>
      </c>
      <c r="C449" t="s">
        <v>8</v>
      </c>
      <c r="D449">
        <v>6</v>
      </c>
      <c r="E449" s="38">
        <v>13706</v>
      </c>
      <c r="F449" s="37">
        <v>7.7000000000000002E-3</v>
      </c>
      <c r="G449">
        <f>Analista_Remuneracao_Dados_base[[#This Row],[2014]]-Analista_Remuneracao_Dados_base[[#This Row],[Aumento Salarial (%)]]</f>
        <v>10425.922999999999</v>
      </c>
      <c r="H449" s="13">
        <f>Analista_Remuneracao_Dados_base[[#This Row],[2015]]-Analista_Remuneracao_Dados_base[[#This Row],[Aumento Salarial (%)]]</f>
        <v>10425.930699999999</v>
      </c>
      <c r="I449" s="13">
        <f>Analista_Remuneracao_Dados_base[[#This Row],[2016]]-Analista_Remuneracao_Dados_base[[#This Row],[Aumento Salarial (%)]]</f>
        <v>10425.938399999999</v>
      </c>
      <c r="J449" s="13">
        <f>Analista_Remuneracao_Dados_base[[#This Row],[2017]]-Analista_Remuneracao_Dados_base[[#This Row],[Aumento Salarial (%)]]</f>
        <v>10425.946099999999</v>
      </c>
      <c r="K449" s="13">
        <f>Analista_Remuneracao_Dados_base[[#This Row],[2018]]-Analista_Remuneracao_Dados_base[[#This Row],[Aumento Salarial (%)]]</f>
        <v>10425.953799999999</v>
      </c>
      <c r="L449" s="13">
        <f>Analista_Remuneracao_Dados_base[[#This Row],[2019]]-Analista_Remuneracao_Dados_base[[#This Row],[Aumento Salarial (%)]]</f>
        <v>10425.961499999999</v>
      </c>
      <c r="M449" s="13">
        <f>Analista_Remuneracao_Dados_base[[#This Row],[2020]]-Analista_Remuneracao_Dados_base[[#This Row],[Aumento Salarial (%)]]</f>
        <v>10425.9692</v>
      </c>
      <c r="N449" s="13">
        <f>Analista_Remuneracao_Dados_base[[#This Row],[2021]]-Analista_Remuneracao_Dados_base[[#This Row],[Aumento Salarial (%)]]</f>
        <v>10425.9769</v>
      </c>
      <c r="O449" s="13">
        <f>Analista_Remuneracao_Dados_base[[#This Row],[2022]]-Analista_Remuneracao_Dados_base[[#This Row],[Aumento Salarial (%)]]</f>
        <v>10425.9846</v>
      </c>
      <c r="P449" s="13">
        <f>Analista_Remuneracao_Dados_base[[#This Row],[Salário Atual (R$)2]]-(1*Analista_Remuneracao_Dados_base[[#This Row],[Aumento Salarial (%)]])</f>
        <v>10425.9923</v>
      </c>
      <c r="Q449" s="13">
        <v>10426</v>
      </c>
    </row>
    <row r="450" spans="1:17" x14ac:dyDescent="0.25">
      <c r="A450">
        <v>400</v>
      </c>
      <c r="B450" t="s">
        <v>11</v>
      </c>
      <c r="C450" t="s">
        <v>5</v>
      </c>
      <c r="D450">
        <v>20</v>
      </c>
      <c r="E450" s="38">
        <v>11153</v>
      </c>
      <c r="F450" s="37">
        <v>7.6E-3</v>
      </c>
      <c r="G450">
        <f>Analista_Remuneracao_Dados_base[[#This Row],[2014]]-Analista_Remuneracao_Dados_base[[#This Row],[Aumento Salarial (%)]]</f>
        <v>18490.923999999992</v>
      </c>
      <c r="H450" s="13">
        <f>Analista_Remuneracao_Dados_base[[#This Row],[2015]]-Analista_Remuneracao_Dados_base[[#This Row],[Aumento Salarial (%)]]</f>
        <v>18490.931599999993</v>
      </c>
      <c r="I450" s="13">
        <f>Analista_Remuneracao_Dados_base[[#This Row],[2016]]-Analista_Remuneracao_Dados_base[[#This Row],[Aumento Salarial (%)]]</f>
        <v>18490.939199999993</v>
      </c>
      <c r="J450" s="13">
        <f>Analista_Remuneracao_Dados_base[[#This Row],[2017]]-Analista_Remuneracao_Dados_base[[#This Row],[Aumento Salarial (%)]]</f>
        <v>18490.946799999994</v>
      </c>
      <c r="K450" s="13">
        <f>Analista_Remuneracao_Dados_base[[#This Row],[2018]]-Analista_Remuneracao_Dados_base[[#This Row],[Aumento Salarial (%)]]</f>
        <v>18490.954399999995</v>
      </c>
      <c r="L450" s="13">
        <f>Analista_Remuneracao_Dados_base[[#This Row],[2019]]-Analista_Remuneracao_Dados_base[[#This Row],[Aumento Salarial (%)]]</f>
        <v>18490.961999999996</v>
      </c>
      <c r="M450" s="13">
        <f>Analista_Remuneracao_Dados_base[[#This Row],[2020]]-Analista_Remuneracao_Dados_base[[#This Row],[Aumento Salarial (%)]]</f>
        <v>18490.969599999997</v>
      </c>
      <c r="N450" s="13">
        <f>Analista_Remuneracao_Dados_base[[#This Row],[2021]]-Analista_Remuneracao_Dados_base[[#This Row],[Aumento Salarial (%)]]</f>
        <v>18490.977199999998</v>
      </c>
      <c r="O450" s="13">
        <f>Analista_Remuneracao_Dados_base[[#This Row],[2022]]-Analista_Remuneracao_Dados_base[[#This Row],[Aumento Salarial (%)]]</f>
        <v>18490.984799999998</v>
      </c>
      <c r="P450" s="13">
        <f>Analista_Remuneracao_Dados_base[[#This Row],[Salário Atual (R$)2]]-(1*Analista_Remuneracao_Dados_base[[#This Row],[Aumento Salarial (%)]])</f>
        <v>18490.992399999999</v>
      </c>
      <c r="Q450" s="13">
        <v>18491</v>
      </c>
    </row>
    <row r="451" spans="1:17" x14ac:dyDescent="0.25">
      <c r="A451">
        <v>365</v>
      </c>
      <c r="B451" t="s">
        <v>12</v>
      </c>
      <c r="C451" t="s">
        <v>4</v>
      </c>
      <c r="D451">
        <v>9</v>
      </c>
      <c r="E451" s="38">
        <v>8041</v>
      </c>
      <c r="F451" s="37">
        <v>7.4999999999999997E-3</v>
      </c>
      <c r="G451">
        <f>Analista_Remuneracao_Dados_base[[#This Row],[2014]]-Analista_Remuneracao_Dados_base[[#This Row],[Aumento Salarial (%)]]</f>
        <v>11377.925000000003</v>
      </c>
      <c r="H451" s="13">
        <f>Analista_Remuneracao_Dados_base[[#This Row],[2015]]-Analista_Remuneracao_Dados_base[[#This Row],[Aumento Salarial (%)]]</f>
        <v>11377.932500000003</v>
      </c>
      <c r="I451" s="13">
        <f>Analista_Remuneracao_Dados_base[[#This Row],[2016]]-Analista_Remuneracao_Dados_base[[#This Row],[Aumento Salarial (%)]]</f>
        <v>11377.940000000002</v>
      </c>
      <c r="J451" s="13">
        <f>Analista_Remuneracao_Dados_base[[#This Row],[2017]]-Analista_Remuneracao_Dados_base[[#This Row],[Aumento Salarial (%)]]</f>
        <v>11377.947500000002</v>
      </c>
      <c r="K451" s="13">
        <f>Analista_Remuneracao_Dados_base[[#This Row],[2018]]-Analista_Remuneracao_Dados_base[[#This Row],[Aumento Salarial (%)]]</f>
        <v>11377.955000000002</v>
      </c>
      <c r="L451" s="13">
        <f>Analista_Remuneracao_Dados_base[[#This Row],[2019]]-Analista_Remuneracao_Dados_base[[#This Row],[Aumento Salarial (%)]]</f>
        <v>11377.962500000001</v>
      </c>
      <c r="M451" s="13">
        <f>Analista_Remuneracao_Dados_base[[#This Row],[2020]]-Analista_Remuneracao_Dados_base[[#This Row],[Aumento Salarial (%)]]</f>
        <v>11377.970000000001</v>
      </c>
      <c r="N451" s="13">
        <f>Analista_Remuneracao_Dados_base[[#This Row],[2021]]-Analista_Remuneracao_Dados_base[[#This Row],[Aumento Salarial (%)]]</f>
        <v>11377.977500000001</v>
      </c>
      <c r="O451" s="13">
        <f>Analista_Remuneracao_Dados_base[[#This Row],[2022]]-Analista_Remuneracao_Dados_base[[#This Row],[Aumento Salarial (%)]]</f>
        <v>11377.985000000001</v>
      </c>
      <c r="P451" s="13">
        <f>Analista_Remuneracao_Dados_base[[#This Row],[Salário Atual (R$)2]]-(1*Analista_Remuneracao_Dados_base[[#This Row],[Aumento Salarial (%)]])</f>
        <v>11377.9925</v>
      </c>
      <c r="Q451" s="13">
        <v>11378</v>
      </c>
    </row>
    <row r="452" spans="1:17" x14ac:dyDescent="0.25">
      <c r="A452">
        <v>457</v>
      </c>
      <c r="B452" t="s">
        <v>3</v>
      </c>
      <c r="C452" t="s">
        <v>4</v>
      </c>
      <c r="D452">
        <v>8</v>
      </c>
      <c r="E452" s="38">
        <v>19246</v>
      </c>
      <c r="F452" s="37">
        <v>7.4000000000000003E-3</v>
      </c>
      <c r="G452">
        <f>Analista_Remuneracao_Dados_base[[#This Row],[2014]]-Analista_Remuneracao_Dados_base[[#This Row],[Aumento Salarial (%)]]</f>
        <v>9946.9259999999958</v>
      </c>
      <c r="H452" s="13">
        <f>Analista_Remuneracao_Dados_base[[#This Row],[2015]]-Analista_Remuneracao_Dados_base[[#This Row],[Aumento Salarial (%)]]</f>
        <v>9946.9333999999963</v>
      </c>
      <c r="I452" s="13">
        <f>Analista_Remuneracao_Dados_base[[#This Row],[2016]]-Analista_Remuneracao_Dados_base[[#This Row],[Aumento Salarial (%)]]</f>
        <v>9946.9407999999967</v>
      </c>
      <c r="J452" s="13">
        <f>Analista_Remuneracao_Dados_base[[#This Row],[2017]]-Analista_Remuneracao_Dados_base[[#This Row],[Aumento Salarial (%)]]</f>
        <v>9946.9481999999971</v>
      </c>
      <c r="K452" s="13">
        <f>Analista_Remuneracao_Dados_base[[#This Row],[2018]]-Analista_Remuneracao_Dados_base[[#This Row],[Aumento Salarial (%)]]</f>
        <v>9946.9555999999975</v>
      </c>
      <c r="L452" s="13">
        <f>Analista_Remuneracao_Dados_base[[#This Row],[2019]]-Analista_Remuneracao_Dados_base[[#This Row],[Aumento Salarial (%)]]</f>
        <v>9946.9629999999979</v>
      </c>
      <c r="M452" s="13">
        <f>Analista_Remuneracao_Dados_base[[#This Row],[2020]]-Analista_Remuneracao_Dados_base[[#This Row],[Aumento Salarial (%)]]</f>
        <v>9946.9703999999983</v>
      </c>
      <c r="N452" s="13">
        <f>Analista_Remuneracao_Dados_base[[#This Row],[2021]]-Analista_Remuneracao_Dados_base[[#This Row],[Aumento Salarial (%)]]</f>
        <v>9946.9777999999988</v>
      </c>
      <c r="O452" s="13">
        <f>Analista_Remuneracao_Dados_base[[#This Row],[2022]]-Analista_Remuneracao_Dados_base[[#This Row],[Aumento Salarial (%)]]</f>
        <v>9946.9851999999992</v>
      </c>
      <c r="P452" s="13">
        <f>Analista_Remuneracao_Dados_base[[#This Row],[Salário Atual (R$)2]]-(1*Analista_Remuneracao_Dados_base[[#This Row],[Aumento Salarial (%)]])</f>
        <v>9946.9925999999996</v>
      </c>
      <c r="Q452" s="13">
        <v>9947</v>
      </c>
    </row>
    <row r="453" spans="1:17" x14ac:dyDescent="0.25">
      <c r="A453">
        <v>321</v>
      </c>
      <c r="B453" t="s">
        <v>3</v>
      </c>
      <c r="C453" t="s">
        <v>7</v>
      </c>
      <c r="D453">
        <v>14</v>
      </c>
      <c r="E453" s="38">
        <v>8604</v>
      </c>
      <c r="F453" s="37">
        <v>7.1999999999999998E-3</v>
      </c>
      <c r="G453">
        <f>Analista_Remuneracao_Dados_base[[#This Row],[2014]]-Analista_Remuneracao_Dados_base[[#This Row],[Aumento Salarial (%)]]</f>
        <v>4343.9279999999999</v>
      </c>
      <c r="H453" s="13">
        <f>Analista_Remuneracao_Dados_base[[#This Row],[2015]]-Analista_Remuneracao_Dados_base[[#This Row],[Aumento Salarial (%)]]</f>
        <v>4343.9351999999999</v>
      </c>
      <c r="I453" s="13">
        <f>Analista_Remuneracao_Dados_base[[#This Row],[2016]]-Analista_Remuneracao_Dados_base[[#This Row],[Aumento Salarial (%)]]</f>
        <v>4343.9423999999999</v>
      </c>
      <c r="J453" s="13">
        <f>Analista_Remuneracao_Dados_base[[#This Row],[2017]]-Analista_Remuneracao_Dados_base[[#This Row],[Aumento Salarial (%)]]</f>
        <v>4343.9495999999999</v>
      </c>
      <c r="K453" s="13">
        <f>Analista_Remuneracao_Dados_base[[#This Row],[2018]]-Analista_Remuneracao_Dados_base[[#This Row],[Aumento Salarial (%)]]</f>
        <v>4343.9567999999999</v>
      </c>
      <c r="L453" s="13">
        <f>Analista_Remuneracao_Dados_base[[#This Row],[2019]]-Analista_Remuneracao_Dados_base[[#This Row],[Aumento Salarial (%)]]</f>
        <v>4343.9639999999999</v>
      </c>
      <c r="M453" s="13">
        <f>Analista_Remuneracao_Dados_base[[#This Row],[2020]]-Analista_Remuneracao_Dados_base[[#This Row],[Aumento Salarial (%)]]</f>
        <v>4343.9712</v>
      </c>
      <c r="N453" s="13">
        <f>Analista_Remuneracao_Dados_base[[#This Row],[2021]]-Analista_Remuneracao_Dados_base[[#This Row],[Aumento Salarial (%)]]</f>
        <v>4343.9784</v>
      </c>
      <c r="O453" s="13">
        <f>Analista_Remuneracao_Dados_base[[#This Row],[2022]]-Analista_Remuneracao_Dados_base[[#This Row],[Aumento Salarial (%)]]</f>
        <v>4343.9856</v>
      </c>
      <c r="P453" s="13">
        <f>Analista_Remuneracao_Dados_base[[#This Row],[Salário Atual (R$)2]]-(1*Analista_Remuneracao_Dados_base[[#This Row],[Aumento Salarial (%)]])</f>
        <v>4343.9928</v>
      </c>
      <c r="Q453" s="13">
        <v>4344</v>
      </c>
    </row>
    <row r="454" spans="1:17" x14ac:dyDescent="0.25">
      <c r="A454">
        <v>202</v>
      </c>
      <c r="B454" t="s">
        <v>11</v>
      </c>
      <c r="C454" t="s">
        <v>7</v>
      </c>
      <c r="D454">
        <v>18</v>
      </c>
      <c r="E454" s="38">
        <v>8535</v>
      </c>
      <c r="F454" s="37">
        <v>6.7000000000000002E-3</v>
      </c>
      <c r="G454">
        <f>Analista_Remuneracao_Dados_base[[#This Row],[2014]]-Analista_Remuneracao_Dados_base[[#This Row],[Aumento Salarial (%)]]</f>
        <v>18971.932999999983</v>
      </c>
      <c r="H454" s="13">
        <f>Analista_Remuneracao_Dados_base[[#This Row],[2015]]-Analista_Remuneracao_Dados_base[[#This Row],[Aumento Salarial (%)]]</f>
        <v>18971.939699999984</v>
      </c>
      <c r="I454" s="13">
        <f>Analista_Remuneracao_Dados_base[[#This Row],[2016]]-Analista_Remuneracao_Dados_base[[#This Row],[Aumento Salarial (%)]]</f>
        <v>18971.946399999986</v>
      </c>
      <c r="J454" s="13">
        <f>Analista_Remuneracao_Dados_base[[#This Row],[2017]]-Analista_Remuneracao_Dados_base[[#This Row],[Aumento Salarial (%)]]</f>
        <v>18971.953099999988</v>
      </c>
      <c r="K454" s="13">
        <f>Analista_Remuneracao_Dados_base[[#This Row],[2018]]-Analista_Remuneracao_Dados_base[[#This Row],[Aumento Salarial (%)]]</f>
        <v>18971.95979999999</v>
      </c>
      <c r="L454" s="13">
        <f>Analista_Remuneracao_Dados_base[[#This Row],[2019]]-Analista_Remuneracao_Dados_base[[#This Row],[Aumento Salarial (%)]]</f>
        <v>18971.966499999991</v>
      </c>
      <c r="M454" s="13">
        <f>Analista_Remuneracao_Dados_base[[#This Row],[2020]]-Analista_Remuneracao_Dados_base[[#This Row],[Aumento Salarial (%)]]</f>
        <v>18971.973199999993</v>
      </c>
      <c r="N454" s="13">
        <f>Analista_Remuneracao_Dados_base[[#This Row],[2021]]-Analista_Remuneracao_Dados_base[[#This Row],[Aumento Salarial (%)]]</f>
        <v>18971.979899999995</v>
      </c>
      <c r="O454" s="13">
        <f>Analista_Remuneracao_Dados_base[[#This Row],[2022]]-Analista_Remuneracao_Dados_base[[#This Row],[Aumento Salarial (%)]]</f>
        <v>18971.986599999997</v>
      </c>
      <c r="P454" s="13">
        <f>Analista_Remuneracao_Dados_base[[#This Row],[Salário Atual (R$)2]]-(1*Analista_Remuneracao_Dados_base[[#This Row],[Aumento Salarial (%)]])</f>
        <v>18971.993299999998</v>
      </c>
      <c r="Q454" s="13">
        <v>18972</v>
      </c>
    </row>
    <row r="455" spans="1:17" x14ac:dyDescent="0.25">
      <c r="A455">
        <v>444</v>
      </c>
      <c r="B455" t="s">
        <v>9</v>
      </c>
      <c r="C455" t="s">
        <v>6</v>
      </c>
      <c r="D455">
        <v>29</v>
      </c>
      <c r="E455" s="38">
        <v>16694</v>
      </c>
      <c r="F455" s="37">
        <v>6.7000000000000002E-3</v>
      </c>
      <c r="G455">
        <f>Analista_Remuneracao_Dados_base[[#This Row],[2014]]-Analista_Remuneracao_Dados_base[[#This Row],[Aumento Salarial (%)]]</f>
        <v>10020.933000000001</v>
      </c>
      <c r="H455" s="13">
        <f>Analista_Remuneracao_Dados_base[[#This Row],[2015]]-Analista_Remuneracao_Dados_base[[#This Row],[Aumento Salarial (%)]]</f>
        <v>10020.939700000001</v>
      </c>
      <c r="I455" s="13">
        <f>Analista_Remuneracao_Dados_base[[#This Row],[2016]]-Analista_Remuneracao_Dados_base[[#This Row],[Aumento Salarial (%)]]</f>
        <v>10020.946400000001</v>
      </c>
      <c r="J455" s="13">
        <f>Analista_Remuneracao_Dados_base[[#This Row],[2017]]-Analista_Remuneracao_Dados_base[[#This Row],[Aumento Salarial (%)]]</f>
        <v>10020.953100000001</v>
      </c>
      <c r="K455" s="13">
        <f>Analista_Remuneracao_Dados_base[[#This Row],[2018]]-Analista_Remuneracao_Dados_base[[#This Row],[Aumento Salarial (%)]]</f>
        <v>10020.959800000001</v>
      </c>
      <c r="L455" s="13">
        <f>Analista_Remuneracao_Dados_base[[#This Row],[2019]]-Analista_Remuneracao_Dados_base[[#This Row],[Aumento Salarial (%)]]</f>
        <v>10020.9665</v>
      </c>
      <c r="M455" s="13">
        <f>Analista_Remuneracao_Dados_base[[#This Row],[2020]]-Analista_Remuneracao_Dados_base[[#This Row],[Aumento Salarial (%)]]</f>
        <v>10020.9732</v>
      </c>
      <c r="N455" s="13">
        <f>Analista_Remuneracao_Dados_base[[#This Row],[2021]]-Analista_Remuneracao_Dados_base[[#This Row],[Aumento Salarial (%)]]</f>
        <v>10020.9799</v>
      </c>
      <c r="O455" s="13">
        <f>Analista_Remuneracao_Dados_base[[#This Row],[2022]]-Analista_Remuneracao_Dados_base[[#This Row],[Aumento Salarial (%)]]</f>
        <v>10020.9866</v>
      </c>
      <c r="P455" s="13">
        <f>Analista_Remuneracao_Dados_base[[#This Row],[Salário Atual (R$)2]]-(1*Analista_Remuneracao_Dados_base[[#This Row],[Aumento Salarial (%)]])</f>
        <v>10020.9933</v>
      </c>
      <c r="Q455" s="13">
        <v>10021</v>
      </c>
    </row>
    <row r="456" spans="1:17" x14ac:dyDescent="0.25">
      <c r="A456">
        <v>233</v>
      </c>
      <c r="B456" t="s">
        <v>11</v>
      </c>
      <c r="C456" t="s">
        <v>7</v>
      </c>
      <c r="D456">
        <v>29</v>
      </c>
      <c r="E456" s="38">
        <v>19192</v>
      </c>
      <c r="F456" s="37">
        <v>6.6E-3</v>
      </c>
      <c r="G456">
        <f>Analista_Remuneracao_Dados_base[[#This Row],[2014]]-Analista_Remuneracao_Dados_base[[#This Row],[Aumento Salarial (%)]]</f>
        <v>5554.9340000000029</v>
      </c>
      <c r="H456" s="13">
        <f>Analista_Remuneracao_Dados_base[[#This Row],[2015]]-Analista_Remuneracao_Dados_base[[#This Row],[Aumento Salarial (%)]]</f>
        <v>5554.9406000000026</v>
      </c>
      <c r="I456" s="13">
        <f>Analista_Remuneracao_Dados_base[[#This Row],[2016]]-Analista_Remuneracao_Dados_base[[#This Row],[Aumento Salarial (%)]]</f>
        <v>5554.9472000000023</v>
      </c>
      <c r="J456" s="13">
        <f>Analista_Remuneracao_Dados_base[[#This Row],[2017]]-Analista_Remuneracao_Dados_base[[#This Row],[Aumento Salarial (%)]]</f>
        <v>5554.953800000002</v>
      </c>
      <c r="K456" s="13">
        <f>Analista_Remuneracao_Dados_base[[#This Row],[2018]]-Analista_Remuneracao_Dados_base[[#This Row],[Aumento Salarial (%)]]</f>
        <v>5554.9604000000018</v>
      </c>
      <c r="L456" s="13">
        <f>Analista_Remuneracao_Dados_base[[#This Row],[2019]]-Analista_Remuneracao_Dados_base[[#This Row],[Aumento Salarial (%)]]</f>
        <v>5554.9670000000015</v>
      </c>
      <c r="M456" s="13">
        <f>Analista_Remuneracao_Dados_base[[#This Row],[2020]]-Analista_Remuneracao_Dados_base[[#This Row],[Aumento Salarial (%)]]</f>
        <v>5554.9736000000012</v>
      </c>
      <c r="N456" s="13">
        <f>Analista_Remuneracao_Dados_base[[#This Row],[2021]]-Analista_Remuneracao_Dados_base[[#This Row],[Aumento Salarial (%)]]</f>
        <v>5554.9802000000009</v>
      </c>
      <c r="O456" s="13">
        <f>Analista_Remuneracao_Dados_base[[#This Row],[2022]]-Analista_Remuneracao_Dados_base[[#This Row],[Aumento Salarial (%)]]</f>
        <v>5554.9868000000006</v>
      </c>
      <c r="P456" s="13">
        <f>Analista_Remuneracao_Dados_base[[#This Row],[Salário Atual (R$)2]]-(1*Analista_Remuneracao_Dados_base[[#This Row],[Aumento Salarial (%)]])</f>
        <v>5554.9934000000003</v>
      </c>
      <c r="Q456" s="13">
        <v>5555</v>
      </c>
    </row>
    <row r="457" spans="1:17" x14ac:dyDescent="0.25">
      <c r="A457">
        <v>312</v>
      </c>
      <c r="B457" t="s">
        <v>11</v>
      </c>
      <c r="C457" t="s">
        <v>7</v>
      </c>
      <c r="D457">
        <v>25</v>
      </c>
      <c r="E457" s="38">
        <v>16902</v>
      </c>
      <c r="F457" s="37">
        <v>6.4000000000000003E-3</v>
      </c>
      <c r="G457">
        <f>Analista_Remuneracao_Dados_base[[#This Row],[2014]]-Analista_Remuneracao_Dados_base[[#This Row],[Aumento Salarial (%)]]</f>
        <v>19081.936000000016</v>
      </c>
      <c r="H457" s="13">
        <f>Analista_Remuneracao_Dados_base[[#This Row],[2015]]-Analista_Remuneracao_Dados_base[[#This Row],[Aumento Salarial (%)]]</f>
        <v>19081.942400000014</v>
      </c>
      <c r="I457" s="13">
        <f>Analista_Remuneracao_Dados_base[[#This Row],[2016]]-Analista_Remuneracao_Dados_base[[#This Row],[Aumento Salarial (%)]]</f>
        <v>19081.948800000013</v>
      </c>
      <c r="J457" s="13">
        <f>Analista_Remuneracao_Dados_base[[#This Row],[2017]]-Analista_Remuneracao_Dados_base[[#This Row],[Aumento Salarial (%)]]</f>
        <v>19081.955200000011</v>
      </c>
      <c r="K457" s="13">
        <f>Analista_Remuneracao_Dados_base[[#This Row],[2018]]-Analista_Remuneracao_Dados_base[[#This Row],[Aumento Salarial (%)]]</f>
        <v>19081.96160000001</v>
      </c>
      <c r="L457" s="13">
        <f>Analista_Remuneracao_Dados_base[[#This Row],[2019]]-Analista_Remuneracao_Dados_base[[#This Row],[Aumento Salarial (%)]]</f>
        <v>19081.968000000008</v>
      </c>
      <c r="M457" s="13">
        <f>Analista_Remuneracao_Dados_base[[#This Row],[2020]]-Analista_Remuneracao_Dados_base[[#This Row],[Aumento Salarial (%)]]</f>
        <v>19081.974400000006</v>
      </c>
      <c r="N457" s="13">
        <f>Analista_Remuneracao_Dados_base[[#This Row],[2021]]-Analista_Remuneracao_Dados_base[[#This Row],[Aumento Salarial (%)]]</f>
        <v>19081.980800000005</v>
      </c>
      <c r="O457" s="13">
        <f>Analista_Remuneracao_Dados_base[[#This Row],[2022]]-Analista_Remuneracao_Dados_base[[#This Row],[Aumento Salarial (%)]]</f>
        <v>19081.987200000003</v>
      </c>
      <c r="P457" s="13">
        <f>Analista_Remuneracao_Dados_base[[#This Row],[Salário Atual (R$)2]]-(1*Analista_Remuneracao_Dados_base[[#This Row],[Aumento Salarial (%)]])</f>
        <v>19081.993600000002</v>
      </c>
      <c r="Q457" s="13">
        <v>19082</v>
      </c>
    </row>
    <row r="458" spans="1:17" x14ac:dyDescent="0.25">
      <c r="A458">
        <v>12</v>
      </c>
      <c r="B458" t="s">
        <v>12</v>
      </c>
      <c r="C458" t="s">
        <v>6</v>
      </c>
      <c r="D458">
        <v>18</v>
      </c>
      <c r="E458" s="38">
        <v>19307</v>
      </c>
      <c r="F458" s="37">
        <v>6.3E-3</v>
      </c>
      <c r="G458">
        <f>Analista_Remuneracao_Dados_base[[#This Row],[2014]]-Analista_Remuneracao_Dados_base[[#This Row],[Aumento Salarial (%)]]</f>
        <v>5902.9369999999999</v>
      </c>
      <c r="H458" s="13">
        <f>Analista_Remuneracao_Dados_base[[#This Row],[2015]]-Analista_Remuneracao_Dados_base[[#This Row],[Aumento Salarial (%)]]</f>
        <v>5902.9432999999999</v>
      </c>
      <c r="I458" s="13">
        <f>Analista_Remuneracao_Dados_base[[#This Row],[2016]]-Analista_Remuneracao_Dados_base[[#This Row],[Aumento Salarial (%)]]</f>
        <v>5902.9495999999999</v>
      </c>
      <c r="J458" s="13">
        <f>Analista_Remuneracao_Dados_base[[#This Row],[2017]]-Analista_Remuneracao_Dados_base[[#This Row],[Aumento Salarial (%)]]</f>
        <v>5902.9558999999999</v>
      </c>
      <c r="K458" s="13">
        <f>Analista_Remuneracao_Dados_base[[#This Row],[2018]]-Analista_Remuneracao_Dados_base[[#This Row],[Aumento Salarial (%)]]</f>
        <v>5902.9621999999999</v>
      </c>
      <c r="L458" s="13">
        <f>Analista_Remuneracao_Dados_base[[#This Row],[2019]]-Analista_Remuneracao_Dados_base[[#This Row],[Aumento Salarial (%)]]</f>
        <v>5902.9684999999999</v>
      </c>
      <c r="M458" s="13">
        <f>Analista_Remuneracao_Dados_base[[#This Row],[2020]]-Analista_Remuneracao_Dados_base[[#This Row],[Aumento Salarial (%)]]</f>
        <v>5902.9748</v>
      </c>
      <c r="N458" s="13">
        <f>Analista_Remuneracao_Dados_base[[#This Row],[2021]]-Analista_Remuneracao_Dados_base[[#This Row],[Aumento Salarial (%)]]</f>
        <v>5902.9811</v>
      </c>
      <c r="O458" s="13">
        <f>Analista_Remuneracao_Dados_base[[#This Row],[2022]]-Analista_Remuneracao_Dados_base[[#This Row],[Aumento Salarial (%)]]</f>
        <v>5902.9874</v>
      </c>
      <c r="P458" s="13">
        <f>Analista_Remuneracao_Dados_base[[#This Row],[Salário Atual (R$)2]]-(1*Analista_Remuneracao_Dados_base[[#This Row],[Aumento Salarial (%)]])</f>
        <v>5902.9937</v>
      </c>
      <c r="Q458" s="13">
        <v>5903</v>
      </c>
    </row>
    <row r="459" spans="1:17" x14ac:dyDescent="0.25">
      <c r="A459">
        <v>21</v>
      </c>
      <c r="B459" t="s">
        <v>11</v>
      </c>
      <c r="C459" t="s">
        <v>7</v>
      </c>
      <c r="D459">
        <v>30</v>
      </c>
      <c r="E459" s="38">
        <v>15918</v>
      </c>
      <c r="F459" s="37">
        <v>6.1000000000000004E-3</v>
      </c>
      <c r="G459">
        <f>Analista_Remuneracao_Dados_base[[#This Row],[2014]]-Analista_Remuneracao_Dados_base[[#This Row],[Aumento Salarial (%)]]</f>
        <v>7185.9390000000039</v>
      </c>
      <c r="H459" s="13">
        <f>Analista_Remuneracao_Dados_base[[#This Row],[2015]]-Analista_Remuneracao_Dados_base[[#This Row],[Aumento Salarial (%)]]</f>
        <v>7185.9451000000035</v>
      </c>
      <c r="I459" s="13">
        <f>Analista_Remuneracao_Dados_base[[#This Row],[2016]]-Analista_Remuneracao_Dados_base[[#This Row],[Aumento Salarial (%)]]</f>
        <v>7185.9512000000032</v>
      </c>
      <c r="J459" s="13">
        <f>Analista_Remuneracao_Dados_base[[#This Row],[2017]]-Analista_Remuneracao_Dados_base[[#This Row],[Aumento Salarial (%)]]</f>
        <v>7185.9573000000028</v>
      </c>
      <c r="K459" s="13">
        <f>Analista_Remuneracao_Dados_base[[#This Row],[2018]]-Analista_Remuneracao_Dados_base[[#This Row],[Aumento Salarial (%)]]</f>
        <v>7185.9634000000024</v>
      </c>
      <c r="L459" s="13">
        <f>Analista_Remuneracao_Dados_base[[#This Row],[2019]]-Analista_Remuneracao_Dados_base[[#This Row],[Aumento Salarial (%)]]</f>
        <v>7185.969500000002</v>
      </c>
      <c r="M459" s="13">
        <f>Analista_Remuneracao_Dados_base[[#This Row],[2020]]-Analista_Remuneracao_Dados_base[[#This Row],[Aumento Salarial (%)]]</f>
        <v>7185.9756000000016</v>
      </c>
      <c r="N459" s="13">
        <f>Analista_Remuneracao_Dados_base[[#This Row],[2021]]-Analista_Remuneracao_Dados_base[[#This Row],[Aumento Salarial (%)]]</f>
        <v>7185.9817000000012</v>
      </c>
      <c r="O459" s="13">
        <f>Analista_Remuneracao_Dados_base[[#This Row],[2022]]-Analista_Remuneracao_Dados_base[[#This Row],[Aumento Salarial (%)]]</f>
        <v>7185.9878000000008</v>
      </c>
      <c r="P459" s="13">
        <f>Analista_Remuneracao_Dados_base[[#This Row],[Salário Atual (R$)2]]-(1*Analista_Remuneracao_Dados_base[[#This Row],[Aumento Salarial (%)]])</f>
        <v>7185.9939000000004</v>
      </c>
      <c r="Q459" s="13">
        <v>7186</v>
      </c>
    </row>
    <row r="460" spans="1:17" x14ac:dyDescent="0.25">
      <c r="A460">
        <v>479</v>
      </c>
      <c r="B460" t="s">
        <v>11</v>
      </c>
      <c r="C460" t="s">
        <v>8</v>
      </c>
      <c r="D460">
        <v>26</v>
      </c>
      <c r="E460" s="38">
        <v>9703</v>
      </c>
      <c r="F460" s="37">
        <v>5.8999999999999999E-3</v>
      </c>
      <c r="G460">
        <f>Analista_Remuneracao_Dados_base[[#This Row],[2014]]-Analista_Remuneracao_Dados_base[[#This Row],[Aumento Salarial (%)]]</f>
        <v>10391.940999999999</v>
      </c>
      <c r="H460" s="13">
        <f>Analista_Remuneracao_Dados_base[[#This Row],[2015]]-Analista_Remuneracao_Dados_base[[#This Row],[Aumento Salarial (%)]]</f>
        <v>10391.946899999999</v>
      </c>
      <c r="I460" s="13">
        <f>Analista_Remuneracao_Dados_base[[#This Row],[2016]]-Analista_Remuneracao_Dados_base[[#This Row],[Aumento Salarial (%)]]</f>
        <v>10391.952799999999</v>
      </c>
      <c r="J460" s="13">
        <f>Analista_Remuneracao_Dados_base[[#This Row],[2017]]-Analista_Remuneracao_Dados_base[[#This Row],[Aumento Salarial (%)]]</f>
        <v>10391.958699999999</v>
      </c>
      <c r="K460" s="13">
        <f>Analista_Remuneracao_Dados_base[[#This Row],[2018]]-Analista_Remuneracao_Dados_base[[#This Row],[Aumento Salarial (%)]]</f>
        <v>10391.964599999999</v>
      </c>
      <c r="L460" s="13">
        <f>Analista_Remuneracao_Dados_base[[#This Row],[2019]]-Analista_Remuneracao_Dados_base[[#This Row],[Aumento Salarial (%)]]</f>
        <v>10391.970499999999</v>
      </c>
      <c r="M460" s="13">
        <f>Analista_Remuneracao_Dados_base[[#This Row],[2020]]-Analista_Remuneracao_Dados_base[[#This Row],[Aumento Salarial (%)]]</f>
        <v>10391.9764</v>
      </c>
      <c r="N460" s="13">
        <f>Analista_Remuneracao_Dados_base[[#This Row],[2021]]-Analista_Remuneracao_Dados_base[[#This Row],[Aumento Salarial (%)]]</f>
        <v>10391.9823</v>
      </c>
      <c r="O460" s="13">
        <f>Analista_Remuneracao_Dados_base[[#This Row],[2022]]-Analista_Remuneracao_Dados_base[[#This Row],[Aumento Salarial (%)]]</f>
        <v>10391.9882</v>
      </c>
      <c r="P460" s="13">
        <f>Analista_Remuneracao_Dados_base[[#This Row],[Salário Atual (R$)2]]-(1*Analista_Remuneracao_Dados_base[[#This Row],[Aumento Salarial (%)]])</f>
        <v>10391.9941</v>
      </c>
      <c r="Q460" s="13">
        <v>10392</v>
      </c>
    </row>
    <row r="461" spans="1:17" x14ac:dyDescent="0.25">
      <c r="A461">
        <v>372</v>
      </c>
      <c r="B461" t="s">
        <v>11</v>
      </c>
      <c r="C461" t="s">
        <v>6</v>
      </c>
      <c r="D461">
        <v>21</v>
      </c>
      <c r="E461" s="38">
        <v>3079</v>
      </c>
      <c r="F461" s="37">
        <v>5.5999999999999999E-3</v>
      </c>
      <c r="G461">
        <f>Analista_Remuneracao_Dados_base[[#This Row],[2014]]-Analista_Remuneracao_Dados_base[[#This Row],[Aumento Salarial (%)]]</f>
        <v>4063.9440000000004</v>
      </c>
      <c r="H461" s="13">
        <f>Analista_Remuneracao_Dados_base[[#This Row],[2015]]-Analista_Remuneracao_Dados_base[[#This Row],[Aumento Salarial (%)]]</f>
        <v>4063.9496000000004</v>
      </c>
      <c r="I461" s="13">
        <f>Analista_Remuneracao_Dados_base[[#This Row],[2016]]-Analista_Remuneracao_Dados_base[[#This Row],[Aumento Salarial (%)]]</f>
        <v>4063.9552000000003</v>
      </c>
      <c r="J461" s="13">
        <f>Analista_Remuneracao_Dados_base[[#This Row],[2017]]-Analista_Remuneracao_Dados_base[[#This Row],[Aumento Salarial (%)]]</f>
        <v>4063.9608000000003</v>
      </c>
      <c r="K461" s="13">
        <f>Analista_Remuneracao_Dados_base[[#This Row],[2018]]-Analista_Remuneracao_Dados_base[[#This Row],[Aumento Salarial (%)]]</f>
        <v>4063.9664000000002</v>
      </c>
      <c r="L461" s="13">
        <f>Analista_Remuneracao_Dados_base[[#This Row],[2019]]-Analista_Remuneracao_Dados_base[[#This Row],[Aumento Salarial (%)]]</f>
        <v>4063.9720000000002</v>
      </c>
      <c r="M461" s="13">
        <f>Analista_Remuneracao_Dados_base[[#This Row],[2020]]-Analista_Remuneracao_Dados_base[[#This Row],[Aumento Salarial (%)]]</f>
        <v>4063.9776000000002</v>
      </c>
      <c r="N461" s="13">
        <f>Analista_Remuneracao_Dados_base[[#This Row],[2021]]-Analista_Remuneracao_Dados_base[[#This Row],[Aumento Salarial (%)]]</f>
        <v>4063.9832000000001</v>
      </c>
      <c r="O461" s="13">
        <f>Analista_Remuneracao_Dados_base[[#This Row],[2022]]-Analista_Remuneracao_Dados_base[[#This Row],[Aumento Salarial (%)]]</f>
        <v>4063.9888000000001</v>
      </c>
      <c r="P461" s="13">
        <f>Analista_Remuneracao_Dados_base[[#This Row],[Salário Atual (R$)2]]-(1*Analista_Remuneracao_Dados_base[[#This Row],[Aumento Salarial (%)]])</f>
        <v>4063.9944</v>
      </c>
      <c r="Q461" s="13">
        <v>4064</v>
      </c>
    </row>
    <row r="462" spans="1:17" x14ac:dyDescent="0.25">
      <c r="A462">
        <v>300</v>
      </c>
      <c r="B462" t="s">
        <v>9</v>
      </c>
      <c r="C462" t="s">
        <v>8</v>
      </c>
      <c r="D462">
        <v>23</v>
      </c>
      <c r="E462" s="38">
        <v>10484</v>
      </c>
      <c r="F462" s="37">
        <v>5.5999999999999999E-3</v>
      </c>
      <c r="G462">
        <f>Analista_Remuneracao_Dados_base[[#This Row],[2014]]-Analista_Remuneracao_Dados_base[[#This Row],[Aumento Salarial (%)]]</f>
        <v>7408.9439999999959</v>
      </c>
      <c r="H462" s="13">
        <f>Analista_Remuneracao_Dados_base[[#This Row],[2015]]-Analista_Remuneracao_Dados_base[[#This Row],[Aumento Salarial (%)]]</f>
        <v>7408.9495999999963</v>
      </c>
      <c r="I462" s="13">
        <f>Analista_Remuneracao_Dados_base[[#This Row],[2016]]-Analista_Remuneracao_Dados_base[[#This Row],[Aumento Salarial (%)]]</f>
        <v>7408.9551999999967</v>
      </c>
      <c r="J462" s="13">
        <f>Analista_Remuneracao_Dados_base[[#This Row],[2017]]-Analista_Remuneracao_Dados_base[[#This Row],[Aumento Salarial (%)]]</f>
        <v>7408.9607999999971</v>
      </c>
      <c r="K462" s="13">
        <f>Analista_Remuneracao_Dados_base[[#This Row],[2018]]-Analista_Remuneracao_Dados_base[[#This Row],[Aumento Salarial (%)]]</f>
        <v>7408.9663999999975</v>
      </c>
      <c r="L462" s="13">
        <f>Analista_Remuneracao_Dados_base[[#This Row],[2019]]-Analista_Remuneracao_Dados_base[[#This Row],[Aumento Salarial (%)]]</f>
        <v>7408.9719999999979</v>
      </c>
      <c r="M462" s="13">
        <f>Analista_Remuneracao_Dados_base[[#This Row],[2020]]-Analista_Remuneracao_Dados_base[[#This Row],[Aumento Salarial (%)]]</f>
        <v>7408.9775999999983</v>
      </c>
      <c r="N462" s="13">
        <f>Analista_Remuneracao_Dados_base[[#This Row],[2021]]-Analista_Remuneracao_Dados_base[[#This Row],[Aumento Salarial (%)]]</f>
        <v>7408.9831999999988</v>
      </c>
      <c r="O462" s="13">
        <f>Analista_Remuneracao_Dados_base[[#This Row],[2022]]-Analista_Remuneracao_Dados_base[[#This Row],[Aumento Salarial (%)]]</f>
        <v>7408.9887999999992</v>
      </c>
      <c r="P462" s="13">
        <f>Analista_Remuneracao_Dados_base[[#This Row],[Salário Atual (R$)2]]-(1*Analista_Remuneracao_Dados_base[[#This Row],[Aumento Salarial (%)]])</f>
        <v>7408.9943999999996</v>
      </c>
      <c r="Q462" s="13">
        <v>7409</v>
      </c>
    </row>
    <row r="463" spans="1:17" x14ac:dyDescent="0.25">
      <c r="A463">
        <v>469</v>
      </c>
      <c r="B463" t="s">
        <v>11</v>
      </c>
      <c r="C463" t="s">
        <v>8</v>
      </c>
      <c r="D463">
        <v>21</v>
      </c>
      <c r="E463" s="38">
        <v>8884</v>
      </c>
      <c r="F463" s="37">
        <v>5.5999999999999999E-3</v>
      </c>
      <c r="G463">
        <f>Analista_Remuneracao_Dados_base[[#This Row],[2014]]-Analista_Remuneracao_Dados_base[[#This Row],[Aumento Salarial (%)]]</f>
        <v>10622.943999999996</v>
      </c>
      <c r="H463" s="13">
        <f>Analista_Remuneracao_Dados_base[[#This Row],[2015]]-Analista_Remuneracao_Dados_base[[#This Row],[Aumento Salarial (%)]]</f>
        <v>10622.949599999996</v>
      </c>
      <c r="I463" s="13">
        <f>Analista_Remuneracao_Dados_base[[#This Row],[2016]]-Analista_Remuneracao_Dados_base[[#This Row],[Aumento Salarial (%)]]</f>
        <v>10622.955199999997</v>
      </c>
      <c r="J463" s="13">
        <f>Analista_Remuneracao_Dados_base[[#This Row],[2017]]-Analista_Remuneracao_Dados_base[[#This Row],[Aumento Salarial (%)]]</f>
        <v>10622.960799999997</v>
      </c>
      <c r="K463" s="13">
        <f>Analista_Remuneracao_Dados_base[[#This Row],[2018]]-Analista_Remuneracao_Dados_base[[#This Row],[Aumento Salarial (%)]]</f>
        <v>10622.966399999998</v>
      </c>
      <c r="L463" s="13">
        <f>Analista_Remuneracao_Dados_base[[#This Row],[2019]]-Analista_Remuneracao_Dados_base[[#This Row],[Aumento Salarial (%)]]</f>
        <v>10622.971999999998</v>
      </c>
      <c r="M463" s="13">
        <f>Analista_Remuneracao_Dados_base[[#This Row],[2020]]-Analista_Remuneracao_Dados_base[[#This Row],[Aumento Salarial (%)]]</f>
        <v>10622.977599999998</v>
      </c>
      <c r="N463" s="13">
        <f>Analista_Remuneracao_Dados_base[[#This Row],[2021]]-Analista_Remuneracao_Dados_base[[#This Row],[Aumento Salarial (%)]]</f>
        <v>10622.983199999999</v>
      </c>
      <c r="O463" s="13">
        <f>Analista_Remuneracao_Dados_base[[#This Row],[2022]]-Analista_Remuneracao_Dados_base[[#This Row],[Aumento Salarial (%)]]</f>
        <v>10622.988799999999</v>
      </c>
      <c r="P463" s="13">
        <f>Analista_Remuneracao_Dados_base[[#This Row],[Salário Atual (R$)2]]-(1*Analista_Remuneracao_Dados_base[[#This Row],[Aumento Salarial (%)]])</f>
        <v>10622.9944</v>
      </c>
      <c r="Q463" s="13">
        <v>10623</v>
      </c>
    </row>
    <row r="464" spans="1:17" x14ac:dyDescent="0.25">
      <c r="A464">
        <v>61</v>
      </c>
      <c r="B464" t="s">
        <v>10</v>
      </c>
      <c r="C464" t="s">
        <v>8</v>
      </c>
      <c r="D464">
        <v>15</v>
      </c>
      <c r="E464" s="38">
        <v>17272</v>
      </c>
      <c r="F464" s="37">
        <v>5.4999999999999997E-3</v>
      </c>
      <c r="G464">
        <f>Analista_Remuneracao_Dados_base[[#This Row],[2014]]-Analista_Remuneracao_Dados_base[[#This Row],[Aumento Salarial (%)]]</f>
        <v>10499.945000000007</v>
      </c>
      <c r="H464" s="13">
        <f>Analista_Remuneracao_Dados_base[[#This Row],[2015]]-Analista_Remuneracao_Dados_base[[#This Row],[Aumento Salarial (%)]]</f>
        <v>10499.950500000006</v>
      </c>
      <c r="I464" s="13">
        <f>Analista_Remuneracao_Dados_base[[#This Row],[2016]]-Analista_Remuneracao_Dados_base[[#This Row],[Aumento Salarial (%)]]</f>
        <v>10499.956000000006</v>
      </c>
      <c r="J464" s="13">
        <f>Analista_Remuneracao_Dados_base[[#This Row],[2017]]-Analista_Remuneracao_Dados_base[[#This Row],[Aumento Salarial (%)]]</f>
        <v>10499.961500000005</v>
      </c>
      <c r="K464" s="13">
        <f>Analista_Remuneracao_Dados_base[[#This Row],[2018]]-Analista_Remuneracao_Dados_base[[#This Row],[Aumento Salarial (%)]]</f>
        <v>10499.967000000004</v>
      </c>
      <c r="L464" s="13">
        <f>Analista_Remuneracao_Dados_base[[#This Row],[2019]]-Analista_Remuneracao_Dados_base[[#This Row],[Aumento Salarial (%)]]</f>
        <v>10499.972500000003</v>
      </c>
      <c r="M464" s="13">
        <f>Analista_Remuneracao_Dados_base[[#This Row],[2020]]-Analista_Remuneracao_Dados_base[[#This Row],[Aumento Salarial (%)]]</f>
        <v>10499.978000000003</v>
      </c>
      <c r="N464" s="13">
        <f>Analista_Remuneracao_Dados_base[[#This Row],[2021]]-Analista_Remuneracao_Dados_base[[#This Row],[Aumento Salarial (%)]]</f>
        <v>10499.983500000002</v>
      </c>
      <c r="O464" s="13">
        <f>Analista_Remuneracao_Dados_base[[#This Row],[2022]]-Analista_Remuneracao_Dados_base[[#This Row],[Aumento Salarial (%)]]</f>
        <v>10499.989000000001</v>
      </c>
      <c r="P464" s="13">
        <f>Analista_Remuneracao_Dados_base[[#This Row],[Salário Atual (R$)2]]-(1*Analista_Remuneracao_Dados_base[[#This Row],[Aumento Salarial (%)]])</f>
        <v>10499.994500000001</v>
      </c>
      <c r="Q464" s="13">
        <v>10500</v>
      </c>
    </row>
    <row r="465" spans="1:17" x14ac:dyDescent="0.25">
      <c r="A465">
        <v>81</v>
      </c>
      <c r="B465" t="s">
        <v>9</v>
      </c>
      <c r="C465" t="s">
        <v>5</v>
      </c>
      <c r="D465">
        <v>10</v>
      </c>
      <c r="E465" s="38">
        <v>14998</v>
      </c>
      <c r="F465" s="37">
        <v>5.3E-3</v>
      </c>
      <c r="G465">
        <f>Analista_Remuneracao_Dados_base[[#This Row],[2014]]-Analista_Remuneracao_Dados_base[[#This Row],[Aumento Salarial (%)]]</f>
        <v>16246.946999999993</v>
      </c>
      <c r="H465" s="13">
        <f>Analista_Remuneracao_Dados_base[[#This Row],[2015]]-Analista_Remuneracao_Dados_base[[#This Row],[Aumento Salarial (%)]]</f>
        <v>16246.952299999994</v>
      </c>
      <c r="I465" s="13">
        <f>Analista_Remuneracao_Dados_base[[#This Row],[2016]]-Analista_Remuneracao_Dados_base[[#This Row],[Aumento Salarial (%)]]</f>
        <v>16246.957599999994</v>
      </c>
      <c r="J465" s="13">
        <f>Analista_Remuneracao_Dados_base[[#This Row],[2017]]-Analista_Remuneracao_Dados_base[[#This Row],[Aumento Salarial (%)]]</f>
        <v>16246.962899999995</v>
      </c>
      <c r="K465" s="13">
        <f>Analista_Remuneracao_Dados_base[[#This Row],[2018]]-Analista_Remuneracao_Dados_base[[#This Row],[Aumento Salarial (%)]]</f>
        <v>16246.968199999996</v>
      </c>
      <c r="L465" s="13">
        <f>Analista_Remuneracao_Dados_base[[#This Row],[2019]]-Analista_Remuneracao_Dados_base[[#This Row],[Aumento Salarial (%)]]</f>
        <v>16246.973499999996</v>
      </c>
      <c r="M465" s="13">
        <f>Analista_Remuneracao_Dados_base[[#This Row],[2020]]-Analista_Remuneracao_Dados_base[[#This Row],[Aumento Salarial (%)]]</f>
        <v>16246.978799999997</v>
      </c>
      <c r="N465" s="13">
        <f>Analista_Remuneracao_Dados_base[[#This Row],[2021]]-Analista_Remuneracao_Dados_base[[#This Row],[Aumento Salarial (%)]]</f>
        <v>16246.984099999998</v>
      </c>
      <c r="O465" s="13">
        <f>Analista_Remuneracao_Dados_base[[#This Row],[2022]]-Analista_Remuneracao_Dados_base[[#This Row],[Aumento Salarial (%)]]</f>
        <v>16246.989399999999</v>
      </c>
      <c r="P465" s="13">
        <f>Analista_Remuneracao_Dados_base[[#This Row],[Salário Atual (R$)2]]-(1*Analista_Remuneracao_Dados_base[[#This Row],[Aumento Salarial (%)]])</f>
        <v>16246.994699999999</v>
      </c>
      <c r="Q465" s="13">
        <v>16247</v>
      </c>
    </row>
    <row r="466" spans="1:17" x14ac:dyDescent="0.25">
      <c r="A466">
        <v>441</v>
      </c>
      <c r="B466" t="s">
        <v>9</v>
      </c>
      <c r="C466" t="s">
        <v>7</v>
      </c>
      <c r="D466">
        <v>14</v>
      </c>
      <c r="E466" s="38">
        <v>4882</v>
      </c>
      <c r="F466" s="37">
        <v>5.1000000000000004E-3</v>
      </c>
      <c r="G466">
        <f>Analista_Remuneracao_Dados_base[[#This Row],[2014]]-Analista_Remuneracao_Dados_base[[#This Row],[Aumento Salarial (%)]]</f>
        <v>6346.9489999999969</v>
      </c>
      <c r="H466" s="13">
        <f>Analista_Remuneracao_Dados_base[[#This Row],[2015]]-Analista_Remuneracao_Dados_base[[#This Row],[Aumento Salarial (%)]]</f>
        <v>6346.9540999999972</v>
      </c>
      <c r="I466" s="13">
        <f>Analista_Remuneracao_Dados_base[[#This Row],[2016]]-Analista_Remuneracao_Dados_base[[#This Row],[Aumento Salarial (%)]]</f>
        <v>6346.9591999999975</v>
      </c>
      <c r="J466" s="13">
        <f>Analista_Remuneracao_Dados_base[[#This Row],[2017]]-Analista_Remuneracao_Dados_base[[#This Row],[Aumento Salarial (%)]]</f>
        <v>6346.9642999999978</v>
      </c>
      <c r="K466" s="13">
        <f>Analista_Remuneracao_Dados_base[[#This Row],[2018]]-Analista_Remuneracao_Dados_base[[#This Row],[Aumento Salarial (%)]]</f>
        <v>6346.9693999999981</v>
      </c>
      <c r="L466" s="13">
        <f>Analista_Remuneracao_Dados_base[[#This Row],[2019]]-Analista_Remuneracao_Dados_base[[#This Row],[Aumento Salarial (%)]]</f>
        <v>6346.9744999999984</v>
      </c>
      <c r="M466" s="13">
        <f>Analista_Remuneracao_Dados_base[[#This Row],[2020]]-Analista_Remuneracao_Dados_base[[#This Row],[Aumento Salarial (%)]]</f>
        <v>6346.9795999999988</v>
      </c>
      <c r="N466" s="13">
        <f>Analista_Remuneracao_Dados_base[[#This Row],[2021]]-Analista_Remuneracao_Dados_base[[#This Row],[Aumento Salarial (%)]]</f>
        <v>6346.9846999999991</v>
      </c>
      <c r="O466" s="13">
        <f>Analista_Remuneracao_Dados_base[[#This Row],[2022]]-Analista_Remuneracao_Dados_base[[#This Row],[Aumento Salarial (%)]]</f>
        <v>6346.9897999999994</v>
      </c>
      <c r="P466" s="13">
        <f>Analista_Remuneracao_Dados_base[[#This Row],[Salário Atual (R$)2]]-(1*Analista_Remuneracao_Dados_base[[#This Row],[Aumento Salarial (%)]])</f>
        <v>6346.9948999999997</v>
      </c>
      <c r="Q466" s="13">
        <v>6347</v>
      </c>
    </row>
    <row r="467" spans="1:17" x14ac:dyDescent="0.25">
      <c r="A467">
        <v>463</v>
      </c>
      <c r="B467" t="s">
        <v>12</v>
      </c>
      <c r="C467" t="s">
        <v>7</v>
      </c>
      <c r="D467">
        <v>20</v>
      </c>
      <c r="E467" s="38">
        <v>10951</v>
      </c>
      <c r="F467" s="37">
        <v>5.1000000000000004E-3</v>
      </c>
      <c r="G467">
        <f>Analista_Remuneracao_Dados_base[[#This Row],[2014]]-Analista_Remuneracao_Dados_base[[#This Row],[Aumento Salarial (%)]]</f>
        <v>10314.948999999997</v>
      </c>
      <c r="H467" s="13">
        <f>Analista_Remuneracao_Dados_base[[#This Row],[2015]]-Analista_Remuneracao_Dados_base[[#This Row],[Aumento Salarial (%)]]</f>
        <v>10314.954099999997</v>
      </c>
      <c r="I467" s="13">
        <f>Analista_Remuneracao_Dados_base[[#This Row],[2016]]-Analista_Remuneracao_Dados_base[[#This Row],[Aumento Salarial (%)]]</f>
        <v>10314.959199999998</v>
      </c>
      <c r="J467" s="13">
        <f>Analista_Remuneracao_Dados_base[[#This Row],[2017]]-Analista_Remuneracao_Dados_base[[#This Row],[Aumento Salarial (%)]]</f>
        <v>10314.964299999998</v>
      </c>
      <c r="K467" s="13">
        <f>Analista_Remuneracao_Dados_base[[#This Row],[2018]]-Analista_Remuneracao_Dados_base[[#This Row],[Aumento Salarial (%)]]</f>
        <v>10314.969399999998</v>
      </c>
      <c r="L467" s="13">
        <f>Analista_Remuneracao_Dados_base[[#This Row],[2019]]-Analista_Remuneracao_Dados_base[[#This Row],[Aumento Salarial (%)]]</f>
        <v>10314.974499999998</v>
      </c>
      <c r="M467" s="13">
        <f>Analista_Remuneracao_Dados_base[[#This Row],[2020]]-Analista_Remuneracao_Dados_base[[#This Row],[Aumento Salarial (%)]]</f>
        <v>10314.979599999999</v>
      </c>
      <c r="N467" s="13">
        <f>Analista_Remuneracao_Dados_base[[#This Row],[2021]]-Analista_Remuneracao_Dados_base[[#This Row],[Aumento Salarial (%)]]</f>
        <v>10314.984699999999</v>
      </c>
      <c r="O467" s="13">
        <f>Analista_Remuneracao_Dados_base[[#This Row],[2022]]-Analista_Remuneracao_Dados_base[[#This Row],[Aumento Salarial (%)]]</f>
        <v>10314.989799999999</v>
      </c>
      <c r="P467" s="13">
        <f>Analista_Remuneracao_Dados_base[[#This Row],[Salário Atual (R$)2]]-(1*Analista_Remuneracao_Dados_base[[#This Row],[Aumento Salarial (%)]])</f>
        <v>10314.9949</v>
      </c>
      <c r="Q467" s="13">
        <v>10315</v>
      </c>
    </row>
    <row r="468" spans="1:17" x14ac:dyDescent="0.25">
      <c r="A468">
        <v>210</v>
      </c>
      <c r="B468" t="s">
        <v>10</v>
      </c>
      <c r="C468" t="s">
        <v>6</v>
      </c>
      <c r="D468">
        <v>17</v>
      </c>
      <c r="E468" s="38">
        <v>10073</v>
      </c>
      <c r="F468" s="37">
        <v>5.1000000000000004E-3</v>
      </c>
      <c r="G468">
        <f>Analista_Remuneracao_Dados_base[[#This Row],[2014]]-Analista_Remuneracao_Dados_base[[#This Row],[Aumento Salarial (%)]]</f>
        <v>8470.9489999999969</v>
      </c>
      <c r="H468" s="13">
        <f>Analista_Remuneracao_Dados_base[[#This Row],[2015]]-Analista_Remuneracao_Dados_base[[#This Row],[Aumento Salarial (%)]]</f>
        <v>8470.9540999999972</v>
      </c>
      <c r="I468" s="13">
        <f>Analista_Remuneracao_Dados_base[[#This Row],[2016]]-Analista_Remuneracao_Dados_base[[#This Row],[Aumento Salarial (%)]]</f>
        <v>8470.9591999999975</v>
      </c>
      <c r="J468" s="13">
        <f>Analista_Remuneracao_Dados_base[[#This Row],[2017]]-Analista_Remuneracao_Dados_base[[#This Row],[Aumento Salarial (%)]]</f>
        <v>8470.9642999999978</v>
      </c>
      <c r="K468" s="13">
        <f>Analista_Remuneracao_Dados_base[[#This Row],[2018]]-Analista_Remuneracao_Dados_base[[#This Row],[Aumento Salarial (%)]]</f>
        <v>8470.9693999999981</v>
      </c>
      <c r="L468" s="13">
        <f>Analista_Remuneracao_Dados_base[[#This Row],[2019]]-Analista_Remuneracao_Dados_base[[#This Row],[Aumento Salarial (%)]]</f>
        <v>8470.9744999999984</v>
      </c>
      <c r="M468" s="13">
        <f>Analista_Remuneracao_Dados_base[[#This Row],[2020]]-Analista_Remuneracao_Dados_base[[#This Row],[Aumento Salarial (%)]]</f>
        <v>8470.9795999999988</v>
      </c>
      <c r="N468" s="13">
        <f>Analista_Remuneracao_Dados_base[[#This Row],[2021]]-Analista_Remuneracao_Dados_base[[#This Row],[Aumento Salarial (%)]]</f>
        <v>8470.9846999999991</v>
      </c>
      <c r="O468" s="13">
        <f>Analista_Remuneracao_Dados_base[[#This Row],[2022]]-Analista_Remuneracao_Dados_base[[#This Row],[Aumento Salarial (%)]]</f>
        <v>8470.9897999999994</v>
      </c>
      <c r="P468" s="13">
        <f>Analista_Remuneracao_Dados_base[[#This Row],[Salário Atual (R$)2]]-(1*Analista_Remuneracao_Dados_base[[#This Row],[Aumento Salarial (%)]])</f>
        <v>8470.9948999999997</v>
      </c>
      <c r="Q468" s="13">
        <v>8471</v>
      </c>
    </row>
    <row r="469" spans="1:17" x14ac:dyDescent="0.25">
      <c r="A469">
        <v>280</v>
      </c>
      <c r="B469" t="s">
        <v>11</v>
      </c>
      <c r="C469" t="s">
        <v>6</v>
      </c>
      <c r="D469">
        <v>18</v>
      </c>
      <c r="E469" s="38">
        <v>5283</v>
      </c>
      <c r="F469" s="37">
        <v>4.8999999999999998E-3</v>
      </c>
      <c r="G469">
        <f>Analista_Remuneracao_Dados_base[[#This Row],[2014]]-Analista_Remuneracao_Dados_base[[#This Row],[Aumento Salarial (%)]]</f>
        <v>10908.951000000001</v>
      </c>
      <c r="H469" s="13">
        <f>Analista_Remuneracao_Dados_base[[#This Row],[2015]]-Analista_Remuneracao_Dados_base[[#This Row],[Aumento Salarial (%)]]</f>
        <v>10908.955900000001</v>
      </c>
      <c r="I469" s="13">
        <f>Analista_Remuneracao_Dados_base[[#This Row],[2016]]-Analista_Remuneracao_Dados_base[[#This Row],[Aumento Salarial (%)]]</f>
        <v>10908.960800000001</v>
      </c>
      <c r="J469" s="13">
        <f>Analista_Remuneracao_Dados_base[[#This Row],[2017]]-Analista_Remuneracao_Dados_base[[#This Row],[Aumento Salarial (%)]]</f>
        <v>10908.965700000001</v>
      </c>
      <c r="K469" s="13">
        <f>Analista_Remuneracao_Dados_base[[#This Row],[2018]]-Analista_Remuneracao_Dados_base[[#This Row],[Aumento Salarial (%)]]</f>
        <v>10908.970600000001</v>
      </c>
      <c r="L469" s="13">
        <f>Analista_Remuneracao_Dados_base[[#This Row],[2019]]-Analista_Remuneracao_Dados_base[[#This Row],[Aumento Salarial (%)]]</f>
        <v>10908.9755</v>
      </c>
      <c r="M469" s="13">
        <f>Analista_Remuneracao_Dados_base[[#This Row],[2020]]-Analista_Remuneracao_Dados_base[[#This Row],[Aumento Salarial (%)]]</f>
        <v>10908.9804</v>
      </c>
      <c r="N469" s="13">
        <f>Analista_Remuneracao_Dados_base[[#This Row],[2021]]-Analista_Remuneracao_Dados_base[[#This Row],[Aumento Salarial (%)]]</f>
        <v>10908.9853</v>
      </c>
      <c r="O469" s="13">
        <f>Analista_Remuneracao_Dados_base[[#This Row],[2022]]-Analista_Remuneracao_Dados_base[[#This Row],[Aumento Salarial (%)]]</f>
        <v>10908.9902</v>
      </c>
      <c r="P469" s="13">
        <f>Analista_Remuneracao_Dados_base[[#This Row],[Salário Atual (R$)2]]-(1*Analista_Remuneracao_Dados_base[[#This Row],[Aumento Salarial (%)]])</f>
        <v>10908.9951</v>
      </c>
      <c r="Q469" s="13">
        <v>10909</v>
      </c>
    </row>
    <row r="470" spans="1:17" x14ac:dyDescent="0.25">
      <c r="A470">
        <v>481</v>
      </c>
      <c r="B470" t="s">
        <v>3</v>
      </c>
      <c r="C470" t="s">
        <v>5</v>
      </c>
      <c r="D470">
        <v>2</v>
      </c>
      <c r="E470" s="38">
        <v>5129</v>
      </c>
      <c r="F470" s="37">
        <v>4.8999999999999998E-3</v>
      </c>
      <c r="G470">
        <f>Analista_Remuneracao_Dados_base[[#This Row],[2014]]-Analista_Remuneracao_Dados_base[[#This Row],[Aumento Salarial (%)]]</f>
        <v>17930.951000000001</v>
      </c>
      <c r="H470" s="13">
        <f>Analista_Remuneracao_Dados_base[[#This Row],[2015]]-Analista_Remuneracao_Dados_base[[#This Row],[Aumento Salarial (%)]]</f>
        <v>17930.955900000001</v>
      </c>
      <c r="I470" s="13">
        <f>Analista_Remuneracao_Dados_base[[#This Row],[2016]]-Analista_Remuneracao_Dados_base[[#This Row],[Aumento Salarial (%)]]</f>
        <v>17930.960800000001</v>
      </c>
      <c r="J470" s="13">
        <f>Analista_Remuneracao_Dados_base[[#This Row],[2017]]-Analista_Remuneracao_Dados_base[[#This Row],[Aumento Salarial (%)]]</f>
        <v>17930.965700000001</v>
      </c>
      <c r="K470" s="13">
        <f>Analista_Remuneracao_Dados_base[[#This Row],[2018]]-Analista_Remuneracao_Dados_base[[#This Row],[Aumento Salarial (%)]]</f>
        <v>17930.970600000001</v>
      </c>
      <c r="L470" s="13">
        <f>Analista_Remuneracao_Dados_base[[#This Row],[2019]]-Analista_Remuneracao_Dados_base[[#This Row],[Aumento Salarial (%)]]</f>
        <v>17930.9755</v>
      </c>
      <c r="M470" s="13">
        <f>Analista_Remuneracao_Dados_base[[#This Row],[2020]]-Analista_Remuneracao_Dados_base[[#This Row],[Aumento Salarial (%)]]</f>
        <v>17930.9804</v>
      </c>
      <c r="N470" s="13">
        <f>Analista_Remuneracao_Dados_base[[#This Row],[2021]]-Analista_Remuneracao_Dados_base[[#This Row],[Aumento Salarial (%)]]</f>
        <v>17930.9853</v>
      </c>
      <c r="O470" s="13">
        <f>Analista_Remuneracao_Dados_base[[#This Row],[2022]]-Analista_Remuneracao_Dados_base[[#This Row],[Aumento Salarial (%)]]</f>
        <v>17930.9902</v>
      </c>
      <c r="P470" s="13">
        <f>Analista_Remuneracao_Dados_base[[#This Row],[Salário Atual (R$)2]]-(1*Analista_Remuneracao_Dados_base[[#This Row],[Aumento Salarial (%)]])</f>
        <v>17930.9951</v>
      </c>
      <c r="Q470" s="13">
        <v>17931</v>
      </c>
    </row>
    <row r="471" spans="1:17" x14ac:dyDescent="0.25">
      <c r="A471">
        <v>103</v>
      </c>
      <c r="B471" t="s">
        <v>3</v>
      </c>
      <c r="C471" t="s">
        <v>6</v>
      </c>
      <c r="D471">
        <v>23</v>
      </c>
      <c r="E471" s="38">
        <v>13681</v>
      </c>
      <c r="F471" s="37">
        <v>4.7999999999999996E-3</v>
      </c>
      <c r="G471">
        <f>Analista_Remuneracao_Dados_base[[#This Row],[2014]]-Analista_Remuneracao_Dados_base[[#This Row],[Aumento Salarial (%)]]</f>
        <v>3591.9519999999984</v>
      </c>
      <c r="H471" s="13">
        <f>Analista_Remuneracao_Dados_base[[#This Row],[2015]]-Analista_Remuneracao_Dados_base[[#This Row],[Aumento Salarial (%)]]</f>
        <v>3591.9567999999986</v>
      </c>
      <c r="I471" s="13">
        <f>Analista_Remuneracao_Dados_base[[#This Row],[2016]]-Analista_Remuneracao_Dados_base[[#This Row],[Aumento Salarial (%)]]</f>
        <v>3591.9615999999987</v>
      </c>
      <c r="J471" s="13">
        <f>Analista_Remuneracao_Dados_base[[#This Row],[2017]]-Analista_Remuneracao_Dados_base[[#This Row],[Aumento Salarial (%)]]</f>
        <v>3591.9663999999989</v>
      </c>
      <c r="K471" s="13">
        <f>Analista_Remuneracao_Dados_base[[#This Row],[2018]]-Analista_Remuneracao_Dados_base[[#This Row],[Aumento Salarial (%)]]</f>
        <v>3591.971199999999</v>
      </c>
      <c r="L471" s="13">
        <f>Analista_Remuneracao_Dados_base[[#This Row],[2019]]-Analista_Remuneracao_Dados_base[[#This Row],[Aumento Salarial (%)]]</f>
        <v>3591.9759999999992</v>
      </c>
      <c r="M471" s="13">
        <f>Analista_Remuneracao_Dados_base[[#This Row],[2020]]-Analista_Remuneracao_Dados_base[[#This Row],[Aumento Salarial (%)]]</f>
        <v>3591.9807999999994</v>
      </c>
      <c r="N471" s="13">
        <f>Analista_Remuneracao_Dados_base[[#This Row],[2021]]-Analista_Remuneracao_Dados_base[[#This Row],[Aumento Salarial (%)]]</f>
        <v>3591.9855999999995</v>
      </c>
      <c r="O471" s="13">
        <f>Analista_Remuneracao_Dados_base[[#This Row],[2022]]-Analista_Remuneracao_Dados_base[[#This Row],[Aumento Salarial (%)]]</f>
        <v>3591.9903999999997</v>
      </c>
      <c r="P471" s="13">
        <f>Analista_Remuneracao_Dados_base[[#This Row],[Salário Atual (R$)2]]-(1*Analista_Remuneracao_Dados_base[[#This Row],[Aumento Salarial (%)]])</f>
        <v>3591.9951999999998</v>
      </c>
      <c r="Q471" s="13">
        <v>3592</v>
      </c>
    </row>
    <row r="472" spans="1:17" x14ac:dyDescent="0.25">
      <c r="A472">
        <v>183</v>
      </c>
      <c r="B472" t="s">
        <v>11</v>
      </c>
      <c r="C472" t="s">
        <v>8</v>
      </c>
      <c r="D472">
        <v>27</v>
      </c>
      <c r="E472" s="38">
        <v>6356</v>
      </c>
      <c r="F472" s="37">
        <v>4.7000000000000002E-3</v>
      </c>
      <c r="G472">
        <f>Analista_Remuneracao_Dados_base[[#This Row],[2014]]-Analista_Remuneracao_Dados_base[[#This Row],[Aumento Salarial (%)]]</f>
        <v>11803.953000000005</v>
      </c>
      <c r="H472" s="13">
        <f>Analista_Remuneracao_Dados_base[[#This Row],[2015]]-Analista_Remuneracao_Dados_base[[#This Row],[Aumento Salarial (%)]]</f>
        <v>11803.957700000004</v>
      </c>
      <c r="I472" s="13">
        <f>Analista_Remuneracao_Dados_base[[#This Row],[2016]]-Analista_Remuneracao_Dados_base[[#This Row],[Aumento Salarial (%)]]</f>
        <v>11803.962400000004</v>
      </c>
      <c r="J472" s="13">
        <f>Analista_Remuneracao_Dados_base[[#This Row],[2017]]-Analista_Remuneracao_Dados_base[[#This Row],[Aumento Salarial (%)]]</f>
        <v>11803.967100000003</v>
      </c>
      <c r="K472" s="13">
        <f>Analista_Remuneracao_Dados_base[[#This Row],[2018]]-Analista_Remuneracao_Dados_base[[#This Row],[Aumento Salarial (%)]]</f>
        <v>11803.971800000003</v>
      </c>
      <c r="L472" s="13">
        <f>Analista_Remuneracao_Dados_base[[#This Row],[2019]]-Analista_Remuneracao_Dados_base[[#This Row],[Aumento Salarial (%)]]</f>
        <v>11803.976500000002</v>
      </c>
      <c r="M472" s="13">
        <f>Analista_Remuneracao_Dados_base[[#This Row],[2020]]-Analista_Remuneracao_Dados_base[[#This Row],[Aumento Salarial (%)]]</f>
        <v>11803.981200000002</v>
      </c>
      <c r="N472" s="13">
        <f>Analista_Remuneracao_Dados_base[[#This Row],[2021]]-Analista_Remuneracao_Dados_base[[#This Row],[Aumento Salarial (%)]]</f>
        <v>11803.985900000001</v>
      </c>
      <c r="O472" s="13">
        <f>Analista_Remuneracao_Dados_base[[#This Row],[2022]]-Analista_Remuneracao_Dados_base[[#This Row],[Aumento Salarial (%)]]</f>
        <v>11803.990600000001</v>
      </c>
      <c r="P472" s="13">
        <f>Analista_Remuneracao_Dados_base[[#This Row],[Salário Atual (R$)2]]-(1*Analista_Remuneracao_Dados_base[[#This Row],[Aumento Salarial (%)]])</f>
        <v>11803.9953</v>
      </c>
      <c r="Q472" s="13">
        <v>11804</v>
      </c>
    </row>
    <row r="473" spans="1:17" x14ac:dyDescent="0.25">
      <c r="A473">
        <v>455</v>
      </c>
      <c r="B473" t="s">
        <v>3</v>
      </c>
      <c r="C473" t="s">
        <v>5</v>
      </c>
      <c r="D473">
        <v>11</v>
      </c>
      <c r="E473" s="38">
        <v>5852</v>
      </c>
      <c r="F473" s="37">
        <v>4.4999999999999997E-3</v>
      </c>
      <c r="G473">
        <f>Analista_Remuneracao_Dados_base[[#This Row],[2014]]-Analista_Remuneracao_Dados_base[[#This Row],[Aumento Salarial (%)]]</f>
        <v>4458.9549999999999</v>
      </c>
      <c r="H473" s="13">
        <f>Analista_Remuneracao_Dados_base[[#This Row],[2015]]-Analista_Remuneracao_Dados_base[[#This Row],[Aumento Salarial (%)]]</f>
        <v>4458.9594999999999</v>
      </c>
      <c r="I473" s="13">
        <f>Analista_Remuneracao_Dados_base[[#This Row],[2016]]-Analista_Remuneracao_Dados_base[[#This Row],[Aumento Salarial (%)]]</f>
        <v>4458.9639999999999</v>
      </c>
      <c r="J473" s="13">
        <f>Analista_Remuneracao_Dados_base[[#This Row],[2017]]-Analista_Remuneracao_Dados_base[[#This Row],[Aumento Salarial (%)]]</f>
        <v>4458.9684999999999</v>
      </c>
      <c r="K473" s="13">
        <f>Analista_Remuneracao_Dados_base[[#This Row],[2018]]-Analista_Remuneracao_Dados_base[[#This Row],[Aumento Salarial (%)]]</f>
        <v>4458.973</v>
      </c>
      <c r="L473" s="13">
        <f>Analista_Remuneracao_Dados_base[[#This Row],[2019]]-Analista_Remuneracao_Dados_base[[#This Row],[Aumento Salarial (%)]]</f>
        <v>4458.9775</v>
      </c>
      <c r="M473" s="13">
        <f>Analista_Remuneracao_Dados_base[[#This Row],[2020]]-Analista_Remuneracao_Dados_base[[#This Row],[Aumento Salarial (%)]]</f>
        <v>4458.982</v>
      </c>
      <c r="N473" s="13">
        <f>Analista_Remuneracao_Dados_base[[#This Row],[2021]]-Analista_Remuneracao_Dados_base[[#This Row],[Aumento Salarial (%)]]</f>
        <v>4458.9865</v>
      </c>
      <c r="O473" s="13">
        <f>Analista_Remuneracao_Dados_base[[#This Row],[2022]]-Analista_Remuneracao_Dados_base[[#This Row],[Aumento Salarial (%)]]</f>
        <v>4458.991</v>
      </c>
      <c r="P473" s="13">
        <f>Analista_Remuneracao_Dados_base[[#This Row],[Salário Atual (R$)2]]-(1*Analista_Remuneracao_Dados_base[[#This Row],[Aumento Salarial (%)]])</f>
        <v>4458.9955</v>
      </c>
      <c r="Q473" s="13">
        <v>4459</v>
      </c>
    </row>
    <row r="474" spans="1:17" x14ac:dyDescent="0.25">
      <c r="A474">
        <v>425</v>
      </c>
      <c r="B474" t="s">
        <v>11</v>
      </c>
      <c r="C474" t="s">
        <v>4</v>
      </c>
      <c r="D474">
        <v>29</v>
      </c>
      <c r="E474" s="38">
        <v>4890</v>
      </c>
      <c r="F474" s="37">
        <v>4.4999999999999997E-3</v>
      </c>
      <c r="G474">
        <f>Analista_Remuneracao_Dados_base[[#This Row],[2014]]-Analista_Remuneracao_Dados_base[[#This Row],[Aumento Salarial (%)]]</f>
        <v>6312.9549999999999</v>
      </c>
      <c r="H474" s="13">
        <f>Analista_Remuneracao_Dados_base[[#This Row],[2015]]-Analista_Remuneracao_Dados_base[[#This Row],[Aumento Salarial (%)]]</f>
        <v>6312.9594999999999</v>
      </c>
      <c r="I474" s="13">
        <f>Analista_Remuneracao_Dados_base[[#This Row],[2016]]-Analista_Remuneracao_Dados_base[[#This Row],[Aumento Salarial (%)]]</f>
        <v>6312.9639999999999</v>
      </c>
      <c r="J474" s="13">
        <f>Analista_Remuneracao_Dados_base[[#This Row],[2017]]-Analista_Remuneracao_Dados_base[[#This Row],[Aumento Salarial (%)]]</f>
        <v>6312.9684999999999</v>
      </c>
      <c r="K474" s="13">
        <f>Analista_Remuneracao_Dados_base[[#This Row],[2018]]-Analista_Remuneracao_Dados_base[[#This Row],[Aumento Salarial (%)]]</f>
        <v>6312.973</v>
      </c>
      <c r="L474" s="13">
        <f>Analista_Remuneracao_Dados_base[[#This Row],[2019]]-Analista_Remuneracao_Dados_base[[#This Row],[Aumento Salarial (%)]]</f>
        <v>6312.9775</v>
      </c>
      <c r="M474" s="13">
        <f>Analista_Remuneracao_Dados_base[[#This Row],[2020]]-Analista_Remuneracao_Dados_base[[#This Row],[Aumento Salarial (%)]]</f>
        <v>6312.982</v>
      </c>
      <c r="N474" s="13">
        <f>Analista_Remuneracao_Dados_base[[#This Row],[2021]]-Analista_Remuneracao_Dados_base[[#This Row],[Aumento Salarial (%)]]</f>
        <v>6312.9865</v>
      </c>
      <c r="O474" s="13">
        <f>Analista_Remuneracao_Dados_base[[#This Row],[2022]]-Analista_Remuneracao_Dados_base[[#This Row],[Aumento Salarial (%)]]</f>
        <v>6312.991</v>
      </c>
      <c r="P474" s="13">
        <f>Analista_Remuneracao_Dados_base[[#This Row],[Salário Atual (R$)2]]-(1*Analista_Remuneracao_Dados_base[[#This Row],[Aumento Salarial (%)]])</f>
        <v>6312.9955</v>
      </c>
      <c r="Q474" s="13">
        <v>6313</v>
      </c>
    </row>
    <row r="475" spans="1:17" x14ac:dyDescent="0.25">
      <c r="A475">
        <v>270</v>
      </c>
      <c r="B475" t="s">
        <v>10</v>
      </c>
      <c r="C475" t="s">
        <v>4</v>
      </c>
      <c r="D475">
        <v>6</v>
      </c>
      <c r="E475" s="38">
        <v>10021</v>
      </c>
      <c r="F475" s="37">
        <v>4.3E-3</v>
      </c>
      <c r="G475">
        <f>Analista_Remuneracao_Dados_base[[#This Row],[2014]]-Analista_Remuneracao_Dados_base[[#This Row],[Aumento Salarial (%)]]</f>
        <v>13767.956999999995</v>
      </c>
      <c r="H475" s="13">
        <f>Analista_Remuneracao_Dados_base[[#This Row],[2015]]-Analista_Remuneracao_Dados_base[[#This Row],[Aumento Salarial (%)]]</f>
        <v>13767.961299999995</v>
      </c>
      <c r="I475" s="13">
        <f>Analista_Remuneracao_Dados_base[[#This Row],[2016]]-Analista_Remuneracao_Dados_base[[#This Row],[Aumento Salarial (%)]]</f>
        <v>13767.965599999996</v>
      </c>
      <c r="J475" s="13">
        <f>Analista_Remuneracao_Dados_base[[#This Row],[2017]]-Analista_Remuneracao_Dados_base[[#This Row],[Aumento Salarial (%)]]</f>
        <v>13767.969899999996</v>
      </c>
      <c r="K475" s="13">
        <f>Analista_Remuneracao_Dados_base[[#This Row],[2018]]-Analista_Remuneracao_Dados_base[[#This Row],[Aumento Salarial (%)]]</f>
        <v>13767.974199999997</v>
      </c>
      <c r="L475" s="13">
        <f>Analista_Remuneracao_Dados_base[[#This Row],[2019]]-Analista_Remuneracao_Dados_base[[#This Row],[Aumento Salarial (%)]]</f>
        <v>13767.978499999997</v>
      </c>
      <c r="M475" s="13">
        <f>Analista_Remuneracao_Dados_base[[#This Row],[2020]]-Analista_Remuneracao_Dados_base[[#This Row],[Aumento Salarial (%)]]</f>
        <v>13767.982799999998</v>
      </c>
      <c r="N475" s="13">
        <f>Analista_Remuneracao_Dados_base[[#This Row],[2021]]-Analista_Remuneracao_Dados_base[[#This Row],[Aumento Salarial (%)]]</f>
        <v>13767.987099999998</v>
      </c>
      <c r="O475" s="13">
        <f>Analista_Remuneracao_Dados_base[[#This Row],[2022]]-Analista_Remuneracao_Dados_base[[#This Row],[Aumento Salarial (%)]]</f>
        <v>13767.991399999999</v>
      </c>
      <c r="P475" s="13">
        <f>Analista_Remuneracao_Dados_base[[#This Row],[Salário Atual (R$)2]]-(1*Analista_Remuneracao_Dados_base[[#This Row],[Aumento Salarial (%)]])</f>
        <v>13767.995699999999</v>
      </c>
      <c r="Q475" s="13">
        <v>13768</v>
      </c>
    </row>
    <row r="476" spans="1:17" x14ac:dyDescent="0.25">
      <c r="A476">
        <v>149</v>
      </c>
      <c r="B476" t="s">
        <v>10</v>
      </c>
      <c r="C476" t="s">
        <v>6</v>
      </c>
      <c r="D476">
        <v>9</v>
      </c>
      <c r="E476" s="38">
        <v>3612</v>
      </c>
      <c r="F476" s="37">
        <v>4.1999999999999997E-3</v>
      </c>
      <c r="G476">
        <f>Analista_Remuneracao_Dados_base[[#This Row],[2014]]-Analista_Remuneracao_Dados_base[[#This Row],[Aumento Salarial (%)]]</f>
        <v>12424.958000000006</v>
      </c>
      <c r="H476" s="13">
        <f>Analista_Remuneracao_Dados_base[[#This Row],[2015]]-Analista_Remuneracao_Dados_base[[#This Row],[Aumento Salarial (%)]]</f>
        <v>12424.962200000005</v>
      </c>
      <c r="I476" s="13">
        <f>Analista_Remuneracao_Dados_base[[#This Row],[2016]]-Analista_Remuneracao_Dados_base[[#This Row],[Aumento Salarial (%)]]</f>
        <v>12424.966400000005</v>
      </c>
      <c r="J476" s="13">
        <f>Analista_Remuneracao_Dados_base[[#This Row],[2017]]-Analista_Remuneracao_Dados_base[[#This Row],[Aumento Salarial (%)]]</f>
        <v>12424.970600000004</v>
      </c>
      <c r="K476" s="13">
        <f>Analista_Remuneracao_Dados_base[[#This Row],[2018]]-Analista_Remuneracao_Dados_base[[#This Row],[Aumento Salarial (%)]]</f>
        <v>12424.974800000004</v>
      </c>
      <c r="L476" s="13">
        <f>Analista_Remuneracao_Dados_base[[#This Row],[2019]]-Analista_Remuneracao_Dados_base[[#This Row],[Aumento Salarial (%)]]</f>
        <v>12424.979000000003</v>
      </c>
      <c r="M476" s="13">
        <f>Analista_Remuneracao_Dados_base[[#This Row],[2020]]-Analista_Remuneracao_Dados_base[[#This Row],[Aumento Salarial (%)]]</f>
        <v>12424.983200000002</v>
      </c>
      <c r="N476" s="13">
        <f>Analista_Remuneracao_Dados_base[[#This Row],[2021]]-Analista_Remuneracao_Dados_base[[#This Row],[Aumento Salarial (%)]]</f>
        <v>12424.987400000002</v>
      </c>
      <c r="O476" s="13">
        <f>Analista_Remuneracao_Dados_base[[#This Row],[2022]]-Analista_Remuneracao_Dados_base[[#This Row],[Aumento Salarial (%)]]</f>
        <v>12424.991600000001</v>
      </c>
      <c r="P476" s="13">
        <f>Analista_Remuneracao_Dados_base[[#This Row],[Salário Atual (R$)2]]-(1*Analista_Remuneracao_Dados_base[[#This Row],[Aumento Salarial (%)]])</f>
        <v>12424.995800000001</v>
      </c>
      <c r="Q476" s="13">
        <v>12425</v>
      </c>
    </row>
    <row r="477" spans="1:17" x14ac:dyDescent="0.25">
      <c r="A477">
        <v>230</v>
      </c>
      <c r="B477" t="s">
        <v>9</v>
      </c>
      <c r="C477" t="s">
        <v>8</v>
      </c>
      <c r="D477">
        <v>25</v>
      </c>
      <c r="E477" s="38">
        <v>18919</v>
      </c>
      <c r="F477" s="37">
        <v>4.1999999999999997E-3</v>
      </c>
      <c r="G477">
        <f>Analista_Remuneracao_Dados_base[[#This Row],[2014]]-Analista_Remuneracao_Dados_base[[#This Row],[Aumento Salarial (%)]]</f>
        <v>8836.958000000006</v>
      </c>
      <c r="H477" s="13">
        <f>Analista_Remuneracao_Dados_base[[#This Row],[2015]]-Analista_Remuneracao_Dados_base[[#This Row],[Aumento Salarial (%)]]</f>
        <v>8836.9622000000054</v>
      </c>
      <c r="I477" s="13">
        <f>Analista_Remuneracao_Dados_base[[#This Row],[2016]]-Analista_Remuneracao_Dados_base[[#This Row],[Aumento Salarial (%)]]</f>
        <v>8836.9664000000048</v>
      </c>
      <c r="J477" s="13">
        <f>Analista_Remuneracao_Dados_base[[#This Row],[2017]]-Analista_Remuneracao_Dados_base[[#This Row],[Aumento Salarial (%)]]</f>
        <v>8836.9706000000042</v>
      </c>
      <c r="K477" s="13">
        <f>Analista_Remuneracao_Dados_base[[#This Row],[2018]]-Analista_Remuneracao_Dados_base[[#This Row],[Aumento Salarial (%)]]</f>
        <v>8836.9748000000036</v>
      </c>
      <c r="L477" s="13">
        <f>Analista_Remuneracao_Dados_base[[#This Row],[2019]]-Analista_Remuneracao_Dados_base[[#This Row],[Aumento Salarial (%)]]</f>
        <v>8836.979000000003</v>
      </c>
      <c r="M477" s="13">
        <f>Analista_Remuneracao_Dados_base[[#This Row],[2020]]-Analista_Remuneracao_Dados_base[[#This Row],[Aumento Salarial (%)]]</f>
        <v>8836.9832000000024</v>
      </c>
      <c r="N477" s="13">
        <f>Analista_Remuneracao_Dados_base[[#This Row],[2021]]-Analista_Remuneracao_Dados_base[[#This Row],[Aumento Salarial (%)]]</f>
        <v>8836.9874000000018</v>
      </c>
      <c r="O477" s="13">
        <f>Analista_Remuneracao_Dados_base[[#This Row],[2022]]-Analista_Remuneracao_Dados_base[[#This Row],[Aumento Salarial (%)]]</f>
        <v>8836.9916000000012</v>
      </c>
      <c r="P477" s="13">
        <f>Analista_Remuneracao_Dados_base[[#This Row],[Salário Atual (R$)2]]-(1*Analista_Remuneracao_Dados_base[[#This Row],[Aumento Salarial (%)]])</f>
        <v>8836.9958000000006</v>
      </c>
      <c r="Q477" s="13">
        <v>8837</v>
      </c>
    </row>
    <row r="478" spans="1:17" x14ac:dyDescent="0.25">
      <c r="A478">
        <v>213</v>
      </c>
      <c r="B478" t="s">
        <v>11</v>
      </c>
      <c r="C478" t="s">
        <v>6</v>
      </c>
      <c r="D478">
        <v>22</v>
      </c>
      <c r="E478" s="38">
        <v>16411</v>
      </c>
      <c r="F478" s="37">
        <v>4.1000000000000003E-3</v>
      </c>
      <c r="G478">
        <f>Analista_Remuneracao_Dados_base[[#This Row],[2014]]-Analista_Remuneracao_Dados_base[[#This Row],[Aumento Salarial (%)]]</f>
        <v>5597.9589999999989</v>
      </c>
      <c r="H478" s="13">
        <f>Analista_Remuneracao_Dados_base[[#This Row],[2015]]-Analista_Remuneracao_Dados_base[[#This Row],[Aumento Salarial (%)]]</f>
        <v>5597.963099999999</v>
      </c>
      <c r="I478" s="13">
        <f>Analista_Remuneracao_Dados_base[[#This Row],[2016]]-Analista_Remuneracao_Dados_base[[#This Row],[Aumento Salarial (%)]]</f>
        <v>5597.9671999999991</v>
      </c>
      <c r="J478" s="13">
        <f>Analista_Remuneracao_Dados_base[[#This Row],[2017]]-Analista_Remuneracao_Dados_base[[#This Row],[Aumento Salarial (%)]]</f>
        <v>5597.9712999999992</v>
      </c>
      <c r="K478" s="13">
        <f>Analista_Remuneracao_Dados_base[[#This Row],[2018]]-Analista_Remuneracao_Dados_base[[#This Row],[Aumento Salarial (%)]]</f>
        <v>5597.9753999999994</v>
      </c>
      <c r="L478" s="13">
        <f>Analista_Remuneracao_Dados_base[[#This Row],[2019]]-Analista_Remuneracao_Dados_base[[#This Row],[Aumento Salarial (%)]]</f>
        <v>5597.9794999999995</v>
      </c>
      <c r="M478" s="13">
        <f>Analista_Remuneracao_Dados_base[[#This Row],[2020]]-Analista_Remuneracao_Dados_base[[#This Row],[Aumento Salarial (%)]]</f>
        <v>5597.9835999999996</v>
      </c>
      <c r="N478" s="13">
        <f>Analista_Remuneracao_Dados_base[[#This Row],[2021]]-Analista_Remuneracao_Dados_base[[#This Row],[Aumento Salarial (%)]]</f>
        <v>5597.9876999999997</v>
      </c>
      <c r="O478" s="13">
        <f>Analista_Remuneracao_Dados_base[[#This Row],[2022]]-Analista_Remuneracao_Dados_base[[#This Row],[Aumento Salarial (%)]]</f>
        <v>5597.9917999999998</v>
      </c>
      <c r="P478" s="13">
        <f>Analista_Remuneracao_Dados_base[[#This Row],[Salário Atual (R$)2]]-(1*Analista_Remuneracao_Dados_base[[#This Row],[Aumento Salarial (%)]])</f>
        <v>5597.9958999999999</v>
      </c>
      <c r="Q478" s="13">
        <v>5598</v>
      </c>
    </row>
    <row r="479" spans="1:17" x14ac:dyDescent="0.25">
      <c r="A479">
        <v>369</v>
      </c>
      <c r="B479" t="s">
        <v>12</v>
      </c>
      <c r="C479" t="s">
        <v>6</v>
      </c>
      <c r="D479">
        <v>10</v>
      </c>
      <c r="E479" s="38">
        <v>19511</v>
      </c>
      <c r="F479" s="37">
        <v>4.0000000000000001E-3</v>
      </c>
      <c r="G479">
        <f>Analista_Remuneracao_Dados_base[[#This Row],[2014]]-Analista_Remuneracao_Dados_base[[#This Row],[Aumento Salarial (%)]]</f>
        <v>4003.9600000000009</v>
      </c>
      <c r="H479" s="13">
        <f>Analista_Remuneracao_Dados_base[[#This Row],[2015]]-Analista_Remuneracao_Dados_base[[#This Row],[Aumento Salarial (%)]]</f>
        <v>4003.9640000000009</v>
      </c>
      <c r="I479" s="13">
        <f>Analista_Remuneracao_Dados_base[[#This Row],[2016]]-Analista_Remuneracao_Dados_base[[#This Row],[Aumento Salarial (%)]]</f>
        <v>4003.9680000000008</v>
      </c>
      <c r="J479" s="13">
        <f>Analista_Remuneracao_Dados_base[[#This Row],[2017]]-Analista_Remuneracao_Dados_base[[#This Row],[Aumento Salarial (%)]]</f>
        <v>4003.9720000000007</v>
      </c>
      <c r="K479" s="13">
        <f>Analista_Remuneracao_Dados_base[[#This Row],[2018]]-Analista_Remuneracao_Dados_base[[#This Row],[Aumento Salarial (%)]]</f>
        <v>4003.9760000000006</v>
      </c>
      <c r="L479" s="13">
        <f>Analista_Remuneracao_Dados_base[[#This Row],[2019]]-Analista_Remuneracao_Dados_base[[#This Row],[Aumento Salarial (%)]]</f>
        <v>4003.9800000000005</v>
      </c>
      <c r="M479" s="13">
        <f>Analista_Remuneracao_Dados_base[[#This Row],[2020]]-Analista_Remuneracao_Dados_base[[#This Row],[Aumento Salarial (%)]]</f>
        <v>4003.9840000000004</v>
      </c>
      <c r="N479" s="13">
        <f>Analista_Remuneracao_Dados_base[[#This Row],[2021]]-Analista_Remuneracao_Dados_base[[#This Row],[Aumento Salarial (%)]]</f>
        <v>4003.9880000000003</v>
      </c>
      <c r="O479" s="13">
        <f>Analista_Remuneracao_Dados_base[[#This Row],[2022]]-Analista_Remuneracao_Dados_base[[#This Row],[Aumento Salarial (%)]]</f>
        <v>4003.9920000000002</v>
      </c>
      <c r="P479" s="13">
        <f>Analista_Remuneracao_Dados_base[[#This Row],[Salário Atual (R$)2]]-(1*Analista_Remuneracao_Dados_base[[#This Row],[Aumento Salarial (%)]])</f>
        <v>4003.9960000000001</v>
      </c>
      <c r="Q479" s="13">
        <v>4004</v>
      </c>
    </row>
    <row r="480" spans="1:17" x14ac:dyDescent="0.25">
      <c r="A480">
        <v>198</v>
      </c>
      <c r="B480" t="s">
        <v>11</v>
      </c>
      <c r="C480" t="s">
        <v>7</v>
      </c>
      <c r="D480">
        <v>3</v>
      </c>
      <c r="E480" s="38">
        <v>16636</v>
      </c>
      <c r="F480" s="37">
        <v>4.0000000000000001E-3</v>
      </c>
      <c r="G480">
        <f>Analista_Remuneracao_Dados_base[[#This Row],[2014]]-Analista_Remuneracao_Dados_base[[#This Row],[Aumento Salarial (%)]]</f>
        <v>8801.9599999999919</v>
      </c>
      <c r="H480" s="13">
        <f>Analista_Remuneracao_Dados_base[[#This Row],[2015]]-Analista_Remuneracao_Dados_base[[#This Row],[Aumento Salarial (%)]]</f>
        <v>8801.9639999999927</v>
      </c>
      <c r="I480" s="13">
        <f>Analista_Remuneracao_Dados_base[[#This Row],[2016]]-Analista_Remuneracao_Dados_base[[#This Row],[Aumento Salarial (%)]]</f>
        <v>8801.9679999999935</v>
      </c>
      <c r="J480" s="13">
        <f>Analista_Remuneracao_Dados_base[[#This Row],[2017]]-Analista_Remuneracao_Dados_base[[#This Row],[Aumento Salarial (%)]]</f>
        <v>8801.9719999999943</v>
      </c>
      <c r="K480" s="13">
        <f>Analista_Remuneracao_Dados_base[[#This Row],[2018]]-Analista_Remuneracao_Dados_base[[#This Row],[Aumento Salarial (%)]]</f>
        <v>8801.9759999999951</v>
      </c>
      <c r="L480" s="13">
        <f>Analista_Remuneracao_Dados_base[[#This Row],[2019]]-Analista_Remuneracao_Dados_base[[#This Row],[Aumento Salarial (%)]]</f>
        <v>8801.9799999999959</v>
      </c>
      <c r="M480" s="13">
        <f>Analista_Remuneracao_Dados_base[[#This Row],[2020]]-Analista_Remuneracao_Dados_base[[#This Row],[Aumento Salarial (%)]]</f>
        <v>8801.9839999999967</v>
      </c>
      <c r="N480" s="13">
        <f>Analista_Remuneracao_Dados_base[[#This Row],[2021]]-Analista_Remuneracao_Dados_base[[#This Row],[Aumento Salarial (%)]]</f>
        <v>8801.9879999999976</v>
      </c>
      <c r="O480" s="13">
        <f>Analista_Remuneracao_Dados_base[[#This Row],[2022]]-Analista_Remuneracao_Dados_base[[#This Row],[Aumento Salarial (%)]]</f>
        <v>8801.9919999999984</v>
      </c>
      <c r="P480" s="13">
        <f>Analista_Remuneracao_Dados_base[[#This Row],[Salário Atual (R$)2]]-(1*Analista_Remuneracao_Dados_base[[#This Row],[Aumento Salarial (%)]])</f>
        <v>8801.9959999999992</v>
      </c>
      <c r="Q480" s="13">
        <v>8802</v>
      </c>
    </row>
    <row r="481" spans="1:17" x14ac:dyDescent="0.25">
      <c r="A481">
        <v>306</v>
      </c>
      <c r="B481" t="s">
        <v>10</v>
      </c>
      <c r="C481" t="s">
        <v>6</v>
      </c>
      <c r="D481">
        <v>30</v>
      </c>
      <c r="E481" s="38">
        <v>5893</v>
      </c>
      <c r="F481" s="37">
        <v>4.0000000000000001E-3</v>
      </c>
      <c r="G481">
        <f>Analista_Remuneracao_Dados_base[[#This Row],[2014]]-Analista_Remuneracao_Dados_base[[#This Row],[Aumento Salarial (%)]]</f>
        <v>10950.959999999992</v>
      </c>
      <c r="H481" s="13">
        <f>Analista_Remuneracao_Dados_base[[#This Row],[2015]]-Analista_Remuneracao_Dados_base[[#This Row],[Aumento Salarial (%)]]</f>
        <v>10950.963999999993</v>
      </c>
      <c r="I481" s="13">
        <f>Analista_Remuneracao_Dados_base[[#This Row],[2016]]-Analista_Remuneracao_Dados_base[[#This Row],[Aumento Salarial (%)]]</f>
        <v>10950.967999999993</v>
      </c>
      <c r="J481" s="13">
        <f>Analista_Remuneracao_Dados_base[[#This Row],[2017]]-Analista_Remuneracao_Dados_base[[#This Row],[Aumento Salarial (%)]]</f>
        <v>10950.971999999994</v>
      </c>
      <c r="K481" s="13">
        <f>Analista_Remuneracao_Dados_base[[#This Row],[2018]]-Analista_Remuneracao_Dados_base[[#This Row],[Aumento Salarial (%)]]</f>
        <v>10950.975999999995</v>
      </c>
      <c r="L481" s="13">
        <f>Analista_Remuneracao_Dados_base[[#This Row],[2019]]-Analista_Remuneracao_Dados_base[[#This Row],[Aumento Salarial (%)]]</f>
        <v>10950.979999999996</v>
      </c>
      <c r="M481" s="13">
        <f>Analista_Remuneracao_Dados_base[[#This Row],[2020]]-Analista_Remuneracao_Dados_base[[#This Row],[Aumento Salarial (%)]]</f>
        <v>10950.983999999997</v>
      </c>
      <c r="N481" s="13">
        <f>Analista_Remuneracao_Dados_base[[#This Row],[2021]]-Analista_Remuneracao_Dados_base[[#This Row],[Aumento Salarial (%)]]</f>
        <v>10950.987999999998</v>
      </c>
      <c r="O481" s="13">
        <f>Analista_Remuneracao_Dados_base[[#This Row],[2022]]-Analista_Remuneracao_Dados_base[[#This Row],[Aumento Salarial (%)]]</f>
        <v>10950.991999999998</v>
      </c>
      <c r="P481" s="13">
        <f>Analista_Remuneracao_Dados_base[[#This Row],[Salário Atual (R$)2]]-(1*Analista_Remuneracao_Dados_base[[#This Row],[Aumento Salarial (%)]])</f>
        <v>10950.995999999999</v>
      </c>
      <c r="Q481" s="13">
        <v>10951</v>
      </c>
    </row>
    <row r="482" spans="1:17" x14ac:dyDescent="0.25">
      <c r="A482">
        <v>357</v>
      </c>
      <c r="B482" t="s">
        <v>11</v>
      </c>
      <c r="C482" t="s">
        <v>8</v>
      </c>
      <c r="D482">
        <v>2</v>
      </c>
      <c r="E482" s="38">
        <v>12635</v>
      </c>
      <c r="F482" s="37">
        <v>3.7000000000000002E-3</v>
      </c>
      <c r="G482">
        <f>Analista_Remuneracao_Dados_base[[#This Row],[2014]]-Analista_Remuneracao_Dados_base[[#This Row],[Aumento Salarial (%)]]</f>
        <v>14344.963000000007</v>
      </c>
      <c r="H482" s="13">
        <f>Analista_Remuneracao_Dados_base[[#This Row],[2015]]-Analista_Remuneracao_Dados_base[[#This Row],[Aumento Salarial (%)]]</f>
        <v>14344.966700000006</v>
      </c>
      <c r="I482" s="13">
        <f>Analista_Remuneracao_Dados_base[[#This Row],[2016]]-Analista_Remuneracao_Dados_base[[#This Row],[Aumento Salarial (%)]]</f>
        <v>14344.970400000006</v>
      </c>
      <c r="J482" s="13">
        <f>Analista_Remuneracao_Dados_base[[#This Row],[2017]]-Analista_Remuneracao_Dados_base[[#This Row],[Aumento Salarial (%)]]</f>
        <v>14344.974100000005</v>
      </c>
      <c r="K482" s="13">
        <f>Analista_Remuneracao_Dados_base[[#This Row],[2018]]-Analista_Remuneracao_Dados_base[[#This Row],[Aumento Salarial (%)]]</f>
        <v>14344.977800000004</v>
      </c>
      <c r="L482" s="13">
        <f>Analista_Remuneracao_Dados_base[[#This Row],[2019]]-Analista_Remuneracao_Dados_base[[#This Row],[Aumento Salarial (%)]]</f>
        <v>14344.981500000004</v>
      </c>
      <c r="M482" s="13">
        <f>Analista_Remuneracao_Dados_base[[#This Row],[2020]]-Analista_Remuneracao_Dados_base[[#This Row],[Aumento Salarial (%)]]</f>
        <v>14344.985200000003</v>
      </c>
      <c r="N482" s="13">
        <f>Analista_Remuneracao_Dados_base[[#This Row],[2021]]-Analista_Remuneracao_Dados_base[[#This Row],[Aumento Salarial (%)]]</f>
        <v>14344.988900000002</v>
      </c>
      <c r="O482" s="13">
        <f>Analista_Remuneracao_Dados_base[[#This Row],[2022]]-Analista_Remuneracao_Dados_base[[#This Row],[Aumento Salarial (%)]]</f>
        <v>14344.992600000001</v>
      </c>
      <c r="P482" s="13">
        <f>Analista_Remuneracao_Dados_base[[#This Row],[Salário Atual (R$)2]]-(1*Analista_Remuneracao_Dados_base[[#This Row],[Aumento Salarial (%)]])</f>
        <v>14344.996300000001</v>
      </c>
      <c r="Q482" s="13">
        <v>14345</v>
      </c>
    </row>
    <row r="483" spans="1:17" x14ac:dyDescent="0.25">
      <c r="A483">
        <v>325</v>
      </c>
      <c r="B483" t="s">
        <v>11</v>
      </c>
      <c r="C483" t="s">
        <v>4</v>
      </c>
      <c r="D483">
        <v>8</v>
      </c>
      <c r="E483" s="38">
        <v>12410</v>
      </c>
      <c r="F483" s="37">
        <v>3.7000000000000002E-3</v>
      </c>
      <c r="G483">
        <f>Analista_Remuneracao_Dados_base[[#This Row],[2014]]-Analista_Remuneracao_Dados_base[[#This Row],[Aumento Salarial (%)]]</f>
        <v>11564.963000000007</v>
      </c>
      <c r="H483" s="13">
        <f>Analista_Remuneracao_Dados_base[[#This Row],[2015]]-Analista_Remuneracao_Dados_base[[#This Row],[Aumento Salarial (%)]]</f>
        <v>11564.966700000006</v>
      </c>
      <c r="I483" s="13">
        <f>Analista_Remuneracao_Dados_base[[#This Row],[2016]]-Analista_Remuneracao_Dados_base[[#This Row],[Aumento Salarial (%)]]</f>
        <v>11564.970400000006</v>
      </c>
      <c r="J483" s="13">
        <f>Analista_Remuneracao_Dados_base[[#This Row],[2017]]-Analista_Remuneracao_Dados_base[[#This Row],[Aumento Salarial (%)]]</f>
        <v>11564.974100000005</v>
      </c>
      <c r="K483" s="13">
        <f>Analista_Remuneracao_Dados_base[[#This Row],[2018]]-Analista_Remuneracao_Dados_base[[#This Row],[Aumento Salarial (%)]]</f>
        <v>11564.977800000004</v>
      </c>
      <c r="L483" s="13">
        <f>Analista_Remuneracao_Dados_base[[#This Row],[2019]]-Analista_Remuneracao_Dados_base[[#This Row],[Aumento Salarial (%)]]</f>
        <v>11564.981500000004</v>
      </c>
      <c r="M483" s="13">
        <f>Analista_Remuneracao_Dados_base[[#This Row],[2020]]-Analista_Remuneracao_Dados_base[[#This Row],[Aumento Salarial (%)]]</f>
        <v>11564.985200000003</v>
      </c>
      <c r="N483" s="13">
        <f>Analista_Remuneracao_Dados_base[[#This Row],[2021]]-Analista_Remuneracao_Dados_base[[#This Row],[Aumento Salarial (%)]]</f>
        <v>11564.988900000002</v>
      </c>
      <c r="O483" s="13">
        <f>Analista_Remuneracao_Dados_base[[#This Row],[2022]]-Analista_Remuneracao_Dados_base[[#This Row],[Aumento Salarial (%)]]</f>
        <v>11564.992600000001</v>
      </c>
      <c r="P483" s="13">
        <f>Analista_Remuneracao_Dados_base[[#This Row],[Salário Atual (R$)2]]-(1*Analista_Remuneracao_Dados_base[[#This Row],[Aumento Salarial (%)]])</f>
        <v>11564.996300000001</v>
      </c>
      <c r="Q483" s="13">
        <v>11565</v>
      </c>
    </row>
    <row r="484" spans="1:17" x14ac:dyDescent="0.25">
      <c r="A484">
        <v>32</v>
      </c>
      <c r="B484" t="s">
        <v>3</v>
      </c>
      <c r="C484" t="s">
        <v>5</v>
      </c>
      <c r="D484">
        <v>17</v>
      </c>
      <c r="E484" s="38">
        <v>14102</v>
      </c>
      <c r="F484" s="37">
        <v>3.7000000000000002E-3</v>
      </c>
      <c r="G484">
        <f>Analista_Remuneracao_Dados_base[[#This Row],[2014]]-Analista_Remuneracao_Dados_base[[#This Row],[Aumento Salarial (%)]]</f>
        <v>14497.963000000007</v>
      </c>
      <c r="H484" s="13">
        <f>Analista_Remuneracao_Dados_base[[#This Row],[2015]]-Analista_Remuneracao_Dados_base[[#This Row],[Aumento Salarial (%)]]</f>
        <v>14497.966700000006</v>
      </c>
      <c r="I484" s="13">
        <f>Analista_Remuneracao_Dados_base[[#This Row],[2016]]-Analista_Remuneracao_Dados_base[[#This Row],[Aumento Salarial (%)]]</f>
        <v>14497.970400000006</v>
      </c>
      <c r="J484" s="13">
        <f>Analista_Remuneracao_Dados_base[[#This Row],[2017]]-Analista_Remuneracao_Dados_base[[#This Row],[Aumento Salarial (%)]]</f>
        <v>14497.974100000005</v>
      </c>
      <c r="K484" s="13">
        <f>Analista_Remuneracao_Dados_base[[#This Row],[2018]]-Analista_Remuneracao_Dados_base[[#This Row],[Aumento Salarial (%)]]</f>
        <v>14497.977800000004</v>
      </c>
      <c r="L484" s="13">
        <f>Analista_Remuneracao_Dados_base[[#This Row],[2019]]-Analista_Remuneracao_Dados_base[[#This Row],[Aumento Salarial (%)]]</f>
        <v>14497.981500000004</v>
      </c>
      <c r="M484" s="13">
        <f>Analista_Remuneracao_Dados_base[[#This Row],[2020]]-Analista_Remuneracao_Dados_base[[#This Row],[Aumento Salarial (%)]]</f>
        <v>14497.985200000003</v>
      </c>
      <c r="N484" s="13">
        <f>Analista_Remuneracao_Dados_base[[#This Row],[2021]]-Analista_Remuneracao_Dados_base[[#This Row],[Aumento Salarial (%)]]</f>
        <v>14497.988900000002</v>
      </c>
      <c r="O484" s="13">
        <f>Analista_Remuneracao_Dados_base[[#This Row],[2022]]-Analista_Remuneracao_Dados_base[[#This Row],[Aumento Salarial (%)]]</f>
        <v>14497.992600000001</v>
      </c>
      <c r="P484" s="13">
        <f>Analista_Remuneracao_Dados_base[[#This Row],[Salário Atual (R$)2]]-(1*Analista_Remuneracao_Dados_base[[#This Row],[Aumento Salarial (%)]])</f>
        <v>14497.996300000001</v>
      </c>
      <c r="Q484" s="13">
        <v>14498</v>
      </c>
    </row>
    <row r="485" spans="1:17" x14ac:dyDescent="0.25">
      <c r="A485">
        <v>91</v>
      </c>
      <c r="B485" t="s">
        <v>10</v>
      </c>
      <c r="C485" t="s">
        <v>8</v>
      </c>
      <c r="D485">
        <v>15</v>
      </c>
      <c r="E485" s="38">
        <v>16956</v>
      </c>
      <c r="F485" s="37">
        <v>3.3E-3</v>
      </c>
      <c r="G485">
        <f>Analista_Remuneracao_Dados_base[[#This Row],[2014]]-Analista_Remuneracao_Dados_base[[#This Row],[Aumento Salarial (%)]]</f>
        <v>19191.966999999997</v>
      </c>
      <c r="H485" s="13">
        <f>Analista_Remuneracao_Dados_base[[#This Row],[2015]]-Analista_Remuneracao_Dados_base[[#This Row],[Aumento Salarial (%)]]</f>
        <v>19191.970299999997</v>
      </c>
      <c r="I485" s="13">
        <f>Analista_Remuneracao_Dados_base[[#This Row],[2016]]-Analista_Remuneracao_Dados_base[[#This Row],[Aumento Salarial (%)]]</f>
        <v>19191.973599999998</v>
      </c>
      <c r="J485" s="13">
        <f>Analista_Remuneracao_Dados_base[[#This Row],[2017]]-Analista_Remuneracao_Dados_base[[#This Row],[Aumento Salarial (%)]]</f>
        <v>19191.976899999998</v>
      </c>
      <c r="K485" s="13">
        <f>Analista_Remuneracao_Dados_base[[#This Row],[2018]]-Analista_Remuneracao_Dados_base[[#This Row],[Aumento Salarial (%)]]</f>
        <v>19191.980199999998</v>
      </c>
      <c r="L485" s="13">
        <f>Analista_Remuneracao_Dados_base[[#This Row],[2019]]-Analista_Remuneracao_Dados_base[[#This Row],[Aumento Salarial (%)]]</f>
        <v>19191.983499999998</v>
      </c>
      <c r="M485" s="13">
        <f>Analista_Remuneracao_Dados_base[[#This Row],[2020]]-Analista_Remuneracao_Dados_base[[#This Row],[Aumento Salarial (%)]]</f>
        <v>19191.986799999999</v>
      </c>
      <c r="N485" s="13">
        <f>Analista_Remuneracao_Dados_base[[#This Row],[2021]]-Analista_Remuneracao_Dados_base[[#This Row],[Aumento Salarial (%)]]</f>
        <v>19191.990099999999</v>
      </c>
      <c r="O485" s="13">
        <f>Analista_Remuneracao_Dados_base[[#This Row],[2022]]-Analista_Remuneracao_Dados_base[[#This Row],[Aumento Salarial (%)]]</f>
        <v>19191.993399999999</v>
      </c>
      <c r="P485" s="13">
        <f>Analista_Remuneracao_Dados_base[[#This Row],[Salário Atual (R$)2]]-(1*Analista_Remuneracao_Dados_base[[#This Row],[Aumento Salarial (%)]])</f>
        <v>19191.9967</v>
      </c>
      <c r="Q485" s="13">
        <v>19192</v>
      </c>
    </row>
    <row r="486" spans="1:17" x14ac:dyDescent="0.25">
      <c r="A486">
        <v>199</v>
      </c>
      <c r="B486" t="s">
        <v>10</v>
      </c>
      <c r="C486" t="s">
        <v>5</v>
      </c>
      <c r="D486">
        <v>2</v>
      </c>
      <c r="E486" s="38">
        <v>5581</v>
      </c>
      <c r="F486" s="37">
        <v>2.7000000000000001E-3</v>
      </c>
      <c r="G486">
        <f>Analista_Remuneracao_Dados_base[[#This Row],[2014]]-Analista_Remuneracao_Dados_base[[#This Row],[Aumento Salarial (%)]]</f>
        <v>11057.973000000009</v>
      </c>
      <c r="H486" s="13">
        <f>Analista_Remuneracao_Dados_base[[#This Row],[2015]]-Analista_Remuneracao_Dados_base[[#This Row],[Aumento Salarial (%)]]</f>
        <v>11057.975700000008</v>
      </c>
      <c r="I486" s="13">
        <f>Analista_Remuneracao_Dados_base[[#This Row],[2016]]-Analista_Remuneracao_Dados_base[[#This Row],[Aumento Salarial (%)]]</f>
        <v>11057.978400000007</v>
      </c>
      <c r="J486" s="13">
        <f>Analista_Remuneracao_Dados_base[[#This Row],[2017]]-Analista_Remuneracao_Dados_base[[#This Row],[Aumento Salarial (%)]]</f>
        <v>11057.981100000006</v>
      </c>
      <c r="K486" s="13">
        <f>Analista_Remuneracao_Dados_base[[#This Row],[2018]]-Analista_Remuneracao_Dados_base[[#This Row],[Aumento Salarial (%)]]</f>
        <v>11057.983800000005</v>
      </c>
      <c r="L486" s="13">
        <f>Analista_Remuneracao_Dados_base[[#This Row],[2019]]-Analista_Remuneracao_Dados_base[[#This Row],[Aumento Salarial (%)]]</f>
        <v>11057.986500000005</v>
      </c>
      <c r="M486" s="13">
        <f>Analista_Remuneracao_Dados_base[[#This Row],[2020]]-Analista_Remuneracao_Dados_base[[#This Row],[Aumento Salarial (%)]]</f>
        <v>11057.989200000004</v>
      </c>
      <c r="N486" s="13">
        <f>Analista_Remuneracao_Dados_base[[#This Row],[2021]]-Analista_Remuneracao_Dados_base[[#This Row],[Aumento Salarial (%)]]</f>
        <v>11057.991900000003</v>
      </c>
      <c r="O486" s="13">
        <f>Analista_Remuneracao_Dados_base[[#This Row],[2022]]-Analista_Remuneracao_Dados_base[[#This Row],[Aumento Salarial (%)]]</f>
        <v>11057.994600000002</v>
      </c>
      <c r="P486" s="13">
        <f>Analista_Remuneracao_Dados_base[[#This Row],[Salário Atual (R$)2]]-(1*Analista_Remuneracao_Dados_base[[#This Row],[Aumento Salarial (%)]])</f>
        <v>11057.997300000001</v>
      </c>
      <c r="Q486" s="13">
        <v>11058</v>
      </c>
    </row>
    <row r="487" spans="1:17" x14ac:dyDescent="0.25">
      <c r="A487">
        <v>431</v>
      </c>
      <c r="B487" t="s">
        <v>11</v>
      </c>
      <c r="C487" t="s">
        <v>7</v>
      </c>
      <c r="D487">
        <v>16</v>
      </c>
      <c r="E487" s="38">
        <v>8596</v>
      </c>
      <c r="F487" s="37">
        <v>2.3E-3</v>
      </c>
      <c r="G487">
        <f>Analista_Remuneracao_Dados_base[[#This Row],[2014]]-Analista_Remuneracao_Dados_base[[#This Row],[Aumento Salarial (%)]]</f>
        <v>5779.976999999999</v>
      </c>
      <c r="H487" s="13">
        <f>Analista_Remuneracao_Dados_base[[#This Row],[2015]]-Analista_Remuneracao_Dados_base[[#This Row],[Aumento Salarial (%)]]</f>
        <v>5779.9792999999991</v>
      </c>
      <c r="I487" s="13">
        <f>Analista_Remuneracao_Dados_base[[#This Row],[2016]]-Analista_Remuneracao_Dados_base[[#This Row],[Aumento Salarial (%)]]</f>
        <v>5779.9815999999992</v>
      </c>
      <c r="J487" s="13">
        <f>Analista_Remuneracao_Dados_base[[#This Row],[2017]]-Analista_Remuneracao_Dados_base[[#This Row],[Aumento Salarial (%)]]</f>
        <v>5779.9838999999993</v>
      </c>
      <c r="K487" s="13">
        <f>Analista_Remuneracao_Dados_base[[#This Row],[2018]]-Analista_Remuneracao_Dados_base[[#This Row],[Aumento Salarial (%)]]</f>
        <v>5779.9861999999994</v>
      </c>
      <c r="L487" s="13">
        <f>Analista_Remuneracao_Dados_base[[#This Row],[2019]]-Analista_Remuneracao_Dados_base[[#This Row],[Aumento Salarial (%)]]</f>
        <v>5779.9884999999995</v>
      </c>
      <c r="M487" s="13">
        <f>Analista_Remuneracao_Dados_base[[#This Row],[2020]]-Analista_Remuneracao_Dados_base[[#This Row],[Aumento Salarial (%)]]</f>
        <v>5779.9907999999996</v>
      </c>
      <c r="N487" s="13">
        <f>Analista_Remuneracao_Dados_base[[#This Row],[2021]]-Analista_Remuneracao_Dados_base[[#This Row],[Aumento Salarial (%)]]</f>
        <v>5779.9930999999997</v>
      </c>
      <c r="O487" s="13">
        <f>Analista_Remuneracao_Dados_base[[#This Row],[2022]]-Analista_Remuneracao_Dados_base[[#This Row],[Aumento Salarial (%)]]</f>
        <v>5779.9953999999998</v>
      </c>
      <c r="P487" s="13">
        <f>Analista_Remuneracao_Dados_base[[#This Row],[Salário Atual (R$)2]]-(1*Analista_Remuneracao_Dados_base[[#This Row],[Aumento Salarial (%)]])</f>
        <v>5779.9976999999999</v>
      </c>
      <c r="Q487" s="13">
        <v>5780</v>
      </c>
    </row>
    <row r="488" spans="1:17" x14ac:dyDescent="0.25">
      <c r="A488">
        <v>468</v>
      </c>
      <c r="B488" t="s">
        <v>12</v>
      </c>
      <c r="C488" t="s">
        <v>8</v>
      </c>
      <c r="D488">
        <v>26</v>
      </c>
      <c r="E488" s="38">
        <v>6958</v>
      </c>
      <c r="F488" s="37">
        <v>2.2000000000000001E-3</v>
      </c>
      <c r="G488">
        <f>Analista_Remuneracao_Dados_base[[#This Row],[2014]]-Analista_Remuneracao_Dados_base[[#This Row],[Aumento Salarial (%)]]</f>
        <v>13129.977999999992</v>
      </c>
      <c r="H488" s="13">
        <f>Analista_Remuneracao_Dados_base[[#This Row],[2015]]-Analista_Remuneracao_Dados_base[[#This Row],[Aumento Salarial (%)]]</f>
        <v>13129.980199999993</v>
      </c>
      <c r="I488" s="13">
        <f>Analista_Remuneracao_Dados_base[[#This Row],[2016]]-Analista_Remuneracao_Dados_base[[#This Row],[Aumento Salarial (%)]]</f>
        <v>13129.982399999994</v>
      </c>
      <c r="J488" s="13">
        <f>Analista_Remuneracao_Dados_base[[#This Row],[2017]]-Analista_Remuneracao_Dados_base[[#This Row],[Aumento Salarial (%)]]</f>
        <v>13129.984599999994</v>
      </c>
      <c r="K488" s="13">
        <f>Analista_Remuneracao_Dados_base[[#This Row],[2018]]-Analista_Remuneracao_Dados_base[[#This Row],[Aumento Salarial (%)]]</f>
        <v>13129.986799999995</v>
      </c>
      <c r="L488" s="13">
        <f>Analista_Remuneracao_Dados_base[[#This Row],[2019]]-Analista_Remuneracao_Dados_base[[#This Row],[Aumento Salarial (%)]]</f>
        <v>13129.988999999996</v>
      </c>
      <c r="M488" s="13">
        <f>Analista_Remuneracao_Dados_base[[#This Row],[2020]]-Analista_Remuneracao_Dados_base[[#This Row],[Aumento Salarial (%)]]</f>
        <v>13129.991199999997</v>
      </c>
      <c r="N488" s="13">
        <f>Analista_Remuneracao_Dados_base[[#This Row],[2021]]-Analista_Remuneracao_Dados_base[[#This Row],[Aumento Salarial (%)]]</f>
        <v>13129.993399999998</v>
      </c>
      <c r="O488" s="13">
        <f>Analista_Remuneracao_Dados_base[[#This Row],[2022]]-Analista_Remuneracao_Dados_base[[#This Row],[Aumento Salarial (%)]]</f>
        <v>13129.995599999998</v>
      </c>
      <c r="P488" s="13">
        <f>Analista_Remuneracao_Dados_base[[#This Row],[Salário Atual (R$)2]]-(1*Analista_Remuneracao_Dados_base[[#This Row],[Aumento Salarial (%)]])</f>
        <v>13129.997799999999</v>
      </c>
      <c r="Q488" s="13">
        <v>13130</v>
      </c>
    </row>
    <row r="489" spans="1:17" x14ac:dyDescent="0.25">
      <c r="A489">
        <v>69</v>
      </c>
      <c r="B489" t="s">
        <v>3</v>
      </c>
      <c r="C489" t="s">
        <v>8</v>
      </c>
      <c r="D489">
        <v>8</v>
      </c>
      <c r="E489" s="38">
        <v>5022</v>
      </c>
      <c r="F489" s="37">
        <v>2.0999999999999999E-3</v>
      </c>
      <c r="G489">
        <f>Analista_Remuneracao_Dados_base[[#This Row],[2014]]-Analista_Remuneracao_Dados_base[[#This Row],[Aumento Salarial (%)]]</f>
        <v>17097.978999999985</v>
      </c>
      <c r="H489" s="13">
        <f>Analista_Remuneracao_Dados_base[[#This Row],[2015]]-Analista_Remuneracao_Dados_base[[#This Row],[Aumento Salarial (%)]]</f>
        <v>17097.981099999986</v>
      </c>
      <c r="I489" s="13">
        <f>Analista_Remuneracao_Dados_base[[#This Row],[2016]]-Analista_Remuneracao_Dados_base[[#This Row],[Aumento Salarial (%)]]</f>
        <v>17097.983199999988</v>
      </c>
      <c r="J489" s="13">
        <f>Analista_Remuneracao_Dados_base[[#This Row],[2017]]-Analista_Remuneracao_Dados_base[[#This Row],[Aumento Salarial (%)]]</f>
        <v>17097.985299999989</v>
      </c>
      <c r="K489" s="13">
        <f>Analista_Remuneracao_Dados_base[[#This Row],[2018]]-Analista_Remuneracao_Dados_base[[#This Row],[Aumento Salarial (%)]]</f>
        <v>17097.987399999991</v>
      </c>
      <c r="L489" s="13">
        <f>Analista_Remuneracao_Dados_base[[#This Row],[2019]]-Analista_Remuneracao_Dados_base[[#This Row],[Aumento Salarial (%)]]</f>
        <v>17097.989499999992</v>
      </c>
      <c r="M489" s="13">
        <f>Analista_Remuneracao_Dados_base[[#This Row],[2020]]-Analista_Remuneracao_Dados_base[[#This Row],[Aumento Salarial (%)]]</f>
        <v>17097.991599999994</v>
      </c>
      <c r="N489" s="13">
        <f>Analista_Remuneracao_Dados_base[[#This Row],[2021]]-Analista_Remuneracao_Dados_base[[#This Row],[Aumento Salarial (%)]]</f>
        <v>17097.993699999995</v>
      </c>
      <c r="O489" s="13">
        <f>Analista_Remuneracao_Dados_base[[#This Row],[2022]]-Analista_Remuneracao_Dados_base[[#This Row],[Aumento Salarial (%)]]</f>
        <v>17097.995799999997</v>
      </c>
      <c r="P489" s="13">
        <f>Analista_Remuneracao_Dados_base[[#This Row],[Salário Atual (R$)2]]-(1*Analista_Remuneracao_Dados_base[[#This Row],[Aumento Salarial (%)]])</f>
        <v>17097.997899999998</v>
      </c>
      <c r="Q489" s="13">
        <v>17098</v>
      </c>
    </row>
    <row r="490" spans="1:17" x14ac:dyDescent="0.25">
      <c r="A490">
        <v>499</v>
      </c>
      <c r="B490" t="s">
        <v>10</v>
      </c>
      <c r="C490" t="s">
        <v>4</v>
      </c>
      <c r="D490">
        <v>24</v>
      </c>
      <c r="E490" s="38">
        <v>15263</v>
      </c>
      <c r="F490" s="37">
        <v>1.9E-3</v>
      </c>
      <c r="G490">
        <f>Analista_Remuneracao_Dados_base[[#This Row],[2014]]-Analista_Remuneracao_Dados_base[[#This Row],[Aumento Salarial (%)]]</f>
        <v>17272.981000000007</v>
      </c>
      <c r="H490" s="13">
        <f>Analista_Remuneracao_Dados_base[[#This Row],[2015]]-Analista_Remuneracao_Dados_base[[#This Row],[Aumento Salarial (%)]]</f>
        <v>17272.982900000006</v>
      </c>
      <c r="I490" s="13">
        <f>Analista_Remuneracao_Dados_base[[#This Row],[2016]]-Analista_Remuneracao_Dados_base[[#This Row],[Aumento Salarial (%)]]</f>
        <v>17272.984800000006</v>
      </c>
      <c r="J490" s="13">
        <f>Analista_Remuneracao_Dados_base[[#This Row],[2017]]-Analista_Remuneracao_Dados_base[[#This Row],[Aumento Salarial (%)]]</f>
        <v>17272.986700000005</v>
      </c>
      <c r="K490" s="13">
        <f>Analista_Remuneracao_Dados_base[[#This Row],[2018]]-Analista_Remuneracao_Dados_base[[#This Row],[Aumento Salarial (%)]]</f>
        <v>17272.988600000004</v>
      </c>
      <c r="L490" s="13">
        <f>Analista_Remuneracao_Dados_base[[#This Row],[2019]]-Analista_Remuneracao_Dados_base[[#This Row],[Aumento Salarial (%)]]</f>
        <v>17272.990500000004</v>
      </c>
      <c r="M490" s="13">
        <f>Analista_Remuneracao_Dados_base[[#This Row],[2020]]-Analista_Remuneracao_Dados_base[[#This Row],[Aumento Salarial (%)]]</f>
        <v>17272.992400000003</v>
      </c>
      <c r="N490" s="13">
        <f>Analista_Remuneracao_Dados_base[[#This Row],[2021]]-Analista_Remuneracao_Dados_base[[#This Row],[Aumento Salarial (%)]]</f>
        <v>17272.994300000002</v>
      </c>
      <c r="O490" s="13">
        <f>Analista_Remuneracao_Dados_base[[#This Row],[2022]]-Analista_Remuneracao_Dados_base[[#This Row],[Aumento Salarial (%)]]</f>
        <v>17272.996200000001</v>
      </c>
      <c r="P490" s="13">
        <f>Analista_Remuneracao_Dados_base[[#This Row],[Salário Atual (R$)2]]-(1*Analista_Remuneracao_Dados_base[[#This Row],[Aumento Salarial (%)]])</f>
        <v>17272.998100000001</v>
      </c>
      <c r="Q490" s="13">
        <v>17273</v>
      </c>
    </row>
    <row r="491" spans="1:17" x14ac:dyDescent="0.25">
      <c r="A491">
        <v>491</v>
      </c>
      <c r="B491" t="s">
        <v>3</v>
      </c>
      <c r="C491" t="s">
        <v>8</v>
      </c>
      <c r="D491">
        <v>5</v>
      </c>
      <c r="E491" s="38">
        <v>14498</v>
      </c>
      <c r="F491" s="37">
        <v>1.5E-3</v>
      </c>
      <c r="G491">
        <f>Analista_Remuneracao_Dados_base[[#This Row],[2014]]-Analista_Remuneracao_Dados_base[[#This Row],[Aumento Salarial (%)]]</f>
        <v>18424.985000000015</v>
      </c>
      <c r="H491" s="13">
        <f>Analista_Remuneracao_Dados_base[[#This Row],[2015]]-Analista_Remuneracao_Dados_base[[#This Row],[Aumento Salarial (%)]]</f>
        <v>18424.986500000014</v>
      </c>
      <c r="I491" s="13">
        <f>Analista_Remuneracao_Dados_base[[#This Row],[2016]]-Analista_Remuneracao_Dados_base[[#This Row],[Aumento Salarial (%)]]</f>
        <v>18424.988000000012</v>
      </c>
      <c r="J491" s="13">
        <f>Analista_Remuneracao_Dados_base[[#This Row],[2017]]-Analista_Remuneracao_Dados_base[[#This Row],[Aumento Salarial (%)]]</f>
        <v>18424.989500000011</v>
      </c>
      <c r="K491" s="13">
        <f>Analista_Remuneracao_Dados_base[[#This Row],[2018]]-Analista_Remuneracao_Dados_base[[#This Row],[Aumento Salarial (%)]]</f>
        <v>18424.991000000009</v>
      </c>
      <c r="L491" s="13">
        <f>Analista_Remuneracao_Dados_base[[#This Row],[2019]]-Analista_Remuneracao_Dados_base[[#This Row],[Aumento Salarial (%)]]</f>
        <v>18424.992500000008</v>
      </c>
      <c r="M491" s="13">
        <f>Analista_Remuneracao_Dados_base[[#This Row],[2020]]-Analista_Remuneracao_Dados_base[[#This Row],[Aumento Salarial (%)]]</f>
        <v>18424.994000000006</v>
      </c>
      <c r="N491" s="13">
        <f>Analista_Remuneracao_Dados_base[[#This Row],[2021]]-Analista_Remuneracao_Dados_base[[#This Row],[Aumento Salarial (%)]]</f>
        <v>18424.995500000005</v>
      </c>
      <c r="O491" s="13">
        <f>Analista_Remuneracao_Dados_base[[#This Row],[2022]]-Analista_Remuneracao_Dados_base[[#This Row],[Aumento Salarial (%)]]</f>
        <v>18424.997000000003</v>
      </c>
      <c r="P491" s="13">
        <f>Analista_Remuneracao_Dados_base[[#This Row],[Salário Atual (R$)2]]-(1*Analista_Remuneracao_Dados_base[[#This Row],[Aumento Salarial (%)]])</f>
        <v>18424.998500000002</v>
      </c>
      <c r="Q491" s="13">
        <v>18425</v>
      </c>
    </row>
    <row r="492" spans="1:17" x14ac:dyDescent="0.25">
      <c r="A492">
        <v>352</v>
      </c>
      <c r="B492" t="s">
        <v>3</v>
      </c>
      <c r="C492" t="s">
        <v>7</v>
      </c>
      <c r="D492">
        <v>24</v>
      </c>
      <c r="E492" s="38">
        <v>3123</v>
      </c>
      <c r="F492" s="37">
        <v>1.5E-3</v>
      </c>
      <c r="G492">
        <f>Analista_Remuneracao_Dados_base[[#This Row],[2014]]-Analista_Remuneracao_Dados_base[[#This Row],[Aumento Salarial (%)]]</f>
        <v>17466.985000000015</v>
      </c>
      <c r="H492" s="13">
        <f>Analista_Remuneracao_Dados_base[[#This Row],[2015]]-Analista_Remuneracao_Dados_base[[#This Row],[Aumento Salarial (%)]]</f>
        <v>17466.986500000014</v>
      </c>
      <c r="I492" s="13">
        <f>Analista_Remuneracao_Dados_base[[#This Row],[2016]]-Analista_Remuneracao_Dados_base[[#This Row],[Aumento Salarial (%)]]</f>
        <v>17466.988000000012</v>
      </c>
      <c r="J492" s="13">
        <f>Analista_Remuneracao_Dados_base[[#This Row],[2017]]-Analista_Remuneracao_Dados_base[[#This Row],[Aumento Salarial (%)]]</f>
        <v>17466.989500000011</v>
      </c>
      <c r="K492" s="13">
        <f>Analista_Remuneracao_Dados_base[[#This Row],[2018]]-Analista_Remuneracao_Dados_base[[#This Row],[Aumento Salarial (%)]]</f>
        <v>17466.991000000009</v>
      </c>
      <c r="L492" s="13">
        <f>Analista_Remuneracao_Dados_base[[#This Row],[2019]]-Analista_Remuneracao_Dados_base[[#This Row],[Aumento Salarial (%)]]</f>
        <v>17466.992500000008</v>
      </c>
      <c r="M492" s="13">
        <f>Analista_Remuneracao_Dados_base[[#This Row],[2020]]-Analista_Remuneracao_Dados_base[[#This Row],[Aumento Salarial (%)]]</f>
        <v>17466.994000000006</v>
      </c>
      <c r="N492" s="13">
        <f>Analista_Remuneracao_Dados_base[[#This Row],[2021]]-Analista_Remuneracao_Dados_base[[#This Row],[Aumento Salarial (%)]]</f>
        <v>17466.995500000005</v>
      </c>
      <c r="O492" s="13">
        <f>Analista_Remuneracao_Dados_base[[#This Row],[2022]]-Analista_Remuneracao_Dados_base[[#This Row],[Aumento Salarial (%)]]</f>
        <v>17466.997000000003</v>
      </c>
      <c r="P492" s="13">
        <f>Analista_Remuneracao_Dados_base[[#This Row],[Salário Atual (R$)2]]-(1*Analista_Remuneracao_Dados_base[[#This Row],[Aumento Salarial (%)]])</f>
        <v>17466.998500000002</v>
      </c>
      <c r="Q492" s="13">
        <v>17467</v>
      </c>
    </row>
    <row r="493" spans="1:17" x14ac:dyDescent="0.25">
      <c r="A493">
        <v>478</v>
      </c>
      <c r="B493" t="s">
        <v>3</v>
      </c>
      <c r="C493" t="s">
        <v>4</v>
      </c>
      <c r="D493">
        <v>1</v>
      </c>
      <c r="E493" s="38">
        <v>4614</v>
      </c>
      <c r="F493" s="37">
        <v>1.4E-3</v>
      </c>
      <c r="G493">
        <f>Analista_Remuneracao_Dados_base[[#This Row],[2014]]-Analista_Remuneracao_Dados_base[[#This Row],[Aumento Salarial (%)]]</f>
        <v>15263.986000000008</v>
      </c>
      <c r="H493" s="13">
        <f>Analista_Remuneracao_Dados_base[[#This Row],[2015]]-Analista_Remuneracao_Dados_base[[#This Row],[Aumento Salarial (%)]]</f>
        <v>15263.987400000007</v>
      </c>
      <c r="I493" s="13">
        <f>Analista_Remuneracao_Dados_base[[#This Row],[2016]]-Analista_Remuneracao_Dados_base[[#This Row],[Aumento Salarial (%)]]</f>
        <v>15263.988800000006</v>
      </c>
      <c r="J493" s="13">
        <f>Analista_Remuneracao_Dados_base[[#This Row],[2017]]-Analista_Remuneracao_Dados_base[[#This Row],[Aumento Salarial (%)]]</f>
        <v>15263.990200000006</v>
      </c>
      <c r="K493" s="13">
        <f>Analista_Remuneracao_Dados_base[[#This Row],[2018]]-Analista_Remuneracao_Dados_base[[#This Row],[Aumento Salarial (%)]]</f>
        <v>15263.991600000005</v>
      </c>
      <c r="L493" s="13">
        <f>Analista_Remuneracao_Dados_base[[#This Row],[2019]]-Analista_Remuneracao_Dados_base[[#This Row],[Aumento Salarial (%)]]</f>
        <v>15263.993000000004</v>
      </c>
      <c r="M493" s="13">
        <f>Analista_Remuneracao_Dados_base[[#This Row],[2020]]-Analista_Remuneracao_Dados_base[[#This Row],[Aumento Salarial (%)]]</f>
        <v>15263.994400000003</v>
      </c>
      <c r="N493" s="13">
        <f>Analista_Remuneracao_Dados_base[[#This Row],[2021]]-Analista_Remuneracao_Dados_base[[#This Row],[Aumento Salarial (%)]]</f>
        <v>15263.995800000002</v>
      </c>
      <c r="O493" s="13">
        <f>Analista_Remuneracao_Dados_base[[#This Row],[2022]]-Analista_Remuneracao_Dados_base[[#This Row],[Aumento Salarial (%)]]</f>
        <v>15263.997200000002</v>
      </c>
      <c r="P493" s="13">
        <f>Analista_Remuneracao_Dados_base[[#This Row],[Salário Atual (R$)2]]-(1*Analista_Remuneracao_Dados_base[[#This Row],[Aumento Salarial (%)]])</f>
        <v>15263.998600000001</v>
      </c>
      <c r="Q493" s="13">
        <v>15264</v>
      </c>
    </row>
    <row r="494" spans="1:17" x14ac:dyDescent="0.25">
      <c r="A494">
        <v>42</v>
      </c>
      <c r="B494" t="s">
        <v>9</v>
      </c>
      <c r="C494" t="s">
        <v>7</v>
      </c>
      <c r="D494">
        <v>1</v>
      </c>
      <c r="E494" s="38">
        <v>10623</v>
      </c>
      <c r="F494" s="37">
        <v>1.1999999999999999E-3</v>
      </c>
      <c r="G494">
        <f>Analista_Remuneracao_Dados_base[[#This Row],[2014]]-Analista_Remuneracao_Dados_base[[#This Row],[Aumento Salarial (%)]]</f>
        <v>13680.987999999994</v>
      </c>
      <c r="H494" s="13">
        <f>Analista_Remuneracao_Dados_base[[#This Row],[2015]]-Analista_Remuneracao_Dados_base[[#This Row],[Aumento Salarial (%)]]</f>
        <v>13680.989199999995</v>
      </c>
      <c r="I494" s="13">
        <f>Analista_Remuneracao_Dados_base[[#This Row],[2016]]-Analista_Remuneracao_Dados_base[[#This Row],[Aumento Salarial (%)]]</f>
        <v>13680.990399999995</v>
      </c>
      <c r="J494" s="13">
        <f>Analista_Remuneracao_Dados_base[[#This Row],[2017]]-Analista_Remuneracao_Dados_base[[#This Row],[Aumento Salarial (%)]]</f>
        <v>13680.991599999996</v>
      </c>
      <c r="K494" s="13">
        <f>Analista_Remuneracao_Dados_base[[#This Row],[2018]]-Analista_Remuneracao_Dados_base[[#This Row],[Aumento Salarial (%)]]</f>
        <v>13680.992799999996</v>
      </c>
      <c r="L494" s="13">
        <f>Analista_Remuneracao_Dados_base[[#This Row],[2019]]-Analista_Remuneracao_Dados_base[[#This Row],[Aumento Salarial (%)]]</f>
        <v>13680.993999999997</v>
      </c>
      <c r="M494" s="13">
        <f>Analista_Remuneracao_Dados_base[[#This Row],[2020]]-Analista_Remuneracao_Dados_base[[#This Row],[Aumento Salarial (%)]]</f>
        <v>13680.995199999998</v>
      </c>
      <c r="N494" s="13">
        <f>Analista_Remuneracao_Dados_base[[#This Row],[2021]]-Analista_Remuneracao_Dados_base[[#This Row],[Aumento Salarial (%)]]</f>
        <v>13680.996399999998</v>
      </c>
      <c r="O494" s="13">
        <f>Analista_Remuneracao_Dados_base[[#This Row],[2022]]-Analista_Remuneracao_Dados_base[[#This Row],[Aumento Salarial (%)]]</f>
        <v>13680.997599999999</v>
      </c>
      <c r="P494" s="13">
        <f>Analista_Remuneracao_Dados_base[[#This Row],[Salário Atual (R$)2]]-(1*Analista_Remuneracao_Dados_base[[#This Row],[Aumento Salarial (%)]])</f>
        <v>13680.998799999999</v>
      </c>
      <c r="Q494" s="13">
        <v>13681</v>
      </c>
    </row>
    <row r="495" spans="1:17" x14ac:dyDescent="0.25">
      <c r="A495">
        <v>20</v>
      </c>
      <c r="B495" t="s">
        <v>9</v>
      </c>
      <c r="C495" t="s">
        <v>7</v>
      </c>
      <c r="D495">
        <v>15</v>
      </c>
      <c r="E495" s="38">
        <v>7212</v>
      </c>
      <c r="F495" s="37">
        <v>1.1000000000000001E-3</v>
      </c>
      <c r="G495">
        <f>Analista_Remuneracao_Dados_base[[#This Row],[2014]]-Analista_Remuneracao_Dados_base[[#This Row],[Aumento Salarial (%)]]</f>
        <v>3611.9890000000005</v>
      </c>
      <c r="H495" s="13">
        <f>Analista_Remuneracao_Dados_base[[#This Row],[2015]]-Analista_Remuneracao_Dados_base[[#This Row],[Aumento Salarial (%)]]</f>
        <v>3611.9901000000004</v>
      </c>
      <c r="I495" s="13">
        <f>Analista_Remuneracao_Dados_base[[#This Row],[2016]]-Analista_Remuneracao_Dados_base[[#This Row],[Aumento Salarial (%)]]</f>
        <v>3611.9912000000004</v>
      </c>
      <c r="J495" s="13">
        <f>Analista_Remuneracao_Dados_base[[#This Row],[2017]]-Analista_Remuneracao_Dados_base[[#This Row],[Aumento Salarial (%)]]</f>
        <v>3611.9923000000003</v>
      </c>
      <c r="K495" s="13">
        <f>Analista_Remuneracao_Dados_base[[#This Row],[2018]]-Analista_Remuneracao_Dados_base[[#This Row],[Aumento Salarial (%)]]</f>
        <v>3611.9934000000003</v>
      </c>
      <c r="L495" s="13">
        <f>Analista_Remuneracao_Dados_base[[#This Row],[2019]]-Analista_Remuneracao_Dados_base[[#This Row],[Aumento Salarial (%)]]</f>
        <v>3611.9945000000002</v>
      </c>
      <c r="M495" s="13">
        <f>Analista_Remuneracao_Dados_base[[#This Row],[2020]]-Analista_Remuneracao_Dados_base[[#This Row],[Aumento Salarial (%)]]</f>
        <v>3611.9956000000002</v>
      </c>
      <c r="N495" s="13">
        <f>Analista_Remuneracao_Dados_base[[#This Row],[2021]]-Analista_Remuneracao_Dados_base[[#This Row],[Aumento Salarial (%)]]</f>
        <v>3611.9967000000001</v>
      </c>
      <c r="O495" s="13">
        <f>Analista_Remuneracao_Dados_base[[#This Row],[2022]]-Analista_Remuneracao_Dados_base[[#This Row],[Aumento Salarial (%)]]</f>
        <v>3611.9978000000001</v>
      </c>
      <c r="P495" s="13">
        <f>Analista_Remuneracao_Dados_base[[#This Row],[Salário Atual (R$)2]]-(1*Analista_Remuneracao_Dados_base[[#This Row],[Aumento Salarial (%)]])</f>
        <v>3611.9989</v>
      </c>
      <c r="Q495" s="13">
        <v>3612</v>
      </c>
    </row>
    <row r="496" spans="1:17" x14ac:dyDescent="0.25">
      <c r="A496">
        <v>435</v>
      </c>
      <c r="B496" t="s">
        <v>10</v>
      </c>
      <c r="C496" t="s">
        <v>6</v>
      </c>
      <c r="D496">
        <v>2</v>
      </c>
      <c r="E496" s="38">
        <v>8471</v>
      </c>
      <c r="F496" s="37">
        <v>8.0000000000000004E-4</v>
      </c>
      <c r="G496">
        <f>Analista_Remuneracao_Dados_base[[#This Row],[2014]]-Analista_Remuneracao_Dados_base[[#This Row],[Aumento Salarial (%)]]</f>
        <v>4180.992000000002</v>
      </c>
      <c r="H496" s="13">
        <f>Analista_Remuneracao_Dados_base[[#This Row],[2015]]-Analista_Remuneracao_Dados_base[[#This Row],[Aumento Salarial (%)]]</f>
        <v>4180.9928000000018</v>
      </c>
      <c r="I496" s="13">
        <f>Analista_Remuneracao_Dados_base[[#This Row],[2016]]-Analista_Remuneracao_Dados_base[[#This Row],[Aumento Salarial (%)]]</f>
        <v>4180.9936000000016</v>
      </c>
      <c r="J496" s="13">
        <f>Analista_Remuneracao_Dados_base[[#This Row],[2017]]-Analista_Remuneracao_Dados_base[[#This Row],[Aumento Salarial (%)]]</f>
        <v>4180.9944000000014</v>
      </c>
      <c r="K496" s="13">
        <f>Analista_Remuneracao_Dados_base[[#This Row],[2018]]-Analista_Remuneracao_Dados_base[[#This Row],[Aumento Salarial (%)]]</f>
        <v>4180.9952000000012</v>
      </c>
      <c r="L496" s="13">
        <f>Analista_Remuneracao_Dados_base[[#This Row],[2019]]-Analista_Remuneracao_Dados_base[[#This Row],[Aumento Salarial (%)]]</f>
        <v>4180.996000000001</v>
      </c>
      <c r="M496" s="13">
        <f>Analista_Remuneracao_Dados_base[[#This Row],[2020]]-Analista_Remuneracao_Dados_base[[#This Row],[Aumento Salarial (%)]]</f>
        <v>4180.9968000000008</v>
      </c>
      <c r="N496" s="13">
        <f>Analista_Remuneracao_Dados_base[[#This Row],[2021]]-Analista_Remuneracao_Dados_base[[#This Row],[Aumento Salarial (%)]]</f>
        <v>4180.9976000000006</v>
      </c>
      <c r="O496" s="13">
        <f>Analista_Remuneracao_Dados_base[[#This Row],[2022]]-Analista_Remuneracao_Dados_base[[#This Row],[Aumento Salarial (%)]]</f>
        <v>4180.9984000000004</v>
      </c>
      <c r="P496" s="13">
        <f>Analista_Remuneracao_Dados_base[[#This Row],[Salário Atual (R$)2]]-(1*Analista_Remuneracao_Dados_base[[#This Row],[Aumento Salarial (%)]])</f>
        <v>4180.9992000000002</v>
      </c>
      <c r="Q496" s="13">
        <v>4181</v>
      </c>
    </row>
    <row r="497" spans="1:17" x14ac:dyDescent="0.25">
      <c r="A497">
        <v>78</v>
      </c>
      <c r="B497" t="s">
        <v>11</v>
      </c>
      <c r="C497" t="s">
        <v>8</v>
      </c>
      <c r="D497">
        <v>20</v>
      </c>
      <c r="E497" s="38">
        <v>17895</v>
      </c>
      <c r="F497" s="37">
        <v>6.9999999999999999E-4</v>
      </c>
      <c r="G497">
        <f>Analista_Remuneracao_Dados_base[[#This Row],[2014]]-Analista_Remuneracao_Dados_base[[#This Row],[Aumento Salarial (%)]]</f>
        <v>10325.992999999995</v>
      </c>
      <c r="H497" s="13">
        <f>Analista_Remuneracao_Dados_base[[#This Row],[2015]]-Analista_Remuneracao_Dados_base[[#This Row],[Aumento Salarial (%)]]</f>
        <v>10325.993699999995</v>
      </c>
      <c r="I497" s="13">
        <f>Analista_Remuneracao_Dados_base[[#This Row],[2016]]-Analista_Remuneracao_Dados_base[[#This Row],[Aumento Salarial (%)]]</f>
        <v>10325.994399999996</v>
      </c>
      <c r="J497" s="13">
        <f>Analista_Remuneracao_Dados_base[[#This Row],[2017]]-Analista_Remuneracao_Dados_base[[#This Row],[Aumento Salarial (%)]]</f>
        <v>10325.995099999996</v>
      </c>
      <c r="K497" s="13">
        <f>Analista_Remuneracao_Dados_base[[#This Row],[2018]]-Analista_Remuneracao_Dados_base[[#This Row],[Aumento Salarial (%)]]</f>
        <v>10325.995799999997</v>
      </c>
      <c r="L497" s="13">
        <f>Analista_Remuneracao_Dados_base[[#This Row],[2019]]-Analista_Remuneracao_Dados_base[[#This Row],[Aumento Salarial (%)]]</f>
        <v>10325.996499999997</v>
      </c>
      <c r="M497" s="13">
        <f>Analista_Remuneracao_Dados_base[[#This Row],[2020]]-Analista_Remuneracao_Dados_base[[#This Row],[Aumento Salarial (%)]]</f>
        <v>10325.997199999998</v>
      </c>
      <c r="N497" s="13">
        <f>Analista_Remuneracao_Dados_base[[#This Row],[2021]]-Analista_Remuneracao_Dados_base[[#This Row],[Aumento Salarial (%)]]</f>
        <v>10325.997899999998</v>
      </c>
      <c r="O497" s="13">
        <f>Analista_Remuneracao_Dados_base[[#This Row],[2022]]-Analista_Remuneracao_Dados_base[[#This Row],[Aumento Salarial (%)]]</f>
        <v>10325.998599999999</v>
      </c>
      <c r="P497" s="13">
        <f>Analista_Remuneracao_Dados_base[[#This Row],[Salário Atual (R$)2]]-(1*Analista_Remuneracao_Dados_base[[#This Row],[Aumento Salarial (%)]])</f>
        <v>10325.999299999999</v>
      </c>
      <c r="Q497" s="13">
        <v>10326</v>
      </c>
    </row>
    <row r="498" spans="1:17" x14ac:dyDescent="0.25">
      <c r="A498">
        <v>36</v>
      </c>
      <c r="B498" t="s">
        <v>11</v>
      </c>
      <c r="C498" t="s">
        <v>7</v>
      </c>
      <c r="D498">
        <v>11</v>
      </c>
      <c r="E498" s="38">
        <v>12726</v>
      </c>
      <c r="F498" s="37">
        <v>2.0000000000000001E-4</v>
      </c>
      <c r="G498">
        <f>Analista_Remuneracao_Dados_base[[#This Row],[2014]]-Analista_Remuneracao_Dados_base[[#This Row],[Aumento Salarial (%)]]</f>
        <v>17507.998000000014</v>
      </c>
      <c r="H498" s="13">
        <f>Analista_Remuneracao_Dados_base[[#This Row],[2015]]-Analista_Remuneracao_Dados_base[[#This Row],[Aumento Salarial (%)]]</f>
        <v>17507.998200000013</v>
      </c>
      <c r="I498" s="13">
        <f>Analista_Remuneracao_Dados_base[[#This Row],[2016]]-Analista_Remuneracao_Dados_base[[#This Row],[Aumento Salarial (%)]]</f>
        <v>17507.998400000011</v>
      </c>
      <c r="J498" s="13">
        <f>Analista_Remuneracao_Dados_base[[#This Row],[2017]]-Analista_Remuneracao_Dados_base[[#This Row],[Aumento Salarial (%)]]</f>
        <v>17507.99860000001</v>
      </c>
      <c r="K498" s="13">
        <f>Analista_Remuneracao_Dados_base[[#This Row],[2018]]-Analista_Remuneracao_Dados_base[[#This Row],[Aumento Salarial (%)]]</f>
        <v>17507.998800000008</v>
      </c>
      <c r="L498" s="13">
        <f>Analista_Remuneracao_Dados_base[[#This Row],[2019]]-Analista_Remuneracao_Dados_base[[#This Row],[Aumento Salarial (%)]]</f>
        <v>17507.999000000007</v>
      </c>
      <c r="M498" s="13">
        <f>Analista_Remuneracao_Dados_base[[#This Row],[2020]]-Analista_Remuneracao_Dados_base[[#This Row],[Aumento Salarial (%)]]</f>
        <v>17507.999200000006</v>
      </c>
      <c r="N498" s="13">
        <f>Analista_Remuneracao_Dados_base[[#This Row],[2021]]-Analista_Remuneracao_Dados_base[[#This Row],[Aumento Salarial (%)]]</f>
        <v>17507.999400000004</v>
      </c>
      <c r="O498" s="13">
        <f>Analista_Remuneracao_Dados_base[[#This Row],[2022]]-Analista_Remuneracao_Dados_base[[#This Row],[Aumento Salarial (%)]]</f>
        <v>17507.999600000003</v>
      </c>
      <c r="P498" s="13">
        <f>Analista_Remuneracao_Dados_base[[#This Row],[Salário Atual (R$)2]]-(1*Analista_Remuneracao_Dados_base[[#This Row],[Aumento Salarial (%)]])</f>
        <v>17507.999800000001</v>
      </c>
      <c r="Q498" s="13">
        <v>17508</v>
      </c>
    </row>
    <row r="499" spans="1:17" x14ac:dyDescent="0.25">
      <c r="A499">
        <v>405</v>
      </c>
      <c r="B499" t="s">
        <v>12</v>
      </c>
      <c r="C499" t="s">
        <v>4</v>
      </c>
      <c r="D499">
        <v>10</v>
      </c>
      <c r="E499" s="38">
        <v>12000</v>
      </c>
      <c r="F499" s="37">
        <v>1E-4</v>
      </c>
      <c r="G499">
        <f>Analista_Remuneracao_Dados_base[[#This Row],[2014]]-Analista_Remuneracao_Dados_base[[#This Row],[Aumento Salarial (%)]]</f>
        <v>9420.9990000000071</v>
      </c>
      <c r="H499" s="13">
        <f>Analista_Remuneracao_Dados_base[[#This Row],[2015]]-Analista_Remuneracao_Dados_base[[#This Row],[Aumento Salarial (%)]]</f>
        <v>9420.9991000000064</v>
      </c>
      <c r="I499" s="13">
        <f>Analista_Remuneracao_Dados_base[[#This Row],[2016]]-Analista_Remuneracao_Dados_base[[#This Row],[Aumento Salarial (%)]]</f>
        <v>9420.9992000000057</v>
      </c>
      <c r="J499" s="13">
        <f>Analista_Remuneracao_Dados_base[[#This Row],[2017]]-Analista_Remuneracao_Dados_base[[#This Row],[Aumento Salarial (%)]]</f>
        <v>9420.999300000005</v>
      </c>
      <c r="K499" s="13">
        <f>Analista_Remuneracao_Dados_base[[#This Row],[2018]]-Analista_Remuneracao_Dados_base[[#This Row],[Aumento Salarial (%)]]</f>
        <v>9420.9994000000042</v>
      </c>
      <c r="L499" s="13">
        <f>Analista_Remuneracao_Dados_base[[#This Row],[2019]]-Analista_Remuneracao_Dados_base[[#This Row],[Aumento Salarial (%)]]</f>
        <v>9420.9995000000035</v>
      </c>
      <c r="M499" s="13">
        <f>Analista_Remuneracao_Dados_base[[#This Row],[2020]]-Analista_Remuneracao_Dados_base[[#This Row],[Aumento Salarial (%)]]</f>
        <v>9420.9996000000028</v>
      </c>
      <c r="N499" s="13">
        <f>Analista_Remuneracao_Dados_base[[#This Row],[2021]]-Analista_Remuneracao_Dados_base[[#This Row],[Aumento Salarial (%)]]</f>
        <v>9420.9997000000021</v>
      </c>
      <c r="O499" s="13">
        <f>Analista_Remuneracao_Dados_base[[#This Row],[2022]]-Analista_Remuneracao_Dados_base[[#This Row],[Aumento Salarial (%)]]</f>
        <v>9420.9998000000014</v>
      </c>
      <c r="P499" s="13">
        <f>Analista_Remuneracao_Dados_base[[#This Row],[Salário Atual (R$)2]]-(1*Analista_Remuneracao_Dados_base[[#This Row],[Aumento Salarial (%)]])</f>
        <v>9420.9999000000007</v>
      </c>
      <c r="Q499" s="13">
        <v>9421</v>
      </c>
    </row>
    <row r="500" spans="1:17" x14ac:dyDescent="0.25">
      <c r="A500">
        <v>265</v>
      </c>
      <c r="B500" t="s">
        <v>3</v>
      </c>
      <c r="C500" t="s">
        <v>6</v>
      </c>
      <c r="D500">
        <v>9</v>
      </c>
      <c r="E500" s="38">
        <v>18491</v>
      </c>
      <c r="F500" s="37">
        <v>1E-4</v>
      </c>
      <c r="G500">
        <f>Analista_Remuneracao_Dados_base[[#This Row],[2014]]-Analista_Remuneracao_Dados_base[[#This Row],[Aumento Salarial (%)]]</f>
        <v>5926.998999999998</v>
      </c>
      <c r="H500" s="13">
        <f>Analista_Remuneracao_Dados_base[[#This Row],[2015]]-Analista_Remuneracao_Dados_base[[#This Row],[Aumento Salarial (%)]]</f>
        <v>5926.9990999999982</v>
      </c>
      <c r="I500" s="13">
        <f>Analista_Remuneracao_Dados_base[[#This Row],[2016]]-Analista_Remuneracao_Dados_base[[#This Row],[Aumento Salarial (%)]]</f>
        <v>5926.9991999999984</v>
      </c>
      <c r="J500" s="13">
        <f>Analista_Remuneracao_Dados_base[[#This Row],[2017]]-Analista_Remuneracao_Dados_base[[#This Row],[Aumento Salarial (%)]]</f>
        <v>5926.9992999999986</v>
      </c>
      <c r="K500" s="13">
        <f>Analista_Remuneracao_Dados_base[[#This Row],[2018]]-Analista_Remuneracao_Dados_base[[#This Row],[Aumento Salarial (%)]]</f>
        <v>5926.9993999999988</v>
      </c>
      <c r="L500" s="13">
        <f>Analista_Remuneracao_Dados_base[[#This Row],[2019]]-Analista_Remuneracao_Dados_base[[#This Row],[Aumento Salarial (%)]]</f>
        <v>5926.999499999999</v>
      </c>
      <c r="M500" s="13">
        <f>Analista_Remuneracao_Dados_base[[#This Row],[2020]]-Analista_Remuneracao_Dados_base[[#This Row],[Aumento Salarial (%)]]</f>
        <v>5926.9995999999992</v>
      </c>
      <c r="N500" s="13">
        <f>Analista_Remuneracao_Dados_base[[#This Row],[2021]]-Analista_Remuneracao_Dados_base[[#This Row],[Aumento Salarial (%)]]</f>
        <v>5926.9996999999994</v>
      </c>
      <c r="O500" s="13">
        <f>Analista_Remuneracao_Dados_base[[#This Row],[2022]]-Analista_Remuneracao_Dados_base[[#This Row],[Aumento Salarial (%)]]</f>
        <v>5926.9997999999996</v>
      </c>
      <c r="P500" s="13">
        <f>Analista_Remuneracao_Dados_base[[#This Row],[Salário Atual (R$)2]]-(1*Analista_Remuneracao_Dados_base[[#This Row],[Aumento Salarial (%)]])</f>
        <v>5926.9998999999998</v>
      </c>
      <c r="Q500" s="13">
        <v>5927</v>
      </c>
    </row>
    <row r="501" spans="1:17" x14ac:dyDescent="0.25">
      <c r="A501">
        <v>423</v>
      </c>
      <c r="B501" t="s">
        <v>10</v>
      </c>
      <c r="C501" t="s">
        <v>6</v>
      </c>
      <c r="D501">
        <v>6</v>
      </c>
      <c r="E501" s="38">
        <v>14209</v>
      </c>
      <c r="F501" s="37">
        <v>0</v>
      </c>
      <c r="G501">
        <f>Analista_Remuneracao_Dados_base[[#This Row],[2014]]-Analista_Remuneracao_Dados_base[[#This Row],[Aumento Salarial (%)]]</f>
        <v>4306</v>
      </c>
      <c r="H501" s="13">
        <f>Analista_Remuneracao_Dados_base[[#This Row],[2015]]-Analista_Remuneracao_Dados_base[[#This Row],[Aumento Salarial (%)]]</f>
        <v>4306</v>
      </c>
      <c r="I501" s="13">
        <f>Analista_Remuneracao_Dados_base[[#This Row],[2016]]-Analista_Remuneracao_Dados_base[[#This Row],[Aumento Salarial (%)]]</f>
        <v>4306</v>
      </c>
      <c r="J501" s="13">
        <f>Analista_Remuneracao_Dados_base[[#This Row],[2017]]-Analista_Remuneracao_Dados_base[[#This Row],[Aumento Salarial (%)]]</f>
        <v>4306</v>
      </c>
      <c r="K501" s="13">
        <f>Analista_Remuneracao_Dados_base[[#This Row],[2018]]-Analista_Remuneracao_Dados_base[[#This Row],[Aumento Salarial (%)]]</f>
        <v>4306</v>
      </c>
      <c r="L501" s="13">
        <f>Analista_Remuneracao_Dados_base[[#This Row],[2019]]-Analista_Remuneracao_Dados_base[[#This Row],[Aumento Salarial (%)]]</f>
        <v>4306</v>
      </c>
      <c r="M501" s="13">
        <f>Analista_Remuneracao_Dados_base[[#This Row],[2020]]-Analista_Remuneracao_Dados_base[[#This Row],[Aumento Salarial (%)]]</f>
        <v>4306</v>
      </c>
      <c r="N501" s="13">
        <f>Analista_Remuneracao_Dados_base[[#This Row],[2021]]-Analista_Remuneracao_Dados_base[[#This Row],[Aumento Salarial (%)]]</f>
        <v>4306</v>
      </c>
      <c r="O501" s="13">
        <f>Analista_Remuneracao_Dados_base[[#This Row],[2022]]-Analista_Remuneracao_Dados_base[[#This Row],[Aumento Salarial (%)]]</f>
        <v>4306</v>
      </c>
      <c r="P501" s="13">
        <f>Analista_Remuneracao_Dados_base[[#This Row],[Salário Atual (R$)2]]-(1*Analista_Remuneracao_Dados_base[[#This Row],[Aumento Salarial (%)]])</f>
        <v>4306</v>
      </c>
      <c r="Q501" s="13">
        <v>4306</v>
      </c>
    </row>
  </sheetData>
  <phoneticPr fontId="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4B29-F049-4227-A62B-F2DE21A384FD}">
  <dimension ref="A1:O44"/>
  <sheetViews>
    <sheetView zoomScale="70" zoomScaleNormal="70" workbookViewId="0">
      <selection activeCell="F13" sqref="F13"/>
    </sheetView>
  </sheetViews>
  <sheetFormatPr defaultRowHeight="15.75" x14ac:dyDescent="0.25"/>
  <cols>
    <col min="1" max="1" width="17.5" style="39" bestFit="1" customWidth="1"/>
    <col min="2" max="2" width="14.375" style="39" bestFit="1" customWidth="1"/>
    <col min="3" max="3" width="22.25" style="40" bestFit="1" customWidth="1"/>
    <col min="4" max="4" width="17.5" style="40" bestFit="1" customWidth="1"/>
    <col min="5" max="5" width="2.625" style="39" customWidth="1"/>
    <col min="6" max="6" width="13.125" style="39" customWidth="1"/>
    <col min="7" max="7" width="9.625" style="39" bestFit="1" customWidth="1"/>
    <col min="8" max="8" width="2.625" style="39" customWidth="1"/>
    <col min="9" max="9" width="28.125" style="39" bestFit="1" customWidth="1"/>
    <col min="10" max="10" width="21.75" style="39" bestFit="1" customWidth="1"/>
    <col min="11" max="14" width="14.25" style="39" bestFit="1" customWidth="1"/>
    <col min="15" max="15" width="15.25" style="39" bestFit="1" customWidth="1"/>
    <col min="16" max="16384" width="9" style="39"/>
  </cols>
  <sheetData>
    <row r="1" spans="1:15" x14ac:dyDescent="0.25">
      <c r="A1" s="39" t="s">
        <v>0</v>
      </c>
      <c r="B1" s="39" t="s">
        <v>1</v>
      </c>
      <c r="C1" s="40" t="s">
        <v>2</v>
      </c>
      <c r="D1" s="40" t="s">
        <v>50</v>
      </c>
      <c r="F1" s="39" t="s">
        <v>0</v>
      </c>
      <c r="G1" s="39" t="s">
        <v>1</v>
      </c>
    </row>
    <row r="2" spans="1:15" x14ac:dyDescent="0.25">
      <c r="A2" s="39" t="s">
        <v>3</v>
      </c>
      <c r="B2" s="39" t="s">
        <v>5</v>
      </c>
      <c r="C2" s="40">
        <v>12591</v>
      </c>
      <c r="D2" s="40">
        <v>25632.624861111111</v>
      </c>
      <c r="F2" s="39" t="s">
        <v>3</v>
      </c>
      <c r="G2" s="39" t="s">
        <v>8</v>
      </c>
    </row>
    <row r="3" spans="1:15" x14ac:dyDescent="0.25">
      <c r="A3" s="39" t="s">
        <v>9</v>
      </c>
      <c r="B3" s="39" t="s">
        <v>5</v>
      </c>
      <c r="C3" s="40">
        <v>21598</v>
      </c>
      <c r="D3" s="40">
        <v>13783.596388888889</v>
      </c>
      <c r="F3" s="39" t="s">
        <v>9</v>
      </c>
      <c r="G3" s="39" t="s">
        <v>6</v>
      </c>
      <c r="I3" s="41" t="s">
        <v>16</v>
      </c>
      <c r="J3" s="41" t="s">
        <v>13</v>
      </c>
    </row>
    <row r="4" spans="1:15" x14ac:dyDescent="0.25">
      <c r="A4" s="39" t="s">
        <v>10</v>
      </c>
      <c r="B4" s="39" t="s">
        <v>5</v>
      </c>
      <c r="C4" s="40">
        <v>8146</v>
      </c>
      <c r="D4" s="40">
        <v>35785.506111111106</v>
      </c>
      <c r="F4" s="39" t="s">
        <v>10</v>
      </c>
      <c r="G4" s="39" t="s">
        <v>4</v>
      </c>
      <c r="I4" s="41" t="s">
        <v>15</v>
      </c>
      <c r="J4" s="39" t="s">
        <v>5</v>
      </c>
      <c r="K4" s="39" t="s">
        <v>7</v>
      </c>
      <c r="L4" s="39" t="s">
        <v>8</v>
      </c>
      <c r="M4" s="39" t="s">
        <v>6</v>
      </c>
      <c r="N4" s="39" t="s">
        <v>4</v>
      </c>
      <c r="O4" s="39" t="s">
        <v>14</v>
      </c>
    </row>
    <row r="5" spans="1:15" x14ac:dyDescent="0.25">
      <c r="A5" s="39" t="s">
        <v>11</v>
      </c>
      <c r="B5" s="39" t="s">
        <v>5</v>
      </c>
      <c r="C5" s="40">
        <v>16019</v>
      </c>
      <c r="D5" s="40">
        <v>31593.142222222221</v>
      </c>
      <c r="F5" s="39" t="s">
        <v>11</v>
      </c>
      <c r="G5" s="39" t="s">
        <v>7</v>
      </c>
      <c r="I5" s="39" t="s">
        <v>12</v>
      </c>
      <c r="J5" s="39">
        <v>22881</v>
      </c>
      <c r="K5" s="39">
        <v>19303</v>
      </c>
      <c r="L5" s="39">
        <v>20561</v>
      </c>
      <c r="M5" s="39">
        <v>5436</v>
      </c>
      <c r="N5" s="39">
        <v>13210</v>
      </c>
      <c r="O5" s="39">
        <v>81391</v>
      </c>
    </row>
    <row r="6" spans="1:15" x14ac:dyDescent="0.25">
      <c r="A6" s="39" t="s">
        <v>12</v>
      </c>
      <c r="B6" s="39" t="s">
        <v>5</v>
      </c>
      <c r="C6" s="40">
        <v>22881</v>
      </c>
      <c r="D6" s="40">
        <v>31245.912083333329</v>
      </c>
      <c r="F6" s="39" t="s">
        <v>12</v>
      </c>
      <c r="G6" s="39" t="s">
        <v>5</v>
      </c>
      <c r="I6" s="39" t="s">
        <v>11</v>
      </c>
      <c r="J6" s="39">
        <v>16019</v>
      </c>
      <c r="K6" s="39">
        <v>8614</v>
      </c>
      <c r="L6" s="39">
        <v>22364</v>
      </c>
      <c r="M6" s="39">
        <v>19744</v>
      </c>
      <c r="N6" s="39">
        <v>19527</v>
      </c>
      <c r="O6" s="39">
        <v>86268</v>
      </c>
    </row>
    <row r="7" spans="1:15" x14ac:dyDescent="0.25">
      <c r="A7" s="39" t="s">
        <v>3</v>
      </c>
      <c r="B7" s="39" t="s">
        <v>7</v>
      </c>
      <c r="C7" s="40">
        <v>7817</v>
      </c>
      <c r="D7" s="40">
        <v>34559.799722222226</v>
      </c>
      <c r="I7" s="39" t="s">
        <v>3</v>
      </c>
      <c r="J7" s="39">
        <v>12591</v>
      </c>
      <c r="K7" s="39">
        <v>7817</v>
      </c>
      <c r="L7" s="39">
        <v>12219</v>
      </c>
      <c r="M7" s="39">
        <v>8998</v>
      </c>
      <c r="N7" s="39">
        <v>23076</v>
      </c>
      <c r="O7" s="39">
        <v>64701</v>
      </c>
    </row>
    <row r="8" spans="1:15" x14ac:dyDescent="0.25">
      <c r="A8" s="39" t="s">
        <v>9</v>
      </c>
      <c r="B8" s="39" t="s">
        <v>7</v>
      </c>
      <c r="C8" s="40">
        <v>18797</v>
      </c>
      <c r="D8" s="40">
        <v>30077.810694444444</v>
      </c>
      <c r="I8" s="39" t="s">
        <v>9</v>
      </c>
      <c r="J8" s="39">
        <v>21598</v>
      </c>
      <c r="K8" s="39">
        <v>18797</v>
      </c>
      <c r="L8" s="39">
        <v>18981</v>
      </c>
      <c r="M8" s="39">
        <v>12048</v>
      </c>
      <c r="N8" s="39">
        <v>4656</v>
      </c>
      <c r="O8" s="39">
        <v>76080</v>
      </c>
    </row>
    <row r="9" spans="1:15" x14ac:dyDescent="0.25">
      <c r="A9" s="39" t="s">
        <v>10</v>
      </c>
      <c r="B9" s="39" t="s">
        <v>7</v>
      </c>
      <c r="C9" s="40">
        <v>20308</v>
      </c>
      <c r="D9" s="40">
        <v>30372.236249999998</v>
      </c>
      <c r="I9" s="39" t="s">
        <v>10</v>
      </c>
      <c r="J9" s="39">
        <v>8146</v>
      </c>
      <c r="K9" s="39">
        <v>20308</v>
      </c>
      <c r="L9" s="39">
        <v>23258</v>
      </c>
      <c r="M9" s="39">
        <v>5945</v>
      </c>
      <c r="N9" s="39">
        <v>5612</v>
      </c>
      <c r="O9" s="39">
        <v>63269</v>
      </c>
    </row>
    <row r="10" spans="1:15" x14ac:dyDescent="0.25">
      <c r="A10" s="39" t="s">
        <v>11</v>
      </c>
      <c r="B10" s="39" t="s">
        <v>7</v>
      </c>
      <c r="C10" s="40">
        <v>8614</v>
      </c>
      <c r="D10" s="40">
        <v>19278.473333333335</v>
      </c>
      <c r="I10" s="39" t="s">
        <v>14</v>
      </c>
      <c r="J10" s="39">
        <v>81235</v>
      </c>
      <c r="K10" s="39">
        <v>74839</v>
      </c>
      <c r="L10" s="39">
        <v>97383</v>
      </c>
      <c r="M10" s="39">
        <v>52171</v>
      </c>
      <c r="N10" s="39">
        <v>66081</v>
      </c>
      <c r="O10" s="39">
        <v>371709</v>
      </c>
    </row>
    <row r="11" spans="1:15" x14ac:dyDescent="0.25">
      <c r="A11" s="39" t="s">
        <v>12</v>
      </c>
      <c r="B11" s="39" t="s">
        <v>7</v>
      </c>
      <c r="C11" s="40">
        <v>19303</v>
      </c>
      <c r="D11" s="40">
        <v>7450.2466666666669</v>
      </c>
    </row>
    <row r="12" spans="1:15" x14ac:dyDescent="0.25">
      <c r="A12" s="39" t="s">
        <v>3</v>
      </c>
      <c r="B12" s="39" t="s">
        <v>8</v>
      </c>
      <c r="C12" s="40">
        <v>12219</v>
      </c>
      <c r="D12" s="40">
        <v>13034.731388888889</v>
      </c>
      <c r="I12" s="39" t="s">
        <v>0</v>
      </c>
      <c r="J12" s="39" t="s">
        <v>1</v>
      </c>
    </row>
    <row r="13" spans="1:15" x14ac:dyDescent="0.25">
      <c r="A13" s="39" t="s">
        <v>9</v>
      </c>
      <c r="B13" s="39" t="s">
        <v>8</v>
      </c>
      <c r="C13" s="40">
        <v>18981</v>
      </c>
      <c r="D13" s="40">
        <v>32495.620555555553</v>
      </c>
      <c r="J13" s="39" t="s">
        <v>5</v>
      </c>
      <c r="K13" s="39" t="s">
        <v>7</v>
      </c>
      <c r="L13" s="39" t="s">
        <v>8</v>
      </c>
      <c r="M13" s="39" t="s">
        <v>6</v>
      </c>
      <c r="N13" s="39" t="s">
        <v>4</v>
      </c>
      <c r="O13" s="39" t="s">
        <v>14</v>
      </c>
    </row>
    <row r="14" spans="1:15" x14ac:dyDescent="0.25">
      <c r="A14" s="39" t="s">
        <v>10</v>
      </c>
      <c r="B14" s="39" t="s">
        <v>8</v>
      </c>
      <c r="C14" s="40">
        <v>23258</v>
      </c>
      <c r="D14" s="40">
        <v>37216.030277777783</v>
      </c>
      <c r="I14" s="39" t="s">
        <v>12</v>
      </c>
      <c r="J14" s="42">
        <v>22881</v>
      </c>
      <c r="K14" s="42">
        <v>19303</v>
      </c>
      <c r="L14" s="42">
        <v>20561</v>
      </c>
      <c r="M14" s="42">
        <v>5436</v>
      </c>
      <c r="N14" s="42">
        <v>13210</v>
      </c>
      <c r="O14" s="42">
        <v>81391</v>
      </c>
    </row>
    <row r="15" spans="1:15" x14ac:dyDescent="0.25">
      <c r="A15" s="39" t="s">
        <v>11</v>
      </c>
      <c r="B15" s="39" t="s">
        <v>8</v>
      </c>
      <c r="C15" s="40">
        <v>22364</v>
      </c>
      <c r="D15" s="40">
        <v>9512.8256944444456</v>
      </c>
      <c r="I15" s="39" t="s">
        <v>11</v>
      </c>
      <c r="J15" s="42">
        <v>16019</v>
      </c>
      <c r="K15" s="42">
        <v>8614</v>
      </c>
      <c r="L15" s="42">
        <v>22364</v>
      </c>
      <c r="M15" s="42">
        <v>19744</v>
      </c>
      <c r="N15" s="42">
        <v>19527</v>
      </c>
      <c r="O15" s="42">
        <v>86268</v>
      </c>
    </row>
    <row r="16" spans="1:15" x14ac:dyDescent="0.25">
      <c r="A16" s="39" t="s">
        <v>12</v>
      </c>
      <c r="B16" s="39" t="s">
        <v>8</v>
      </c>
      <c r="C16" s="40">
        <v>20561</v>
      </c>
      <c r="D16" s="40">
        <v>8979.9794444444451</v>
      </c>
      <c r="I16" s="39" t="s">
        <v>3</v>
      </c>
      <c r="J16" s="42">
        <v>12591</v>
      </c>
      <c r="K16" s="42">
        <v>7817</v>
      </c>
      <c r="L16" s="42">
        <v>12219</v>
      </c>
      <c r="M16" s="42">
        <v>8998</v>
      </c>
      <c r="N16" s="42">
        <v>23076</v>
      </c>
      <c r="O16" s="42">
        <v>64701</v>
      </c>
    </row>
    <row r="17" spans="1:15" x14ac:dyDescent="0.25">
      <c r="A17" s="39" t="s">
        <v>3</v>
      </c>
      <c r="B17" s="39" t="s">
        <v>6</v>
      </c>
      <c r="C17" s="40">
        <v>8998</v>
      </c>
      <c r="D17" s="40">
        <v>20147.348750000001</v>
      </c>
      <c r="I17" s="39" t="s">
        <v>9</v>
      </c>
      <c r="J17" s="42">
        <v>21598</v>
      </c>
      <c r="K17" s="42">
        <v>18797</v>
      </c>
      <c r="L17" s="42">
        <v>18981</v>
      </c>
      <c r="M17" s="42">
        <v>12048</v>
      </c>
      <c r="N17" s="42">
        <v>4656</v>
      </c>
      <c r="O17" s="42">
        <v>76080</v>
      </c>
    </row>
    <row r="18" spans="1:15" x14ac:dyDescent="0.25">
      <c r="A18" s="39" t="s">
        <v>9</v>
      </c>
      <c r="B18" s="39" t="s">
        <v>6</v>
      </c>
      <c r="C18" s="40">
        <v>12048</v>
      </c>
      <c r="D18" s="40">
        <v>12508.285694444448</v>
      </c>
      <c r="I18" s="39" t="s">
        <v>10</v>
      </c>
      <c r="J18" s="42">
        <v>8146</v>
      </c>
      <c r="K18" s="42">
        <v>20308</v>
      </c>
      <c r="L18" s="42">
        <v>23258</v>
      </c>
      <c r="M18" s="42">
        <v>5945</v>
      </c>
      <c r="N18" s="42">
        <v>5612</v>
      </c>
      <c r="O18" s="42">
        <v>63269</v>
      </c>
    </row>
    <row r="19" spans="1:15" x14ac:dyDescent="0.25">
      <c r="A19" s="39" t="s">
        <v>10</v>
      </c>
      <c r="B19" s="39" t="s">
        <v>6</v>
      </c>
      <c r="C19" s="40">
        <v>5945</v>
      </c>
      <c r="D19" s="40">
        <v>19552.097083333334</v>
      </c>
      <c r="I19" s="39" t="s">
        <v>14</v>
      </c>
      <c r="J19" s="42">
        <v>81235</v>
      </c>
      <c r="K19" s="42">
        <v>74839</v>
      </c>
      <c r="L19" s="42">
        <v>97383</v>
      </c>
      <c r="M19" s="42">
        <v>52171</v>
      </c>
      <c r="N19" s="42">
        <v>66081</v>
      </c>
      <c r="O19" s="42">
        <v>371709</v>
      </c>
    </row>
    <row r="20" spans="1:15" x14ac:dyDescent="0.25">
      <c r="A20" s="39" t="s">
        <v>11</v>
      </c>
      <c r="B20" s="39" t="s">
        <v>6</v>
      </c>
      <c r="C20" s="40">
        <v>19744</v>
      </c>
      <c r="D20" s="40">
        <v>14398.049722222224</v>
      </c>
    </row>
    <row r="21" spans="1:15" x14ac:dyDescent="0.25">
      <c r="A21" s="39" t="s">
        <v>12</v>
      </c>
      <c r="B21" s="39" t="s">
        <v>6</v>
      </c>
      <c r="C21" s="40">
        <v>5436</v>
      </c>
      <c r="D21" s="40">
        <v>36924.805</v>
      </c>
      <c r="I21" s="43" t="s">
        <v>52</v>
      </c>
      <c r="J21" s="43" t="s">
        <v>13</v>
      </c>
      <c r="K21" s="44"/>
      <c r="L21" s="44"/>
      <c r="M21" s="44"/>
      <c r="N21" s="44"/>
      <c r="O21" s="44"/>
    </row>
    <row r="22" spans="1:15" x14ac:dyDescent="0.25">
      <c r="A22" s="39" t="s">
        <v>3</v>
      </c>
      <c r="B22" s="39" t="s">
        <v>4</v>
      </c>
      <c r="C22" s="40">
        <v>23076</v>
      </c>
      <c r="D22" s="40">
        <v>36612.777916666666</v>
      </c>
      <c r="I22" s="43" t="s">
        <v>15</v>
      </c>
      <c r="J22" s="44" t="s">
        <v>5</v>
      </c>
      <c r="K22" s="44" t="s">
        <v>7</v>
      </c>
      <c r="L22" s="44" t="s">
        <v>8</v>
      </c>
      <c r="M22" s="44" t="s">
        <v>6</v>
      </c>
      <c r="N22" s="44" t="s">
        <v>4</v>
      </c>
      <c r="O22" s="44" t="s">
        <v>14</v>
      </c>
    </row>
    <row r="23" spans="1:15" x14ac:dyDescent="0.25">
      <c r="A23" s="39" t="s">
        <v>9</v>
      </c>
      <c r="B23" s="39" t="s">
        <v>4</v>
      </c>
      <c r="C23" s="40">
        <v>4656</v>
      </c>
      <c r="D23" s="40">
        <v>30887.480972222227</v>
      </c>
      <c r="I23" s="44" t="s">
        <v>12</v>
      </c>
      <c r="J23" s="45">
        <v>31245.912083333329</v>
      </c>
      <c r="K23" s="45">
        <v>7450.2466666666669</v>
      </c>
      <c r="L23" s="45">
        <v>8979.9794444444451</v>
      </c>
      <c r="M23" s="45">
        <v>36924.805</v>
      </c>
      <c r="N23" s="45">
        <v>21137.834722222226</v>
      </c>
      <c r="O23" s="45">
        <v>105738.77791666666</v>
      </c>
    </row>
    <row r="24" spans="1:15" x14ac:dyDescent="0.25">
      <c r="A24" s="39" t="s">
        <v>10</v>
      </c>
      <c r="B24" s="39" t="s">
        <v>4</v>
      </c>
      <c r="C24" s="40">
        <v>5612</v>
      </c>
      <c r="D24" s="40">
        <v>32900.455694444441</v>
      </c>
      <c r="I24" s="44" t="s">
        <v>11</v>
      </c>
      <c r="J24" s="45">
        <v>31593.142222222221</v>
      </c>
      <c r="K24" s="45">
        <v>19278.473333333335</v>
      </c>
      <c r="L24" s="45">
        <v>9512.8256944444456</v>
      </c>
      <c r="M24" s="45">
        <v>14398.049722222224</v>
      </c>
      <c r="N24" s="45">
        <v>8698.3550000000014</v>
      </c>
      <c r="O24" s="45">
        <v>83480.845972222218</v>
      </c>
    </row>
    <row r="25" spans="1:15" x14ac:dyDescent="0.25">
      <c r="A25" s="39" t="s">
        <v>11</v>
      </c>
      <c r="B25" s="39" t="s">
        <v>4</v>
      </c>
      <c r="C25" s="40">
        <v>19527</v>
      </c>
      <c r="D25" s="40">
        <v>8698.3550000000014</v>
      </c>
      <c r="I25" s="44" t="s">
        <v>3</v>
      </c>
      <c r="J25" s="45">
        <v>25632.624861111111</v>
      </c>
      <c r="K25" s="45">
        <v>34559.799722222226</v>
      </c>
      <c r="L25" s="45">
        <v>13034.731388888889</v>
      </c>
      <c r="M25" s="45">
        <v>20147.348750000001</v>
      </c>
      <c r="N25" s="45">
        <v>36612.777916666666</v>
      </c>
      <c r="O25" s="45">
        <v>129987.28263888889</v>
      </c>
    </row>
    <row r="26" spans="1:15" x14ac:dyDescent="0.25">
      <c r="A26" s="39" t="s">
        <v>12</v>
      </c>
      <c r="B26" s="39" t="s">
        <v>4</v>
      </c>
      <c r="C26" s="40">
        <v>13210</v>
      </c>
      <c r="D26" s="40">
        <v>21137.834722222226</v>
      </c>
      <c r="I26" s="44" t="s">
        <v>9</v>
      </c>
      <c r="J26" s="45">
        <v>13783.596388888889</v>
      </c>
      <c r="K26" s="45">
        <v>30077.810694444444</v>
      </c>
      <c r="L26" s="45">
        <v>32495.620555555553</v>
      </c>
      <c r="M26" s="45">
        <v>12508.285694444448</v>
      </c>
      <c r="N26" s="45">
        <v>30887.480972222227</v>
      </c>
      <c r="O26" s="45">
        <v>119752.79430555557</v>
      </c>
    </row>
    <row r="27" spans="1:15" x14ac:dyDescent="0.25">
      <c r="I27" s="44" t="s">
        <v>10</v>
      </c>
      <c r="J27" s="45">
        <v>35785.506111111106</v>
      </c>
      <c r="K27" s="45">
        <v>30372.236249999998</v>
      </c>
      <c r="L27" s="45">
        <v>37216.030277777783</v>
      </c>
      <c r="M27" s="45">
        <v>19552.097083333334</v>
      </c>
      <c r="N27" s="45">
        <v>32900.455694444441</v>
      </c>
      <c r="O27" s="45">
        <v>155826.32541666666</v>
      </c>
    </row>
    <row r="28" spans="1:15" x14ac:dyDescent="0.25">
      <c r="I28" s="44" t="s">
        <v>14</v>
      </c>
      <c r="J28" s="45">
        <v>138040.78166666665</v>
      </c>
      <c r="K28" s="45">
        <v>121738.56666666667</v>
      </c>
      <c r="L28" s="45">
        <v>101239.18736111112</v>
      </c>
      <c r="M28" s="45">
        <v>103530.58625000002</v>
      </c>
      <c r="N28" s="45">
        <v>130236.90430555557</v>
      </c>
      <c r="O28" s="45">
        <v>594786.02625</v>
      </c>
    </row>
    <row r="29" spans="1:15" x14ac:dyDescent="0.25">
      <c r="F29" s="44"/>
      <c r="G29" s="44"/>
      <c r="H29" s="44"/>
    </row>
    <row r="30" spans="1:15" x14ac:dyDescent="0.25">
      <c r="F30" s="44"/>
      <c r="G30" s="44"/>
      <c r="H30" s="44"/>
      <c r="J30" s="39" t="s">
        <v>5</v>
      </c>
      <c r="K30" s="39" t="s">
        <v>7</v>
      </c>
      <c r="L30" s="39" t="s">
        <v>8</v>
      </c>
      <c r="M30" s="39" t="s">
        <v>6</v>
      </c>
      <c r="N30" s="39" t="s">
        <v>4</v>
      </c>
      <c r="O30" s="39" t="s">
        <v>14</v>
      </c>
    </row>
    <row r="31" spans="1:15" x14ac:dyDescent="0.25">
      <c r="F31" s="44"/>
      <c r="G31" s="44"/>
      <c r="H31" s="44"/>
      <c r="I31" s="39" t="s">
        <v>12</v>
      </c>
      <c r="J31" s="40">
        <v>36612.777916666666</v>
      </c>
      <c r="K31" s="40">
        <v>30887.480972222227</v>
      </c>
      <c r="L31" s="40">
        <v>32900.455694444441</v>
      </c>
      <c r="M31" s="40">
        <v>8698.3550000000014</v>
      </c>
      <c r="N31" s="40">
        <v>21137.834722222226</v>
      </c>
      <c r="O31" s="40">
        <v>130236.90430555557</v>
      </c>
    </row>
    <row r="32" spans="1:15" x14ac:dyDescent="0.25">
      <c r="A32" s="46"/>
      <c r="F32" s="44"/>
      <c r="G32" s="44"/>
      <c r="H32" s="44"/>
      <c r="I32" s="39" t="s">
        <v>11</v>
      </c>
      <c r="J32" s="40">
        <v>25632.624861111111</v>
      </c>
      <c r="K32" s="40">
        <v>13783.596388888889</v>
      </c>
      <c r="L32" s="40">
        <v>35785.506111111106</v>
      </c>
      <c r="M32" s="40">
        <v>31593.142222222221</v>
      </c>
      <c r="N32" s="40">
        <v>31245.912083333329</v>
      </c>
      <c r="O32" s="40">
        <v>138040.78166666668</v>
      </c>
    </row>
    <row r="33" spans="1:15" x14ac:dyDescent="0.25">
      <c r="A33" s="46"/>
      <c r="F33" s="44"/>
      <c r="G33" s="44"/>
      <c r="H33" s="44"/>
      <c r="I33" s="39" t="s">
        <v>3</v>
      </c>
      <c r="J33" s="40">
        <v>20147.348750000001</v>
      </c>
      <c r="K33" s="40">
        <v>12508.285694444448</v>
      </c>
      <c r="L33" s="40">
        <v>19552.097083333334</v>
      </c>
      <c r="M33" s="40">
        <v>14398.049722222224</v>
      </c>
      <c r="N33" s="40">
        <v>36924.805</v>
      </c>
      <c r="O33" s="40">
        <v>103530.58624999999</v>
      </c>
    </row>
    <row r="34" spans="1:15" x14ac:dyDescent="0.25">
      <c r="A34" s="46"/>
      <c r="F34" s="44"/>
      <c r="G34" s="44"/>
      <c r="H34" s="44"/>
      <c r="I34" s="39" t="s">
        <v>9</v>
      </c>
      <c r="J34" s="40">
        <v>34559.799722222226</v>
      </c>
      <c r="K34" s="40">
        <v>30077.810694444444</v>
      </c>
      <c r="L34" s="40">
        <v>30372.236249999998</v>
      </c>
      <c r="M34" s="40">
        <v>19278.473333333335</v>
      </c>
      <c r="N34" s="40">
        <v>7450.2466666666669</v>
      </c>
      <c r="O34" s="40">
        <v>121738.56666666668</v>
      </c>
    </row>
    <row r="35" spans="1:15" x14ac:dyDescent="0.25">
      <c r="A35" s="46"/>
      <c r="F35" s="44"/>
      <c r="G35" s="44"/>
      <c r="H35" s="44"/>
      <c r="I35" s="39" t="s">
        <v>10</v>
      </c>
      <c r="J35" s="40">
        <v>13034.731388888889</v>
      </c>
      <c r="K35" s="40">
        <v>32495.620555555553</v>
      </c>
      <c r="L35" s="40">
        <v>37216.030277777783</v>
      </c>
      <c r="M35" s="40">
        <v>9512.8256944444456</v>
      </c>
      <c r="N35" s="40">
        <v>8979.9794444444451</v>
      </c>
      <c r="O35" s="40">
        <v>101239.18736111111</v>
      </c>
    </row>
    <row r="36" spans="1:15" x14ac:dyDescent="0.25">
      <c r="A36" s="46"/>
      <c r="F36" s="44"/>
      <c r="G36" s="44"/>
      <c r="H36" s="44"/>
      <c r="I36" s="39" t="s">
        <v>14</v>
      </c>
      <c r="J36" s="40">
        <v>129987.28263888891</v>
      </c>
      <c r="K36" s="40">
        <v>119752.79430555557</v>
      </c>
      <c r="L36" s="40">
        <v>155826.32541666669</v>
      </c>
      <c r="M36" s="40">
        <v>83480.845972222218</v>
      </c>
      <c r="N36" s="40">
        <v>105738.77791666667</v>
      </c>
      <c r="O36" s="40">
        <v>594786.02625000011</v>
      </c>
    </row>
    <row r="37" spans="1:15" x14ac:dyDescent="0.25">
      <c r="A37" s="46"/>
      <c r="F37" s="44"/>
      <c r="G37" s="44"/>
      <c r="H37" s="44"/>
    </row>
    <row r="38" spans="1:15" x14ac:dyDescent="0.25">
      <c r="A38" s="46"/>
      <c r="F38" s="44"/>
      <c r="G38" s="44"/>
      <c r="H38" s="44"/>
    </row>
    <row r="39" spans="1:15" x14ac:dyDescent="0.25">
      <c r="A39" s="46"/>
    </row>
    <row r="40" spans="1:15" x14ac:dyDescent="0.25">
      <c r="A40" s="46"/>
    </row>
    <row r="41" spans="1:15" x14ac:dyDescent="0.25">
      <c r="A41" s="46"/>
    </row>
    <row r="42" spans="1:15" x14ac:dyDescent="0.25">
      <c r="A42" s="46"/>
    </row>
    <row r="43" spans="1:15" x14ac:dyDescent="0.25">
      <c r="A43" s="46"/>
    </row>
    <row r="44" spans="1:15" x14ac:dyDescent="0.25">
      <c r="A44" s="46"/>
    </row>
  </sheetData>
  <pageMargins left="0.511811024" right="0.511811024" top="0.78740157499999996" bottom="0.78740157499999996" header="0.31496062000000002" footer="0.3149606200000000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D2CD-C2D1-4492-B50B-5D32D15654DC}">
  <dimension ref="A1:N45"/>
  <sheetViews>
    <sheetView zoomScale="55" zoomScaleNormal="55" workbookViewId="0">
      <selection activeCell="N20" sqref="N20"/>
    </sheetView>
  </sheetViews>
  <sheetFormatPr defaultRowHeight="15.75" x14ac:dyDescent="0.25"/>
  <cols>
    <col min="1" max="1" width="14.375" style="33" bestFit="1" customWidth="1"/>
    <col min="2" max="2" width="11.375" style="33" bestFit="1" customWidth="1"/>
    <col min="3" max="3" width="10.875" style="33" bestFit="1" customWidth="1"/>
    <col min="4" max="4" width="9" style="33"/>
    <col min="5" max="6" width="14.25" style="10" bestFit="1" customWidth="1"/>
    <col min="7" max="7" width="9" style="33"/>
    <col min="8" max="8" width="25.375" style="33" bestFit="1" customWidth="1"/>
    <col min="9" max="9" width="39.875" style="33" bestFit="1" customWidth="1"/>
    <col min="10" max="10" width="17" style="33" bestFit="1" customWidth="1"/>
    <col min="11" max="11" width="21.5" style="33" bestFit="1" customWidth="1"/>
    <col min="12" max="12" width="25.375" style="33" bestFit="1" customWidth="1"/>
    <col min="13" max="13" width="35.125" style="33" bestFit="1" customWidth="1"/>
    <col min="14" max="14" width="16.25" style="33" bestFit="1" customWidth="1"/>
    <col min="15" max="16384" width="9" style="33"/>
  </cols>
  <sheetData>
    <row r="1" spans="1:14" s="3" customFormat="1" x14ac:dyDescent="0.25">
      <c r="A1" s="3" t="s">
        <v>58</v>
      </c>
      <c r="B1" s="3" t="s">
        <v>59</v>
      </c>
      <c r="C1" s="3" t="s">
        <v>60</v>
      </c>
      <c r="D1" s="3" t="s">
        <v>62</v>
      </c>
      <c r="E1" s="11" t="s">
        <v>2</v>
      </c>
      <c r="F1" s="11" t="s">
        <v>50</v>
      </c>
    </row>
    <row r="2" spans="1:14" x14ac:dyDescent="0.25">
      <c r="A2" s="33" t="s">
        <v>10</v>
      </c>
      <c r="B2" s="33" t="s">
        <v>7</v>
      </c>
      <c r="C2" s="33">
        <v>39</v>
      </c>
      <c r="D2" s="34">
        <f>funcionarios[[#This Row],[contagem]]/funcionarios[[#Totals],[contagem]]</f>
        <v>7.8E-2</v>
      </c>
      <c r="E2" s="10">
        <v>12591</v>
      </c>
      <c r="F2" s="10">
        <v>25632.624861111111</v>
      </c>
    </row>
    <row r="3" spans="1:14" x14ac:dyDescent="0.25">
      <c r="A3" s="33" t="s">
        <v>11</v>
      </c>
      <c r="B3" s="33" t="s">
        <v>8</v>
      </c>
      <c r="C3" s="33">
        <v>28</v>
      </c>
      <c r="D3" s="34">
        <f>funcionarios[[#This Row],[contagem]]/funcionarios[[#Totals],[contagem]]</f>
        <v>5.6000000000000001E-2</v>
      </c>
      <c r="E3" s="10">
        <v>21598</v>
      </c>
      <c r="F3" s="10">
        <v>13783.596388888889</v>
      </c>
    </row>
    <row r="4" spans="1:14" x14ac:dyDescent="0.25">
      <c r="A4" s="33" t="s">
        <v>11</v>
      </c>
      <c r="B4" s="33" t="s">
        <v>7</v>
      </c>
      <c r="C4" s="33">
        <v>27</v>
      </c>
      <c r="D4" s="34">
        <f>funcionarios[[#This Row],[contagem]]/funcionarios[[#Totals],[contagem]]</f>
        <v>5.3999999999999999E-2</v>
      </c>
      <c r="E4" s="10">
        <v>8146</v>
      </c>
      <c r="F4" s="10">
        <v>35785.506111111106</v>
      </c>
      <c r="H4" s="1" t="s">
        <v>15</v>
      </c>
      <c r="I4" t="s">
        <v>68</v>
      </c>
      <c r="J4" t="s">
        <v>69</v>
      </c>
      <c r="K4"/>
      <c r="L4" s="1" t="s">
        <v>15</v>
      </c>
      <c r="M4" t="s">
        <v>70</v>
      </c>
      <c r="N4" t="s">
        <v>71</v>
      </c>
    </row>
    <row r="5" spans="1:14" x14ac:dyDescent="0.25">
      <c r="A5" s="33" t="s">
        <v>12</v>
      </c>
      <c r="B5" s="33" t="s">
        <v>4</v>
      </c>
      <c r="C5" s="33">
        <v>25</v>
      </c>
      <c r="D5" s="34">
        <f>funcionarios[[#This Row],[contagem]]/funcionarios[[#Totals],[contagem]]</f>
        <v>0.05</v>
      </c>
      <c r="E5" s="10">
        <v>16019</v>
      </c>
      <c r="F5" s="10">
        <v>31593.142222222221</v>
      </c>
      <c r="H5" s="2" t="s">
        <v>12</v>
      </c>
      <c r="I5">
        <v>97</v>
      </c>
      <c r="J5" s="36">
        <v>0.19400000000000001</v>
      </c>
      <c r="K5"/>
      <c r="L5" s="2" t="s">
        <v>5</v>
      </c>
      <c r="M5">
        <v>92</v>
      </c>
      <c r="N5" s="36">
        <v>0.184</v>
      </c>
    </row>
    <row r="6" spans="1:14" x14ac:dyDescent="0.25">
      <c r="A6" s="33" t="s">
        <v>3</v>
      </c>
      <c r="B6" s="33" t="s">
        <v>7</v>
      </c>
      <c r="C6" s="33">
        <v>25</v>
      </c>
      <c r="D6" s="34">
        <f>funcionarios[[#This Row],[contagem]]/funcionarios[[#Totals],[contagem]]</f>
        <v>0.05</v>
      </c>
      <c r="E6" s="10">
        <v>22881</v>
      </c>
      <c r="F6" s="10">
        <v>31245.912083333329</v>
      </c>
      <c r="H6" s="2" t="s">
        <v>11</v>
      </c>
      <c r="I6">
        <v>99</v>
      </c>
      <c r="J6" s="36">
        <v>0.19800000000000001</v>
      </c>
      <c r="K6"/>
      <c r="L6" s="2" t="s">
        <v>7</v>
      </c>
      <c r="M6">
        <v>122</v>
      </c>
      <c r="N6" s="36">
        <v>0.24399999999999999</v>
      </c>
    </row>
    <row r="7" spans="1:14" x14ac:dyDescent="0.25">
      <c r="A7" s="33" t="s">
        <v>9</v>
      </c>
      <c r="B7" s="33" t="s">
        <v>4</v>
      </c>
      <c r="C7" s="33">
        <v>25</v>
      </c>
      <c r="D7" s="34">
        <f>funcionarios[[#This Row],[contagem]]/funcionarios[[#Totals],[contagem]]</f>
        <v>0.05</v>
      </c>
      <c r="E7" s="10">
        <v>7817</v>
      </c>
      <c r="F7" s="10">
        <v>34559.799722222226</v>
      </c>
      <c r="H7" s="2" t="s">
        <v>3</v>
      </c>
      <c r="I7">
        <v>97</v>
      </c>
      <c r="J7" s="36">
        <v>0.19400000000000001</v>
      </c>
      <c r="K7"/>
      <c r="L7" s="2" t="s">
        <v>8</v>
      </c>
      <c r="M7">
        <v>99</v>
      </c>
      <c r="N7" s="36">
        <v>0.19800000000000001</v>
      </c>
    </row>
    <row r="8" spans="1:14" x14ac:dyDescent="0.25">
      <c r="A8" s="33" t="s">
        <v>10</v>
      </c>
      <c r="B8" s="33" t="s">
        <v>6</v>
      </c>
      <c r="C8" s="33">
        <v>23</v>
      </c>
      <c r="D8" s="34">
        <f>funcionarios[[#This Row],[contagem]]/funcionarios[[#Totals],[contagem]]</f>
        <v>4.5999999999999999E-2</v>
      </c>
      <c r="E8" s="10">
        <v>18797</v>
      </c>
      <c r="F8" s="10">
        <v>30077.810694444444</v>
      </c>
      <c r="H8" s="2" t="s">
        <v>9</v>
      </c>
      <c r="I8">
        <v>89</v>
      </c>
      <c r="J8" s="36">
        <v>0.17799999999999999</v>
      </c>
      <c r="K8"/>
      <c r="L8" s="2" t="s">
        <v>6</v>
      </c>
      <c r="M8">
        <v>94</v>
      </c>
      <c r="N8" s="36">
        <v>0.188</v>
      </c>
    </row>
    <row r="9" spans="1:14" x14ac:dyDescent="0.25">
      <c r="A9" s="33" t="s">
        <v>10</v>
      </c>
      <c r="B9" s="33" t="s">
        <v>8</v>
      </c>
      <c r="C9" s="33">
        <v>22</v>
      </c>
      <c r="D9" s="34">
        <f>funcionarios[[#This Row],[contagem]]/funcionarios[[#Totals],[contagem]]</f>
        <v>4.3999999999999997E-2</v>
      </c>
      <c r="E9" s="10">
        <v>20308</v>
      </c>
      <c r="F9" s="10">
        <v>30372.236249999998</v>
      </c>
      <c r="H9" s="2" t="s">
        <v>10</v>
      </c>
      <c r="I9">
        <v>118</v>
      </c>
      <c r="J9" s="36">
        <v>0.23599999999999999</v>
      </c>
      <c r="K9"/>
      <c r="L9" s="2" t="s">
        <v>4</v>
      </c>
      <c r="M9">
        <v>93</v>
      </c>
      <c r="N9" s="36">
        <v>0.186</v>
      </c>
    </row>
    <row r="10" spans="1:14" x14ac:dyDescent="0.25">
      <c r="A10" s="33" t="s">
        <v>12</v>
      </c>
      <c r="B10" s="33" t="s">
        <v>6</v>
      </c>
      <c r="C10" s="33">
        <v>21</v>
      </c>
      <c r="D10" s="34">
        <f>funcionarios[[#This Row],[contagem]]/funcionarios[[#Totals],[contagem]]</f>
        <v>4.2000000000000003E-2</v>
      </c>
      <c r="E10" s="10">
        <v>8614</v>
      </c>
      <c r="F10" s="10">
        <v>19278.473333333335</v>
      </c>
      <c r="H10" s="2" t="s">
        <v>14</v>
      </c>
      <c r="I10">
        <v>500</v>
      </c>
      <c r="J10" s="36">
        <v>1</v>
      </c>
      <c r="K10"/>
      <c r="L10" s="2" t="s">
        <v>14</v>
      </c>
      <c r="M10">
        <v>500</v>
      </c>
      <c r="N10" s="36">
        <v>1</v>
      </c>
    </row>
    <row r="11" spans="1:14" x14ac:dyDescent="0.25">
      <c r="A11" s="33" t="s">
        <v>3</v>
      </c>
      <c r="B11" s="33" t="s">
        <v>5</v>
      </c>
      <c r="C11" s="33">
        <v>21</v>
      </c>
      <c r="D11" s="34">
        <f>funcionarios[[#This Row],[contagem]]/funcionarios[[#Totals],[contagem]]</f>
        <v>4.2000000000000003E-2</v>
      </c>
      <c r="E11" s="10">
        <v>19303</v>
      </c>
      <c r="F11" s="10">
        <v>7450.2466666666669</v>
      </c>
      <c r="H11"/>
      <c r="I11"/>
      <c r="J11"/>
      <c r="K11"/>
      <c r="L11"/>
      <c r="M11"/>
      <c r="N11"/>
    </row>
    <row r="12" spans="1:14" x14ac:dyDescent="0.25">
      <c r="A12" s="33" t="s">
        <v>12</v>
      </c>
      <c r="B12" s="33" t="s">
        <v>5</v>
      </c>
      <c r="C12" s="33">
        <v>20</v>
      </c>
      <c r="D12" s="34">
        <f>funcionarios[[#This Row],[contagem]]/funcionarios[[#Totals],[contagem]]</f>
        <v>0.04</v>
      </c>
      <c r="E12" s="10">
        <v>12219</v>
      </c>
      <c r="F12" s="10">
        <v>13034.731388888889</v>
      </c>
      <c r="H12"/>
      <c r="I12"/>
      <c r="J12"/>
    </row>
    <row r="13" spans="1:14" x14ac:dyDescent="0.25">
      <c r="A13" s="33" t="s">
        <v>3</v>
      </c>
      <c r="B13" s="33" t="s">
        <v>8</v>
      </c>
      <c r="C13" s="33">
        <v>18</v>
      </c>
      <c r="D13" s="34">
        <f>funcionarios[[#This Row],[contagem]]/funcionarios[[#Totals],[contagem]]</f>
        <v>3.5999999999999997E-2</v>
      </c>
      <c r="E13" s="10">
        <v>18981</v>
      </c>
      <c r="F13" s="10">
        <v>32495.620555555553</v>
      </c>
      <c r="H13"/>
      <c r="I13"/>
      <c r="J13"/>
    </row>
    <row r="14" spans="1:14" x14ac:dyDescent="0.25">
      <c r="A14" s="33" t="s">
        <v>10</v>
      </c>
      <c r="B14" s="33" t="s">
        <v>5</v>
      </c>
      <c r="C14" s="33">
        <v>18</v>
      </c>
      <c r="D14" s="34">
        <f>funcionarios[[#This Row],[contagem]]/funcionarios[[#Totals],[contagem]]</f>
        <v>3.5999999999999997E-2</v>
      </c>
      <c r="E14" s="10">
        <v>23258</v>
      </c>
      <c r="F14" s="10">
        <v>37216.030277777783</v>
      </c>
      <c r="H14"/>
      <c r="I14"/>
      <c r="J14"/>
    </row>
    <row r="15" spans="1:14" x14ac:dyDescent="0.25">
      <c r="A15" s="33" t="s">
        <v>11</v>
      </c>
      <c r="B15" s="33" t="s">
        <v>6</v>
      </c>
      <c r="C15" s="33">
        <v>17</v>
      </c>
      <c r="D15" s="34">
        <f>funcionarios[[#This Row],[contagem]]/funcionarios[[#Totals],[contagem]]</f>
        <v>3.4000000000000002E-2</v>
      </c>
      <c r="E15" s="10">
        <v>22364</v>
      </c>
      <c r="F15" s="10">
        <v>9512.8256944444456</v>
      </c>
      <c r="H15"/>
      <c r="I15"/>
      <c r="J15"/>
    </row>
    <row r="16" spans="1:14" x14ac:dyDescent="0.25">
      <c r="A16" s="33" t="s">
        <v>3</v>
      </c>
      <c r="B16" s="33" t="s">
        <v>6</v>
      </c>
      <c r="C16" s="33">
        <v>17</v>
      </c>
      <c r="D16" s="34">
        <f>funcionarios[[#This Row],[contagem]]/funcionarios[[#Totals],[contagem]]</f>
        <v>3.4000000000000002E-2</v>
      </c>
      <c r="E16" s="10">
        <v>20561</v>
      </c>
      <c r="F16" s="10">
        <v>8979.9794444444451</v>
      </c>
      <c r="H16"/>
      <c r="I16"/>
      <c r="J16"/>
    </row>
    <row r="17" spans="1:10" x14ac:dyDescent="0.25">
      <c r="A17" s="33" t="s">
        <v>9</v>
      </c>
      <c r="B17" s="33" t="s">
        <v>5</v>
      </c>
      <c r="C17" s="33">
        <v>17</v>
      </c>
      <c r="D17" s="34">
        <f>funcionarios[[#This Row],[contagem]]/funcionarios[[#Totals],[contagem]]</f>
        <v>3.4000000000000002E-2</v>
      </c>
      <c r="E17" s="10">
        <v>8998</v>
      </c>
      <c r="F17" s="10">
        <v>20147.348750000001</v>
      </c>
      <c r="H17"/>
      <c r="I17"/>
      <c r="J17"/>
    </row>
    <row r="18" spans="1:10" x14ac:dyDescent="0.25">
      <c r="A18" s="33" t="s">
        <v>12</v>
      </c>
      <c r="B18" s="33" t="s">
        <v>8</v>
      </c>
      <c r="C18" s="33">
        <v>16</v>
      </c>
      <c r="D18" s="34">
        <f>funcionarios[[#This Row],[contagem]]/funcionarios[[#Totals],[contagem]]</f>
        <v>3.2000000000000001E-2</v>
      </c>
      <c r="E18" s="10">
        <v>12048</v>
      </c>
      <c r="F18" s="10">
        <v>12508.285694444448</v>
      </c>
      <c r="H18"/>
      <c r="I18"/>
      <c r="J18"/>
    </row>
    <row r="19" spans="1:10" x14ac:dyDescent="0.25">
      <c r="A19" s="33" t="s">
        <v>11</v>
      </c>
      <c r="B19" s="33" t="s">
        <v>5</v>
      </c>
      <c r="C19" s="33">
        <v>16</v>
      </c>
      <c r="D19" s="34">
        <f>funcionarios[[#This Row],[contagem]]/funcionarios[[#Totals],[contagem]]</f>
        <v>3.2000000000000001E-2</v>
      </c>
      <c r="E19" s="10">
        <v>5945</v>
      </c>
      <c r="F19" s="10">
        <v>19552.097083333334</v>
      </c>
      <c r="H19"/>
      <c r="I19"/>
      <c r="J19"/>
    </row>
    <row r="20" spans="1:10" x14ac:dyDescent="0.25">
      <c r="A20" s="33" t="s">
        <v>3</v>
      </c>
      <c r="B20" s="33" t="s">
        <v>4</v>
      </c>
      <c r="C20" s="33">
        <v>16</v>
      </c>
      <c r="D20" s="34">
        <f>funcionarios[[#This Row],[contagem]]/funcionarios[[#Totals],[contagem]]</f>
        <v>3.2000000000000001E-2</v>
      </c>
      <c r="E20" s="10">
        <v>19744</v>
      </c>
      <c r="F20" s="10">
        <v>14398.049722222224</v>
      </c>
      <c r="H20"/>
      <c r="I20"/>
      <c r="J20"/>
    </row>
    <row r="21" spans="1:10" x14ac:dyDescent="0.25">
      <c r="A21" s="33" t="s">
        <v>9</v>
      </c>
      <c r="B21" s="33" t="s">
        <v>7</v>
      </c>
      <c r="C21" s="33">
        <v>16</v>
      </c>
      <c r="D21" s="34">
        <f>funcionarios[[#This Row],[contagem]]/funcionarios[[#Totals],[contagem]]</f>
        <v>3.2000000000000001E-2</v>
      </c>
      <c r="E21" s="10">
        <v>5436</v>
      </c>
      <c r="F21" s="10">
        <v>36924.805</v>
      </c>
      <c r="H21"/>
      <c r="I21"/>
      <c r="J21"/>
    </row>
    <row r="22" spans="1:10" x14ac:dyDescent="0.25">
      <c r="A22" s="33" t="s">
        <v>9</v>
      </c>
      <c r="B22" s="33" t="s">
        <v>6</v>
      </c>
      <c r="C22" s="33">
        <v>16</v>
      </c>
      <c r="D22" s="34">
        <f>funcionarios[[#This Row],[contagem]]/funcionarios[[#Totals],[contagem]]</f>
        <v>3.2000000000000001E-2</v>
      </c>
      <c r="E22" s="10">
        <v>23076</v>
      </c>
      <c r="F22" s="10">
        <v>36612.777916666666</v>
      </c>
      <c r="H22"/>
      <c r="I22"/>
      <c r="J22"/>
    </row>
    <row r="23" spans="1:10" x14ac:dyDescent="0.25">
      <c r="A23" s="33" t="s">
        <v>10</v>
      </c>
      <c r="B23" s="33" t="s">
        <v>4</v>
      </c>
      <c r="C23" s="33">
        <v>16</v>
      </c>
      <c r="D23" s="34">
        <f>funcionarios[[#This Row],[contagem]]/funcionarios[[#Totals],[contagem]]</f>
        <v>3.2000000000000001E-2</v>
      </c>
      <c r="E23" s="10">
        <v>4656</v>
      </c>
      <c r="F23" s="10">
        <v>30887.480972222227</v>
      </c>
      <c r="H23"/>
      <c r="I23"/>
      <c r="J23"/>
    </row>
    <row r="24" spans="1:10" x14ac:dyDescent="0.25">
      <c r="A24" s="33" t="s">
        <v>12</v>
      </c>
      <c r="B24" s="33" t="s">
        <v>7</v>
      </c>
      <c r="C24" s="33">
        <v>15</v>
      </c>
      <c r="D24" s="34">
        <f>funcionarios[[#This Row],[contagem]]/funcionarios[[#Totals],[contagem]]</f>
        <v>0.03</v>
      </c>
      <c r="E24" s="10">
        <v>5612</v>
      </c>
      <c r="F24" s="10">
        <v>32900.455694444441</v>
      </c>
      <c r="H24"/>
      <c r="I24"/>
      <c r="J24"/>
    </row>
    <row r="25" spans="1:10" x14ac:dyDescent="0.25">
      <c r="A25" s="33" t="s">
        <v>9</v>
      </c>
      <c r="B25" s="33" t="s">
        <v>8</v>
      </c>
      <c r="C25" s="33">
        <v>15</v>
      </c>
      <c r="D25" s="34">
        <f>funcionarios[[#This Row],[contagem]]/funcionarios[[#Totals],[contagem]]</f>
        <v>0.03</v>
      </c>
      <c r="E25" s="10">
        <v>19527</v>
      </c>
      <c r="F25" s="10">
        <v>8698.3550000000014</v>
      </c>
      <c r="H25"/>
      <c r="I25"/>
      <c r="J25"/>
    </row>
    <row r="26" spans="1:10" x14ac:dyDescent="0.25">
      <c r="A26" s="33" t="s">
        <v>11</v>
      </c>
      <c r="B26" s="33" t="s">
        <v>4</v>
      </c>
      <c r="C26" s="33">
        <v>11</v>
      </c>
      <c r="D26" s="34">
        <f>funcionarios[[#This Row],[contagem]]/funcionarios[[#Totals],[contagem]]</f>
        <v>2.1999999999999999E-2</v>
      </c>
      <c r="E26" s="10">
        <v>13210</v>
      </c>
      <c r="F26" s="10">
        <v>21137.834722222226</v>
      </c>
      <c r="H26"/>
      <c r="I26"/>
      <c r="J26"/>
    </row>
    <row r="27" spans="1:10" x14ac:dyDescent="0.25">
      <c r="A27" s="33" t="s">
        <v>61</v>
      </c>
      <c r="C27" s="33">
        <f>SUBTOTAL(109,funcionarios[contagem])</f>
        <v>500</v>
      </c>
      <c r="D27" s="34">
        <f>SUBTOTAL(109,funcionarios[porcentagem])</f>
        <v>1.0000000000000002</v>
      </c>
      <c r="E27" s="35">
        <f>SUBTOTAL(109,funcionarios[Salário do Mercado])</f>
        <v>371709</v>
      </c>
      <c r="F27" s="35">
        <f>SUBTOTAL(109,funcionarios[Custo Líquido])</f>
        <v>594786.02625</v>
      </c>
      <c r="H27"/>
      <c r="I27"/>
      <c r="J27"/>
    </row>
    <row r="28" spans="1:10" x14ac:dyDescent="0.25">
      <c r="H28"/>
      <c r="I28"/>
      <c r="J28"/>
    </row>
    <row r="29" spans="1:10" x14ac:dyDescent="0.25">
      <c r="H29"/>
      <c r="I29"/>
      <c r="J29"/>
    </row>
    <row r="30" spans="1:10" x14ac:dyDescent="0.25">
      <c r="H30"/>
      <c r="I30"/>
      <c r="J30"/>
    </row>
    <row r="31" spans="1:10" x14ac:dyDescent="0.25">
      <c r="H31"/>
      <c r="I31"/>
      <c r="J31"/>
    </row>
    <row r="32" spans="1:10" x14ac:dyDescent="0.25">
      <c r="H32"/>
      <c r="I32"/>
      <c r="J32"/>
    </row>
    <row r="33" spans="8:10" x14ac:dyDescent="0.25">
      <c r="H33"/>
      <c r="I33"/>
      <c r="J33"/>
    </row>
    <row r="34" spans="8:10" x14ac:dyDescent="0.25">
      <c r="H34"/>
      <c r="I34"/>
      <c r="J34"/>
    </row>
    <row r="35" spans="8:10" x14ac:dyDescent="0.25">
      <c r="H35"/>
      <c r="I35"/>
      <c r="J35"/>
    </row>
    <row r="36" spans="8:10" x14ac:dyDescent="0.25">
      <c r="H36"/>
      <c r="I36"/>
    </row>
    <row r="37" spans="8:10" x14ac:dyDescent="0.25">
      <c r="H37"/>
      <c r="I37"/>
    </row>
    <row r="38" spans="8:10" x14ac:dyDescent="0.25">
      <c r="H38"/>
      <c r="I38"/>
    </row>
    <row r="39" spans="8:10" x14ac:dyDescent="0.25">
      <c r="H39"/>
      <c r="I39"/>
    </row>
    <row r="40" spans="8:10" x14ac:dyDescent="0.25">
      <c r="H40"/>
      <c r="I40"/>
    </row>
    <row r="41" spans="8:10" x14ac:dyDescent="0.25">
      <c r="H41"/>
      <c r="I41"/>
    </row>
    <row r="42" spans="8:10" x14ac:dyDescent="0.25">
      <c r="H42"/>
      <c r="I42"/>
    </row>
    <row r="43" spans="8:10" x14ac:dyDescent="0.25">
      <c r="H43"/>
      <c r="I43"/>
    </row>
    <row r="44" spans="8:10" x14ac:dyDescent="0.25">
      <c r="H44"/>
      <c r="I44"/>
    </row>
    <row r="45" spans="8:10" x14ac:dyDescent="0.25">
      <c r="H45"/>
      <c r="I45"/>
    </row>
  </sheetData>
  <pageMargins left="0.511811024" right="0.511811024" top="0.78740157499999996" bottom="0.78740157499999996" header="0.31496062000000002" footer="0.3149606200000000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3C6-8E4B-4504-A80F-7FF52825618E}">
  <dimension ref="B2:N59"/>
  <sheetViews>
    <sheetView tabSelected="1" topLeftCell="I22" zoomScale="55" zoomScaleNormal="55" workbookViewId="0">
      <selection activeCell="K39" sqref="J39:K43"/>
    </sheetView>
  </sheetViews>
  <sheetFormatPr defaultColWidth="13" defaultRowHeight="23.25" x14ac:dyDescent="0.25"/>
  <cols>
    <col min="1" max="1" width="13" style="47"/>
    <col min="2" max="2" width="58.625" style="47" customWidth="1"/>
    <col min="3" max="3" width="45.75" style="47" bestFit="1" customWidth="1"/>
    <col min="4" max="4" width="19.875" style="47" bestFit="1" customWidth="1"/>
    <col min="5" max="5" width="19.25" style="47" bestFit="1" customWidth="1"/>
    <col min="6" max="6" width="20.5" style="47" bestFit="1" customWidth="1"/>
    <col min="7" max="7" width="19.875" style="47" bestFit="1" customWidth="1"/>
    <col min="8" max="8" width="25.75" style="47" bestFit="1" customWidth="1"/>
    <col min="9" max="9" width="11.125" style="47" bestFit="1" customWidth="1"/>
    <col min="10" max="10" width="23.625" style="47" bestFit="1" customWidth="1"/>
    <col min="11" max="11" width="48.25" style="47" bestFit="1" customWidth="1"/>
    <col min="12" max="12" width="69.25" style="47" customWidth="1"/>
    <col min="13" max="13" width="17" style="47" bestFit="1" customWidth="1"/>
    <col min="14" max="14" width="48.25" style="47" bestFit="1" customWidth="1"/>
    <col min="15" max="503" width="11.125" style="47" bestFit="1" customWidth="1"/>
    <col min="504" max="16384" width="13" style="47"/>
  </cols>
  <sheetData>
    <row r="2" spans="2:14" ht="23.25" customHeight="1" x14ac:dyDescent="0.25">
      <c r="B2" s="56" t="s">
        <v>94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4" spans="2:14" x14ac:dyDescent="0.25">
      <c r="B4" s="48" t="s">
        <v>79</v>
      </c>
      <c r="C4" s="48" t="s">
        <v>13</v>
      </c>
    </row>
    <row r="5" spans="2:14" x14ac:dyDescent="0.25">
      <c r="B5" s="48" t="s">
        <v>15</v>
      </c>
      <c r="C5" s="47" t="s">
        <v>5</v>
      </c>
      <c r="D5" s="47" t="s">
        <v>7</v>
      </c>
      <c r="E5" s="47" t="s">
        <v>8</v>
      </c>
      <c r="F5" s="47" t="s">
        <v>6</v>
      </c>
      <c r="G5" s="47" t="s">
        <v>4</v>
      </c>
      <c r="H5" s="47" t="s">
        <v>14</v>
      </c>
      <c r="J5" s="47" t="s">
        <v>0</v>
      </c>
      <c r="K5" s="47" t="s">
        <v>99</v>
      </c>
      <c r="M5" s="47" t="s">
        <v>1</v>
      </c>
      <c r="N5" s="47" t="s">
        <v>99</v>
      </c>
    </row>
    <row r="6" spans="2:14" x14ac:dyDescent="0.25">
      <c r="B6" s="47" t="s">
        <v>12</v>
      </c>
      <c r="C6" s="49">
        <v>20</v>
      </c>
      <c r="D6" s="49">
        <v>15</v>
      </c>
      <c r="E6" s="49">
        <v>16</v>
      </c>
      <c r="F6" s="49">
        <v>21</v>
      </c>
      <c r="G6" s="49">
        <v>25</v>
      </c>
      <c r="H6" s="49">
        <v>97</v>
      </c>
      <c r="J6" s="47" t="s">
        <v>12</v>
      </c>
      <c r="K6" s="47">
        <v>97</v>
      </c>
      <c r="M6" s="47" t="s">
        <v>5</v>
      </c>
      <c r="N6" s="49">
        <v>92</v>
      </c>
    </row>
    <row r="7" spans="2:14" x14ac:dyDescent="0.25">
      <c r="B7" s="47" t="s">
        <v>11</v>
      </c>
      <c r="C7" s="49">
        <v>16</v>
      </c>
      <c r="D7" s="49">
        <v>27</v>
      </c>
      <c r="E7" s="49">
        <v>28</v>
      </c>
      <c r="F7" s="49">
        <v>17</v>
      </c>
      <c r="G7" s="49">
        <v>11</v>
      </c>
      <c r="H7" s="49">
        <v>99</v>
      </c>
      <c r="J7" s="47" t="s">
        <v>11</v>
      </c>
      <c r="K7" s="47">
        <v>99</v>
      </c>
      <c r="M7" s="47" t="s">
        <v>7</v>
      </c>
      <c r="N7" s="49">
        <v>122</v>
      </c>
    </row>
    <row r="8" spans="2:14" x14ac:dyDescent="0.25">
      <c r="B8" s="47" t="s">
        <v>3</v>
      </c>
      <c r="C8" s="49">
        <v>21</v>
      </c>
      <c r="D8" s="49">
        <v>25</v>
      </c>
      <c r="E8" s="49">
        <v>18</v>
      </c>
      <c r="F8" s="49">
        <v>17</v>
      </c>
      <c r="G8" s="49">
        <v>16</v>
      </c>
      <c r="H8" s="49">
        <v>97</v>
      </c>
      <c r="J8" s="47" t="s">
        <v>3</v>
      </c>
      <c r="K8" s="47">
        <v>97</v>
      </c>
      <c r="M8" s="47" t="s">
        <v>8</v>
      </c>
      <c r="N8" s="49">
        <v>99</v>
      </c>
    </row>
    <row r="9" spans="2:14" x14ac:dyDescent="0.25">
      <c r="B9" s="47" t="s">
        <v>9</v>
      </c>
      <c r="C9" s="49">
        <v>17</v>
      </c>
      <c r="D9" s="49">
        <v>16</v>
      </c>
      <c r="E9" s="49">
        <v>15</v>
      </c>
      <c r="F9" s="49">
        <v>16</v>
      </c>
      <c r="G9" s="49">
        <v>25</v>
      </c>
      <c r="H9" s="49">
        <v>89</v>
      </c>
      <c r="J9" s="47" t="s">
        <v>9</v>
      </c>
      <c r="K9" s="47">
        <v>89</v>
      </c>
      <c r="M9" s="47" t="s">
        <v>6</v>
      </c>
      <c r="N9" s="49">
        <v>94</v>
      </c>
    </row>
    <row r="10" spans="2:14" x14ac:dyDescent="0.25">
      <c r="B10" s="47" t="s">
        <v>10</v>
      </c>
      <c r="C10" s="49">
        <v>18</v>
      </c>
      <c r="D10" s="49">
        <v>39</v>
      </c>
      <c r="E10" s="49">
        <v>22</v>
      </c>
      <c r="F10" s="49">
        <v>23</v>
      </c>
      <c r="G10" s="49">
        <v>16</v>
      </c>
      <c r="H10" s="49">
        <v>118</v>
      </c>
      <c r="J10" s="47" t="s">
        <v>10</v>
      </c>
      <c r="K10" s="47">
        <v>118</v>
      </c>
      <c r="M10" s="47" t="s">
        <v>4</v>
      </c>
      <c r="N10" s="49">
        <v>93</v>
      </c>
    </row>
    <row r="11" spans="2:14" x14ac:dyDescent="0.25">
      <c r="B11" s="47" t="s">
        <v>14</v>
      </c>
      <c r="C11" s="49">
        <v>92</v>
      </c>
      <c r="D11" s="49">
        <v>122</v>
      </c>
      <c r="E11" s="49">
        <v>99</v>
      </c>
      <c r="F11" s="49">
        <v>94</v>
      </c>
      <c r="G11" s="49">
        <v>93</v>
      </c>
      <c r="H11" s="49">
        <v>500</v>
      </c>
    </row>
    <row r="13" spans="2:14" ht="23.25" customHeight="1" x14ac:dyDescent="0.25">
      <c r="B13" s="56" t="s">
        <v>95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2:14" x14ac:dyDescent="0.25">
      <c r="N14" s="47" t="s">
        <v>100</v>
      </c>
    </row>
    <row r="15" spans="2:14" x14ac:dyDescent="0.25">
      <c r="B15" s="48" t="s">
        <v>92</v>
      </c>
      <c r="C15" s="48" t="s">
        <v>13</v>
      </c>
    </row>
    <row r="16" spans="2:14" x14ac:dyDescent="0.25">
      <c r="B16" s="48" t="s">
        <v>15</v>
      </c>
      <c r="C16" s="47" t="s">
        <v>5</v>
      </c>
      <c r="D16" s="47" t="s">
        <v>7</v>
      </c>
      <c r="E16" s="47" t="s">
        <v>8</v>
      </c>
      <c r="F16" s="47" t="s">
        <v>6</v>
      </c>
      <c r="G16" s="47" t="s">
        <v>4</v>
      </c>
      <c r="H16" s="47" t="s">
        <v>14</v>
      </c>
      <c r="J16" s="47" t="s">
        <v>0</v>
      </c>
      <c r="K16" s="47" t="s">
        <v>77</v>
      </c>
      <c r="M16" s="47" t="s">
        <v>1</v>
      </c>
      <c r="N16" s="47" t="s">
        <v>77</v>
      </c>
    </row>
    <row r="17" spans="2:14" x14ac:dyDescent="0.25">
      <c r="B17" s="47" t="s">
        <v>12</v>
      </c>
      <c r="C17" s="49">
        <v>10961.6</v>
      </c>
      <c r="D17" s="49">
        <v>9636</v>
      </c>
      <c r="E17" s="49">
        <v>11325.1875</v>
      </c>
      <c r="F17" s="49">
        <v>10295.047619047618</v>
      </c>
      <c r="G17" s="49">
        <v>11002.68</v>
      </c>
      <c r="H17" s="49">
        <v>10682.865979381444</v>
      </c>
      <c r="I17" s="49"/>
      <c r="J17" s="47" t="s">
        <v>10</v>
      </c>
      <c r="K17" s="49">
        <v>11935.237288135593</v>
      </c>
      <c r="M17" s="47" t="s">
        <v>7</v>
      </c>
      <c r="N17" s="49">
        <v>11892.516393442624</v>
      </c>
    </row>
    <row r="18" spans="2:14" x14ac:dyDescent="0.25">
      <c r="B18" s="47" t="s">
        <v>11</v>
      </c>
      <c r="C18" s="49">
        <v>10336.5625</v>
      </c>
      <c r="D18" s="49">
        <v>13144.777777777777</v>
      </c>
      <c r="E18" s="49">
        <v>11204.785714285714</v>
      </c>
      <c r="F18" s="49">
        <v>11481.941176470587</v>
      </c>
      <c r="G18" s="49">
        <v>12690.636363636364</v>
      </c>
      <c r="H18" s="49">
        <v>11806.242424242424</v>
      </c>
      <c r="I18" s="49"/>
      <c r="J18" s="47" t="s">
        <v>9</v>
      </c>
      <c r="K18" s="49">
        <v>11918.730337078652</v>
      </c>
      <c r="M18" s="47" t="s">
        <v>4</v>
      </c>
      <c r="N18" s="49">
        <v>11833.053763440861</v>
      </c>
    </row>
    <row r="19" spans="2:14" x14ac:dyDescent="0.25">
      <c r="B19" s="47" t="s">
        <v>3</v>
      </c>
      <c r="C19" s="49">
        <v>11638.857142857143</v>
      </c>
      <c r="D19" s="49">
        <v>11566.6</v>
      </c>
      <c r="E19" s="49">
        <v>12156.777777777777</v>
      </c>
      <c r="F19" s="49">
        <v>10386.823529411764</v>
      </c>
      <c r="G19" s="49">
        <v>11877.25</v>
      </c>
      <c r="H19" s="49">
        <v>11536.237113402061</v>
      </c>
      <c r="I19" s="49"/>
      <c r="J19" s="47" t="s">
        <v>11</v>
      </c>
      <c r="K19" s="49">
        <v>11806.242424242424</v>
      </c>
      <c r="M19" s="47" t="s">
        <v>8</v>
      </c>
      <c r="N19" s="49">
        <v>11815.929292929293</v>
      </c>
    </row>
    <row r="20" spans="2:14" x14ac:dyDescent="0.25">
      <c r="B20" s="47" t="s">
        <v>9</v>
      </c>
      <c r="C20" s="49">
        <v>11961.529411764706</v>
      </c>
      <c r="D20" s="49">
        <v>10898.5625</v>
      </c>
      <c r="E20" s="49">
        <v>13772.266666666666</v>
      </c>
      <c r="F20" s="49">
        <v>10464.375</v>
      </c>
      <c r="G20" s="49">
        <v>12361.2</v>
      </c>
      <c r="H20" s="49">
        <v>11918.730337078652</v>
      </c>
      <c r="I20" s="49"/>
      <c r="J20" s="47" t="s">
        <v>3</v>
      </c>
      <c r="K20" s="49">
        <v>11536.237113402061</v>
      </c>
      <c r="M20" s="47" t="s">
        <v>5</v>
      </c>
      <c r="N20" s="49">
        <v>11515.934782608696</v>
      </c>
    </row>
    <row r="21" spans="2:14" x14ac:dyDescent="0.25">
      <c r="B21" s="47" t="s">
        <v>10</v>
      </c>
      <c r="C21" s="49">
        <v>12615.944444444445</v>
      </c>
      <c r="D21" s="49">
        <v>12510.153846153846</v>
      </c>
      <c r="E21" s="49">
        <v>11337.90909090909</v>
      </c>
      <c r="F21" s="49">
        <v>11182.478260869566</v>
      </c>
      <c r="G21" s="49">
        <v>11671.5</v>
      </c>
      <c r="H21" s="49">
        <v>11935.237288135593</v>
      </c>
      <c r="I21" s="49"/>
      <c r="J21" s="47" t="s">
        <v>12</v>
      </c>
      <c r="K21" s="49">
        <v>10682.865979381444</v>
      </c>
      <c r="M21" s="47" t="s">
        <v>6</v>
      </c>
      <c r="N21" s="49">
        <v>10772.255319148937</v>
      </c>
    </row>
    <row r="22" spans="2:14" x14ac:dyDescent="0.25">
      <c r="B22" s="47" t="s">
        <v>14</v>
      </c>
      <c r="C22" s="49">
        <v>11515.934782608696</v>
      </c>
      <c r="D22" s="49">
        <v>11892.516393442624</v>
      </c>
      <c r="E22" s="49">
        <v>11815.929292929293</v>
      </c>
      <c r="F22" s="49">
        <v>10772.255319148937</v>
      </c>
      <c r="G22" s="49">
        <v>11833.053763440861</v>
      </c>
      <c r="H22" s="49">
        <v>11586.392</v>
      </c>
      <c r="I22" s="49"/>
    </row>
    <row r="24" spans="2:14" ht="23.25" customHeight="1" x14ac:dyDescent="0.25">
      <c r="B24" s="56" t="s">
        <v>96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6" spans="2:14" x14ac:dyDescent="0.25">
      <c r="B26" s="48" t="s">
        <v>80</v>
      </c>
      <c r="C26" s="48" t="s">
        <v>13</v>
      </c>
    </row>
    <row r="27" spans="2:14" x14ac:dyDescent="0.25">
      <c r="B27" s="48" t="s">
        <v>15</v>
      </c>
      <c r="C27" s="47" t="s">
        <v>5</v>
      </c>
      <c r="D27" s="47" t="s">
        <v>7</v>
      </c>
      <c r="E27" s="47" t="s">
        <v>8</v>
      </c>
      <c r="F27" s="47" t="s">
        <v>6</v>
      </c>
      <c r="G27" s="47" t="s">
        <v>4</v>
      </c>
      <c r="H27" s="47" t="s">
        <v>14</v>
      </c>
      <c r="J27" s="47" t="s">
        <v>0</v>
      </c>
      <c r="K27" s="47" t="s">
        <v>80</v>
      </c>
      <c r="M27" s="47" t="s">
        <v>1</v>
      </c>
      <c r="N27" s="47" t="s">
        <v>80</v>
      </c>
    </row>
    <row r="28" spans="2:14" x14ac:dyDescent="0.25">
      <c r="B28" s="47" t="s">
        <v>12</v>
      </c>
      <c r="C28" s="49">
        <v>17.3</v>
      </c>
      <c r="D28" s="49">
        <v>16.533333333333335</v>
      </c>
      <c r="E28" s="49">
        <v>16.5625</v>
      </c>
      <c r="F28" s="49">
        <v>16.857142857142858</v>
      </c>
      <c r="G28" s="49">
        <v>11.92</v>
      </c>
      <c r="H28" s="49">
        <v>15.577319587628866</v>
      </c>
      <c r="J28" s="47" t="s">
        <v>10</v>
      </c>
      <c r="K28" s="47">
        <v>16.618644067796609</v>
      </c>
      <c r="M28" s="47" t="s">
        <v>8</v>
      </c>
      <c r="N28" s="47">
        <v>16.393939393939394</v>
      </c>
    </row>
    <row r="29" spans="2:14" x14ac:dyDescent="0.25">
      <c r="B29" s="47" t="s">
        <v>11</v>
      </c>
      <c r="C29" s="49">
        <v>16.625</v>
      </c>
      <c r="D29" s="49">
        <v>14.814814814814815</v>
      </c>
      <c r="E29" s="49">
        <v>13.142857142857142</v>
      </c>
      <c r="F29" s="49">
        <v>15.823529411764707</v>
      </c>
      <c r="G29" s="49">
        <v>14.090909090909092</v>
      </c>
      <c r="H29" s="49">
        <v>14.727272727272727</v>
      </c>
      <c r="J29" s="47" t="s">
        <v>9</v>
      </c>
      <c r="K29" s="47">
        <v>15.662921348314606</v>
      </c>
      <c r="M29" s="47" t="s">
        <v>5</v>
      </c>
      <c r="N29" s="47">
        <v>15.630434782608695</v>
      </c>
    </row>
    <row r="30" spans="2:14" x14ac:dyDescent="0.25">
      <c r="B30" s="47" t="s">
        <v>3</v>
      </c>
      <c r="C30" s="49">
        <v>14.333333333333334</v>
      </c>
      <c r="D30" s="49">
        <v>15.48</v>
      </c>
      <c r="E30" s="49">
        <v>17.444444444444443</v>
      </c>
      <c r="F30" s="49">
        <v>10.647058823529411</v>
      </c>
      <c r="G30" s="49">
        <v>15.875</v>
      </c>
      <c r="H30" s="49">
        <v>14.814432989690722</v>
      </c>
      <c r="J30" s="47" t="s">
        <v>12</v>
      </c>
      <c r="K30" s="47">
        <v>15.577319587628866</v>
      </c>
      <c r="M30" s="47" t="s">
        <v>7</v>
      </c>
      <c r="N30" s="47">
        <v>15.581967213114755</v>
      </c>
    </row>
    <row r="31" spans="2:14" x14ac:dyDescent="0.25">
      <c r="B31" s="47" t="s">
        <v>9</v>
      </c>
      <c r="C31" s="49">
        <v>14.882352941176471</v>
      </c>
      <c r="D31" s="49">
        <v>13.5</v>
      </c>
      <c r="E31" s="49">
        <v>17.399999999999999</v>
      </c>
      <c r="F31" s="49">
        <v>14.6875</v>
      </c>
      <c r="G31" s="49">
        <v>17.16</v>
      </c>
      <c r="H31" s="49">
        <v>15.662921348314606</v>
      </c>
      <c r="J31" s="47" t="s">
        <v>3</v>
      </c>
      <c r="K31" s="47">
        <v>14.814432989690722</v>
      </c>
      <c r="M31" s="47" t="s">
        <v>4</v>
      </c>
      <c r="N31" s="47">
        <v>15.419354838709678</v>
      </c>
    </row>
    <row r="32" spans="2:14" x14ac:dyDescent="0.25">
      <c r="B32" s="47" t="s">
        <v>10</v>
      </c>
      <c r="C32" s="49">
        <v>15.111111111111111</v>
      </c>
      <c r="D32" s="49">
        <v>16.666666666666668</v>
      </c>
      <c r="E32" s="49">
        <v>18.863636363636363</v>
      </c>
      <c r="F32" s="49">
        <v>14.173913043478262</v>
      </c>
      <c r="G32" s="49">
        <v>18.625</v>
      </c>
      <c r="H32" s="49">
        <v>16.618644067796609</v>
      </c>
      <c r="J32" s="47" t="s">
        <v>11</v>
      </c>
      <c r="K32" s="47">
        <v>14.727272727272727</v>
      </c>
      <c r="M32" s="47" t="s">
        <v>6</v>
      </c>
      <c r="N32" s="47">
        <v>14.521276595744681</v>
      </c>
    </row>
    <row r="33" spans="2:14" x14ac:dyDescent="0.25">
      <c r="B33" s="47" t="s">
        <v>14</v>
      </c>
      <c r="C33" s="49">
        <v>15.630434782608695</v>
      </c>
      <c r="D33" s="49">
        <v>15.581967213114755</v>
      </c>
      <c r="E33" s="49">
        <v>16.393939393939394</v>
      </c>
      <c r="F33" s="49">
        <v>14.521276595744681</v>
      </c>
      <c r="G33" s="49">
        <v>15.419354838709678</v>
      </c>
      <c r="H33" s="49">
        <v>15.522</v>
      </c>
    </row>
    <row r="35" spans="2:14" ht="23.25" customHeight="1" x14ac:dyDescent="0.25">
      <c r="B35" s="56" t="s">
        <v>97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7" spans="2:14" x14ac:dyDescent="0.25">
      <c r="B37" s="48" t="s">
        <v>76</v>
      </c>
      <c r="C37" s="48" t="s">
        <v>13</v>
      </c>
    </row>
    <row r="38" spans="2:14" x14ac:dyDescent="0.25">
      <c r="B38" s="48" t="s">
        <v>15</v>
      </c>
      <c r="C38" s="47" t="s">
        <v>5</v>
      </c>
      <c r="D38" s="47" t="s">
        <v>7</v>
      </c>
      <c r="E38" s="47" t="s">
        <v>8</v>
      </c>
      <c r="F38" s="47" t="s">
        <v>6</v>
      </c>
      <c r="G38" s="47" t="s">
        <v>4</v>
      </c>
      <c r="H38" s="47" t="s">
        <v>14</v>
      </c>
      <c r="J38" s="47" t="s">
        <v>0</v>
      </c>
      <c r="K38" s="47" t="s">
        <v>76</v>
      </c>
      <c r="M38" s="47" t="s">
        <v>1</v>
      </c>
      <c r="N38" s="47" t="s">
        <v>76</v>
      </c>
    </row>
    <row r="39" spans="2:14" x14ac:dyDescent="0.25">
      <c r="B39" s="47" t="s">
        <v>12</v>
      </c>
      <c r="C39" s="50">
        <v>6.7254999999999995E-2</v>
      </c>
      <c r="D39" s="50">
        <v>5.6693333333333346E-2</v>
      </c>
      <c r="E39" s="50">
        <v>9.1012499999999982E-2</v>
      </c>
      <c r="F39" s="50">
        <v>7.2166666666666685E-2</v>
      </c>
      <c r="G39" s="50">
        <v>7.0948000000000011E-2</v>
      </c>
      <c r="H39" s="50">
        <v>7.1555670103092786E-2</v>
      </c>
      <c r="J39" s="47" t="s">
        <v>9</v>
      </c>
      <c r="K39" s="47">
        <v>7.6084269662921353E-2</v>
      </c>
      <c r="M39" s="47" t="s">
        <v>8</v>
      </c>
      <c r="N39" s="47">
        <v>7.1820202020202034E-2</v>
      </c>
    </row>
    <row r="40" spans="2:14" x14ac:dyDescent="0.25">
      <c r="B40" s="47" t="s">
        <v>11</v>
      </c>
      <c r="C40" s="50">
        <v>7.7393749999999997E-2</v>
      </c>
      <c r="D40" s="50">
        <v>6.2007407407407407E-2</v>
      </c>
      <c r="E40" s="50">
        <v>6.531785714285715E-2</v>
      </c>
      <c r="F40" s="50">
        <v>5.6329411764705885E-2</v>
      </c>
      <c r="G40" s="50">
        <v>6.5354545454545443E-2</v>
      </c>
      <c r="H40" s="50">
        <v>6.4827272727272733E-2</v>
      </c>
      <c r="J40" s="47" t="s">
        <v>12</v>
      </c>
      <c r="K40" s="47">
        <v>7.1555670103092786E-2</v>
      </c>
      <c r="M40" s="47" t="s">
        <v>4</v>
      </c>
      <c r="N40" s="47">
        <v>6.9020430107526884E-2</v>
      </c>
    </row>
    <row r="41" spans="2:14" x14ac:dyDescent="0.25">
      <c r="B41" s="47" t="s">
        <v>3</v>
      </c>
      <c r="C41" s="50">
        <v>6.3957142857142865E-2</v>
      </c>
      <c r="D41" s="50">
        <v>7.3824000000000001E-2</v>
      </c>
      <c r="E41" s="50">
        <v>5.5205555555555542E-2</v>
      </c>
      <c r="F41" s="50">
        <v>5.8811764705882355E-2</v>
      </c>
      <c r="G41" s="50">
        <v>6.7587499999999995E-2</v>
      </c>
      <c r="H41" s="50">
        <v>6.457319587628868E-2</v>
      </c>
      <c r="J41" s="47" t="s">
        <v>10</v>
      </c>
      <c r="K41" s="47">
        <v>6.5565254237288151E-2</v>
      </c>
      <c r="M41" s="47" t="s">
        <v>5</v>
      </c>
      <c r="N41" s="47">
        <v>6.7459782608695645E-2</v>
      </c>
    </row>
    <row r="42" spans="2:14" x14ac:dyDescent="0.25">
      <c r="B42" s="47" t="s">
        <v>9</v>
      </c>
      <c r="C42" s="50">
        <v>7.7405882352941199E-2</v>
      </c>
      <c r="D42" s="50">
        <v>6.304375000000001E-2</v>
      </c>
      <c r="E42" s="50">
        <v>8.3453333333333324E-2</v>
      </c>
      <c r="F42" s="50">
        <v>8.4281249999999988E-2</v>
      </c>
      <c r="G42" s="50">
        <v>7.3863999999999985E-2</v>
      </c>
      <c r="H42" s="50">
        <v>7.6084269662921353E-2</v>
      </c>
      <c r="J42" s="47" t="s">
        <v>11</v>
      </c>
      <c r="K42" s="47">
        <v>6.4827272727272719E-2</v>
      </c>
      <c r="M42" s="47" t="s">
        <v>7</v>
      </c>
      <c r="N42" s="47">
        <v>6.7224590163934422E-2</v>
      </c>
    </row>
    <row r="43" spans="2:14" x14ac:dyDescent="0.25">
      <c r="B43" s="47" t="s">
        <v>10</v>
      </c>
      <c r="C43" s="50">
        <v>5.355E-2</v>
      </c>
      <c r="D43" s="50">
        <v>7.2371794871794876E-2</v>
      </c>
      <c r="E43" s="50">
        <v>7.1800000000000017E-2</v>
      </c>
      <c r="F43" s="50">
        <v>5.9669565217391307E-2</v>
      </c>
      <c r="G43" s="50">
        <v>6.2393750000000005E-2</v>
      </c>
      <c r="H43" s="50">
        <v>6.5565254237288151E-2</v>
      </c>
      <c r="J43" s="47" t="s">
        <v>3</v>
      </c>
      <c r="K43" s="47">
        <v>6.4573195876288667E-2</v>
      </c>
      <c r="M43" s="47" t="s">
        <v>6</v>
      </c>
      <c r="N43" s="47">
        <v>6.5891489361702138E-2</v>
      </c>
    </row>
    <row r="44" spans="2:14" x14ac:dyDescent="0.25">
      <c r="B44" s="47" t="s">
        <v>14</v>
      </c>
      <c r="C44" s="50">
        <v>6.7459782608695645E-2</v>
      </c>
      <c r="D44" s="50">
        <v>6.7224590163934422E-2</v>
      </c>
      <c r="E44" s="50">
        <v>7.1820202020202034E-2</v>
      </c>
      <c r="F44" s="50">
        <v>6.5891489361702138E-2</v>
      </c>
      <c r="G44" s="50">
        <v>6.9020430107526884E-2</v>
      </c>
      <c r="H44" s="50">
        <v>6.8261200000000008E-2</v>
      </c>
    </row>
    <row r="46" spans="2:14" ht="20.25" customHeight="1" x14ac:dyDescent="0.35">
      <c r="B46" s="56" t="s">
        <v>98</v>
      </c>
      <c r="C46" s="56"/>
      <c r="D46" s="56"/>
      <c r="E46" s="56"/>
      <c r="F46" s="56"/>
      <c r="G46" s="56"/>
      <c r="H46" s="56"/>
      <c r="I46" s="51"/>
      <c r="J46" s="51"/>
      <c r="K46" s="51"/>
      <c r="L46" s="51"/>
      <c r="M46" s="51"/>
    </row>
    <row r="47" spans="2:14" x14ac:dyDescent="0.35">
      <c r="I47" s="51"/>
      <c r="J47" s="51"/>
      <c r="K47" s="51"/>
      <c r="L47" s="51"/>
      <c r="M47" s="51"/>
    </row>
    <row r="48" spans="2:14" x14ac:dyDescent="0.35">
      <c r="B48" s="47" t="s">
        <v>15</v>
      </c>
      <c r="C48" s="47" t="s">
        <v>12</v>
      </c>
      <c r="D48" s="47" t="s">
        <v>11</v>
      </c>
      <c r="E48" s="47" t="s">
        <v>3</v>
      </c>
      <c r="F48" s="47" t="s">
        <v>9</v>
      </c>
      <c r="G48" s="47" t="s">
        <v>10</v>
      </c>
      <c r="H48" s="47" t="s">
        <v>93</v>
      </c>
      <c r="I48" s="51"/>
      <c r="J48" s="51"/>
      <c r="K48" s="51"/>
      <c r="L48" s="51"/>
      <c r="M48" s="51"/>
    </row>
    <row r="49" spans="2:13" x14ac:dyDescent="0.35">
      <c r="B49" s="52">
        <v>2013</v>
      </c>
      <c r="C49" s="49">
        <v>10682.150422680412</v>
      </c>
      <c r="D49" s="49">
        <v>11805.59415151515</v>
      </c>
      <c r="E49" s="49">
        <v>11535.591381443295</v>
      </c>
      <c r="F49" s="49">
        <v>11917.969494382025</v>
      </c>
      <c r="G49" s="49">
        <v>11934.581635593226</v>
      </c>
      <c r="H49" s="49">
        <f t="shared" ref="H49:H59" si="0">AVERAGE(C49:G49)</f>
        <v>11575.177417122821</v>
      </c>
      <c r="I49" s="51"/>
      <c r="J49" s="51"/>
      <c r="K49" s="51"/>
      <c r="L49" s="51"/>
      <c r="M49" s="51"/>
    </row>
    <row r="50" spans="2:13" x14ac:dyDescent="0.35">
      <c r="B50" s="52">
        <v>2014</v>
      </c>
      <c r="C50" s="49">
        <v>10682.221978350515</v>
      </c>
      <c r="D50" s="49">
        <v>11805.658978787878</v>
      </c>
      <c r="E50" s="49">
        <v>11535.655954639173</v>
      </c>
      <c r="F50" s="49">
        <v>11918.04557865169</v>
      </c>
      <c r="G50" s="49">
        <v>11934.647200847459</v>
      </c>
      <c r="H50" s="49">
        <f t="shared" si="0"/>
        <v>11575.245938255344</v>
      </c>
      <c r="I50" s="51"/>
      <c r="J50" s="51"/>
      <c r="K50" s="51"/>
      <c r="L50" s="51"/>
      <c r="M50" s="51"/>
    </row>
    <row r="51" spans="2:13" x14ac:dyDescent="0.35">
      <c r="B51" s="52">
        <v>2015</v>
      </c>
      <c r="C51" s="49">
        <v>10682.293534020617</v>
      </c>
      <c r="D51" s="49">
        <v>11805.723806060603</v>
      </c>
      <c r="E51" s="49">
        <v>11535.720527835047</v>
      </c>
      <c r="F51" s="49">
        <v>11918.121662921343</v>
      </c>
      <c r="G51" s="49">
        <v>11934.712766101693</v>
      </c>
      <c r="H51" s="49">
        <f t="shared" si="0"/>
        <v>11575.314459387861</v>
      </c>
      <c r="I51" s="51"/>
      <c r="J51" s="51"/>
      <c r="K51" s="51"/>
      <c r="L51" s="51"/>
      <c r="M51" s="51"/>
    </row>
    <row r="52" spans="2:13" x14ac:dyDescent="0.35">
      <c r="B52" s="52">
        <v>2016</v>
      </c>
      <c r="C52" s="49">
        <v>10682.36508969072</v>
      </c>
      <c r="D52" s="49">
        <v>11805.788633333334</v>
      </c>
      <c r="E52" s="49">
        <v>11535.785101030931</v>
      </c>
      <c r="F52" s="49">
        <v>11918.197747191009</v>
      </c>
      <c r="G52" s="49">
        <v>11934.778331355928</v>
      </c>
      <c r="H52" s="49">
        <f t="shared" si="0"/>
        <v>11575.382980520384</v>
      </c>
      <c r="I52" s="51"/>
      <c r="J52" s="51"/>
      <c r="K52" s="51"/>
      <c r="L52" s="51"/>
      <c r="M52" s="51"/>
    </row>
    <row r="53" spans="2:13" x14ac:dyDescent="0.35">
      <c r="B53" s="52">
        <v>2017</v>
      </c>
      <c r="C53" s="49">
        <v>10682.43664536082</v>
      </c>
      <c r="D53" s="49">
        <v>11805.853460606058</v>
      </c>
      <c r="E53" s="49">
        <v>11535.849674226805</v>
      </c>
      <c r="F53" s="49">
        <v>11918.273831460678</v>
      </c>
      <c r="G53" s="49">
        <v>11934.843896610175</v>
      </c>
      <c r="H53" s="49">
        <f t="shared" si="0"/>
        <v>11575.451501652908</v>
      </c>
      <c r="I53" s="51"/>
      <c r="J53" s="51"/>
      <c r="K53" s="51"/>
      <c r="L53" s="51"/>
      <c r="M53" s="51"/>
    </row>
    <row r="54" spans="2:13" x14ac:dyDescent="0.25">
      <c r="B54" s="52">
        <v>2018</v>
      </c>
      <c r="C54" s="49">
        <v>10682.508201030927</v>
      </c>
      <c r="D54" s="49">
        <v>11805.918287878789</v>
      </c>
      <c r="E54" s="49">
        <v>11535.914247422683</v>
      </c>
      <c r="F54" s="49">
        <v>11918.349915730341</v>
      </c>
      <c r="G54" s="49">
        <v>11934.909461864409</v>
      </c>
      <c r="H54" s="49">
        <f t="shared" si="0"/>
        <v>11575.520022785429</v>
      </c>
      <c r="I54" s="49"/>
      <c r="J54" s="49"/>
      <c r="K54" s="49"/>
      <c r="L54" s="49"/>
      <c r="M54" s="49"/>
    </row>
    <row r="55" spans="2:13" x14ac:dyDescent="0.25">
      <c r="B55" s="52">
        <v>2019</v>
      </c>
      <c r="C55" s="49">
        <v>10682.579756701036</v>
      </c>
      <c r="D55" s="49">
        <v>11805.983115151519</v>
      </c>
      <c r="E55" s="49">
        <v>11535.978820618557</v>
      </c>
      <c r="F55" s="49">
        <v>11918.425999999999</v>
      </c>
      <c r="G55" s="49">
        <v>11934.975027118651</v>
      </c>
      <c r="H55" s="49">
        <f t="shared" si="0"/>
        <v>11575.588543917951</v>
      </c>
      <c r="I55" s="52"/>
      <c r="J55" s="52"/>
      <c r="K55" s="52"/>
      <c r="L55" s="52"/>
      <c r="M55" s="52"/>
    </row>
    <row r="56" spans="2:13" x14ac:dyDescent="0.25">
      <c r="B56" s="52">
        <v>2020</v>
      </c>
      <c r="C56" s="49">
        <v>10682.651312371137</v>
      </c>
      <c r="D56" s="49">
        <v>11806.047942424235</v>
      </c>
      <c r="E56" s="49">
        <v>11536.043393814434</v>
      </c>
      <c r="F56" s="49">
        <v>11918.502084269665</v>
      </c>
      <c r="G56" s="49">
        <v>11935.040592372878</v>
      </c>
      <c r="H56" s="49">
        <f t="shared" si="0"/>
        <v>11575.657065050469</v>
      </c>
    </row>
    <row r="57" spans="2:13" x14ac:dyDescent="0.25">
      <c r="B57" s="52">
        <v>2021</v>
      </c>
      <c r="C57" s="49">
        <v>10682.722868041234</v>
      </c>
      <c r="D57" s="49">
        <v>11806.112769696965</v>
      </c>
      <c r="E57" s="49">
        <v>11536.10796701031</v>
      </c>
      <c r="F57" s="49">
        <v>11918.57816853933</v>
      </c>
      <c r="G57" s="49">
        <v>11935.106157627117</v>
      </c>
      <c r="H57" s="49">
        <f t="shared" si="0"/>
        <v>11575.725586182991</v>
      </c>
    </row>
    <row r="58" spans="2:13" x14ac:dyDescent="0.25">
      <c r="B58" s="52">
        <v>2022</v>
      </c>
      <c r="C58" s="49">
        <v>10682.794423711341</v>
      </c>
      <c r="D58" s="49">
        <v>11806.177596969697</v>
      </c>
      <c r="E58" s="49">
        <v>11536.172540206189</v>
      </c>
      <c r="F58" s="49">
        <v>11918.654252808989</v>
      </c>
      <c r="G58" s="49">
        <v>11935.171722881352</v>
      </c>
      <c r="H58" s="49">
        <f t="shared" si="0"/>
        <v>11575.794107315514</v>
      </c>
    </row>
    <row r="59" spans="2:13" x14ac:dyDescent="0.25">
      <c r="B59" s="52">
        <v>2023</v>
      </c>
      <c r="C59" s="49">
        <v>10682.865979381444</v>
      </c>
      <c r="D59" s="49">
        <v>11806.242424242424</v>
      </c>
      <c r="E59" s="49">
        <v>11536.237113402061</v>
      </c>
      <c r="F59" s="49">
        <v>11918.730337078652</v>
      </c>
      <c r="G59" s="49">
        <v>11935.237288135593</v>
      </c>
      <c r="H59" s="49">
        <f t="shared" si="0"/>
        <v>11575.862628448034</v>
      </c>
    </row>
  </sheetData>
  <sortState xmlns:xlrd2="http://schemas.microsoft.com/office/spreadsheetml/2017/richdata2" ref="J39:K43">
    <sortCondition descending="1" ref="K39:K43"/>
  </sortState>
  <mergeCells count="5">
    <mergeCell ref="B2:N2"/>
    <mergeCell ref="B13:N13"/>
    <mergeCell ref="B24:N24"/>
    <mergeCell ref="B35:N35"/>
    <mergeCell ref="B46:H46"/>
  </mergeCells>
  <pageMargins left="0.511811024" right="0.511811024" top="0.78740157499999996" bottom="0.78740157499999996" header="0.31496062000000002" footer="0.31496062000000002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2C30-7DAE-43FD-9190-634D636C6031}">
  <dimension ref="B2:I20"/>
  <sheetViews>
    <sheetView workbookViewId="0">
      <selection activeCell="I12" sqref="I12"/>
    </sheetView>
  </sheetViews>
  <sheetFormatPr defaultRowHeight="15.75" x14ac:dyDescent="0.25"/>
  <cols>
    <col min="1" max="1" width="2.625" style="4" customWidth="1"/>
    <col min="2" max="2" width="14.375" style="5" bestFit="1" customWidth="1"/>
    <col min="3" max="3" width="1.625" style="5" customWidth="1"/>
    <col min="4" max="4" width="29" style="4" bestFit="1" customWidth="1"/>
    <col min="5" max="5" width="10.75" style="10" bestFit="1" customWidth="1"/>
    <col min="6" max="6" width="29.625" style="4" bestFit="1" customWidth="1"/>
    <col min="7" max="8" width="15.625" style="4" customWidth="1"/>
    <col min="9" max="9" width="15.625" style="12" customWidth="1"/>
    <col min="10" max="10" width="15.625" style="4" customWidth="1"/>
    <col min="11" max="16384" width="9" style="4"/>
  </cols>
  <sheetData>
    <row r="2" spans="2:6" x14ac:dyDescent="0.25">
      <c r="B2" s="57" t="s">
        <v>64</v>
      </c>
      <c r="C2" s="57"/>
      <c r="D2" s="57"/>
      <c r="E2" s="57"/>
      <c r="F2" s="57"/>
    </row>
    <row r="4" spans="2:6" x14ac:dyDescent="0.25">
      <c r="B4" s="29" t="s">
        <v>0</v>
      </c>
      <c r="D4" s="55" t="s">
        <v>36</v>
      </c>
      <c r="E4" s="55" t="s">
        <v>37</v>
      </c>
      <c r="F4" s="54" t="s">
        <v>63</v>
      </c>
    </row>
    <row r="5" spans="2:6" x14ac:dyDescent="0.25">
      <c r="B5" s="30" t="s">
        <v>10</v>
      </c>
      <c r="D5" s="6" t="s">
        <v>20</v>
      </c>
      <c r="E5" s="8">
        <f>(12-((($B$13*12)/$B$11)))*$B$9</f>
        <v>63602.666666666672</v>
      </c>
      <c r="F5" s="53" t="str">
        <f ca="1">_xlfn.FORMULATEXT(E5)</f>
        <v>=(12-((($B$13*12)/$B$11)))*$B$9</v>
      </c>
    </row>
    <row r="6" spans="2:6" x14ac:dyDescent="0.25">
      <c r="B6" s="29" t="s">
        <v>1</v>
      </c>
      <c r="D6" s="6" t="s">
        <v>21</v>
      </c>
      <c r="E6" s="8">
        <f>SUM(E7:E9)</f>
        <v>10600.444444444445</v>
      </c>
      <c r="F6" s="53" t="str">
        <f t="shared" ref="F6:F20" ca="1" si="0">_xlfn.FORMULATEXT(E6)</f>
        <v>=SOMA(E7:E9)</v>
      </c>
    </row>
    <row r="7" spans="2:6" x14ac:dyDescent="0.25">
      <c r="B7" s="30" t="s">
        <v>4</v>
      </c>
      <c r="D7" s="7" t="s">
        <v>25</v>
      </c>
      <c r="E7" s="9">
        <f>((($B$13*12)/$B$11))*$B$9</f>
        <v>3741.333333333333</v>
      </c>
      <c r="F7" s="53" t="str">
        <f t="shared" ca="1" si="0"/>
        <v>=((($B$13*12)/$B$11))*$B$9</v>
      </c>
    </row>
    <row r="8" spans="2:6" x14ac:dyDescent="0.25">
      <c r="B8" s="29" t="s">
        <v>17</v>
      </c>
      <c r="D8" s="7" t="s">
        <v>26</v>
      </c>
      <c r="E8" s="9">
        <f>E7/3</f>
        <v>1247.1111111111111</v>
      </c>
      <c r="F8" s="53" t="str">
        <f t="shared" ca="1" si="0"/>
        <v>=E7/3</v>
      </c>
    </row>
    <row r="9" spans="2:6" x14ac:dyDescent="0.25">
      <c r="B9" s="31">
        <f>INDEX(back_end_calculadora!J14:O19,MATCH(Calculadora_Mão_de_Obra_Direta!B5,back_end_calculadora!I14:I18),MATCH(Calculadora_Mão_de_Obra_Direta!B7,back_end_calculadora!J13:N13))</f>
        <v>5612</v>
      </c>
      <c r="D9" s="7" t="s">
        <v>27</v>
      </c>
      <c r="E9" s="9">
        <f>B9</f>
        <v>5612</v>
      </c>
      <c r="F9" s="53" t="str">
        <f t="shared" ca="1" si="0"/>
        <v>=B9</v>
      </c>
    </row>
    <row r="10" spans="2:6" x14ac:dyDescent="0.25">
      <c r="B10" s="29" t="s">
        <v>18</v>
      </c>
      <c r="D10" s="6" t="s">
        <v>22</v>
      </c>
      <c r="E10" s="8">
        <f>E5+E6</f>
        <v>74203.111111111124</v>
      </c>
      <c r="F10" s="53" t="str">
        <f t="shared" ca="1" si="0"/>
        <v>=E5+E6</v>
      </c>
    </row>
    <row r="11" spans="2:6" x14ac:dyDescent="0.25">
      <c r="B11" s="32">
        <v>360</v>
      </c>
      <c r="D11" s="6" t="s">
        <v>23</v>
      </c>
      <c r="E11" s="8">
        <f>SUM(E12:E16)</f>
        <v>28568.197777777783</v>
      </c>
      <c r="F11" s="53" t="str">
        <f t="shared" ca="1" si="0"/>
        <v>=SOMA(E12:E16)</v>
      </c>
    </row>
    <row r="12" spans="2:6" x14ac:dyDescent="0.25">
      <c r="B12" s="29" t="s">
        <v>19</v>
      </c>
      <c r="D12" s="7" t="s">
        <v>24</v>
      </c>
      <c r="E12" s="9">
        <f>$E$10*0.2</f>
        <v>14840.622222222226</v>
      </c>
      <c r="F12" s="53" t="str">
        <f t="shared" ca="1" si="0"/>
        <v>=$E$10*0,2</v>
      </c>
    </row>
    <row r="13" spans="2:6" x14ac:dyDescent="0.25">
      <c r="B13" s="32">
        <v>20</v>
      </c>
      <c r="D13" s="7" t="s">
        <v>28</v>
      </c>
      <c r="E13" s="9">
        <f>$E$10*0.04</f>
        <v>2968.1244444444451</v>
      </c>
      <c r="F13" s="53" t="str">
        <f t="shared" ca="1" si="0"/>
        <v>=$E$10*0,04</v>
      </c>
    </row>
    <row r="14" spans="2:6" x14ac:dyDescent="0.25">
      <c r="D14" s="7" t="s">
        <v>29</v>
      </c>
      <c r="E14" s="9">
        <f>$E$10*0.04</f>
        <v>2968.1244444444451</v>
      </c>
      <c r="F14" s="53" t="str">
        <f t="shared" ca="1" si="0"/>
        <v>=$E$10*0,04</v>
      </c>
    </row>
    <row r="15" spans="2:6" x14ac:dyDescent="0.25">
      <c r="D15" s="7" t="s">
        <v>30</v>
      </c>
      <c r="E15" s="9">
        <f>$E$10*0.025</f>
        <v>1855.0777777777782</v>
      </c>
      <c r="F15" s="53" t="str">
        <f t="shared" ca="1" si="0"/>
        <v>=$E$10*0,025</v>
      </c>
    </row>
    <row r="16" spans="2:6" x14ac:dyDescent="0.25">
      <c r="D16" s="7" t="s">
        <v>31</v>
      </c>
      <c r="E16" s="9">
        <f>$E$10*0.08</f>
        <v>5936.2488888888902</v>
      </c>
      <c r="F16" s="53" t="str">
        <f t="shared" ca="1" si="0"/>
        <v>=$E$10*0,08</v>
      </c>
    </row>
    <row r="17" spans="4:6" x14ac:dyDescent="0.25">
      <c r="D17" s="6" t="s">
        <v>32</v>
      </c>
      <c r="E17" s="8">
        <f>(((($B$13*12)/$B$11)))*$B$9</f>
        <v>3741.333333333333</v>
      </c>
      <c r="F17" s="53" t="str">
        <f t="shared" ca="1" si="0"/>
        <v>=(((($B$13*12)/$B$11)))*$B$9</v>
      </c>
    </row>
    <row r="18" spans="4:6" x14ac:dyDescent="0.25">
      <c r="D18" s="6" t="s">
        <v>33</v>
      </c>
      <c r="E18" s="8">
        <f>E17/3</f>
        <v>1247.1111111111111</v>
      </c>
      <c r="F18" s="53" t="str">
        <f t="shared" ca="1" si="0"/>
        <v>=E17/3</v>
      </c>
    </row>
    <row r="19" spans="4:6" x14ac:dyDescent="0.25">
      <c r="D19" s="6" t="s">
        <v>34</v>
      </c>
      <c r="E19" s="8">
        <f>SUM(E10,E11,E17,E18)</f>
        <v>107759.75333333334</v>
      </c>
      <c r="F19" s="53" t="str">
        <f t="shared" ca="1" si="0"/>
        <v>=SOMA(E10;E11;E17;E18)</v>
      </c>
    </row>
    <row r="20" spans="4:6" x14ac:dyDescent="0.25">
      <c r="D20" s="6" t="s">
        <v>35</v>
      </c>
      <c r="E20" s="8">
        <f>E19/12</f>
        <v>8979.9794444444451</v>
      </c>
      <c r="F20" s="53" t="str">
        <f t="shared" ca="1" si="0"/>
        <v>=E19/12</v>
      </c>
    </row>
  </sheetData>
  <dataConsolidate topLabels="1" link="1">
    <dataRefs count="2">
      <dataRef ref="A10:XFD10" sheet="Calculadora_Mão_de_Obra_Direta"/>
      <dataRef ref="C10" sheet="Calculadora_Mão_de_Obra_Direta"/>
    </dataRefs>
  </dataConsolidate>
  <mergeCells count="1">
    <mergeCell ref="B2:F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A1B5FD-D569-4D07-AF31-FC15C241F22D}">
          <x14:formula1>
            <xm:f>back_end_calculadora!$F$2:$F$6</xm:f>
          </x14:formula1>
          <xm:sqref>B5</xm:sqref>
        </x14:dataValidation>
        <x14:dataValidation type="list" allowBlank="1" showInputMessage="1" showErrorMessage="1" xr:uid="{85D2FF56-A9E6-40CC-B7A2-492188B08081}">
          <x14:formula1>
            <xm:f>back_end_calculadora!$G$2:$G$6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9D3A-0114-4ADA-9695-0B5D7980B304}">
  <dimension ref="B2:R20"/>
  <sheetViews>
    <sheetView showGridLines="0" zoomScale="70" zoomScaleNormal="70" workbookViewId="0">
      <selection activeCell="B12" sqref="B12"/>
    </sheetView>
  </sheetViews>
  <sheetFormatPr defaultColWidth="10.5" defaultRowHeight="15" x14ac:dyDescent="0.25"/>
  <cols>
    <col min="1" max="1" width="1.625" style="14" customWidth="1"/>
    <col min="2" max="2" width="17.125" style="15" bestFit="1" customWidth="1"/>
    <col min="3" max="3" width="11.75" style="15" bestFit="1" customWidth="1"/>
    <col min="4" max="4" width="2.125" style="15" customWidth="1"/>
    <col min="5" max="5" width="12.5" style="15" bestFit="1" customWidth="1"/>
    <col min="6" max="6" width="13" style="15" bestFit="1" customWidth="1"/>
    <col min="7" max="15" width="11.125" style="15" bestFit="1" customWidth="1"/>
    <col min="16" max="18" width="11.125" style="14" bestFit="1" customWidth="1"/>
    <col min="19" max="16384" width="10.5" style="14"/>
  </cols>
  <sheetData>
    <row r="2" spans="2:18" ht="24.75" x14ac:dyDescent="0.25">
      <c r="B2" s="58" t="s">
        <v>56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18" x14ac:dyDescent="0.25">
      <c r="B3" s="14"/>
      <c r="P3" s="15"/>
      <c r="Q3" s="15"/>
      <c r="R3" s="15"/>
    </row>
    <row r="4" spans="2:18" ht="18" x14ac:dyDescent="0.25">
      <c r="B4" s="59" t="s">
        <v>65</v>
      </c>
      <c r="C4" s="59"/>
      <c r="F4" s="16" t="s">
        <v>53</v>
      </c>
      <c r="G4" s="17">
        <v>0.03</v>
      </c>
      <c r="P4" s="15"/>
      <c r="Q4" s="15"/>
      <c r="R4" s="15"/>
    </row>
    <row r="5" spans="2:18" x14ac:dyDescent="0.25">
      <c r="B5" s="14"/>
      <c r="F5" s="18">
        <v>2024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</row>
    <row r="6" spans="2:18" x14ac:dyDescent="0.25">
      <c r="B6" s="19" t="s">
        <v>57</v>
      </c>
      <c r="C6" s="22">
        <v>371709</v>
      </c>
      <c r="E6" s="20" t="s">
        <v>51</v>
      </c>
      <c r="F6" s="27">
        <f>SUM(G6:R6)</f>
        <v>4594323.24</v>
      </c>
      <c r="G6" s="21">
        <f t="shared" ref="G6:R6" si="0">$C$6*(1+$G$4)</f>
        <v>382860.27</v>
      </c>
      <c r="H6" s="21">
        <f t="shared" si="0"/>
        <v>382860.27</v>
      </c>
      <c r="I6" s="21">
        <f t="shared" si="0"/>
        <v>382860.27</v>
      </c>
      <c r="J6" s="21">
        <f t="shared" si="0"/>
        <v>382860.27</v>
      </c>
      <c r="K6" s="21">
        <f t="shared" si="0"/>
        <v>382860.27</v>
      </c>
      <c r="L6" s="21">
        <f t="shared" si="0"/>
        <v>382860.27</v>
      </c>
      <c r="M6" s="21">
        <f t="shared" si="0"/>
        <v>382860.27</v>
      </c>
      <c r="N6" s="21">
        <f t="shared" si="0"/>
        <v>382860.27</v>
      </c>
      <c r="O6" s="21">
        <f t="shared" si="0"/>
        <v>382860.27</v>
      </c>
      <c r="P6" s="21">
        <f t="shared" si="0"/>
        <v>382860.27</v>
      </c>
      <c r="Q6" s="21">
        <f t="shared" si="0"/>
        <v>382860.27</v>
      </c>
      <c r="R6" s="21">
        <f t="shared" si="0"/>
        <v>382860.27</v>
      </c>
    </row>
    <row r="7" spans="2:18" x14ac:dyDescent="0.25">
      <c r="B7" s="19" t="s">
        <v>66</v>
      </c>
      <c r="C7" s="22">
        <v>594786.02625</v>
      </c>
      <c r="E7" s="20" t="s">
        <v>67</v>
      </c>
      <c r="F7" s="28">
        <f>SUM(G7:R7)</f>
        <v>7351555.2844499983</v>
      </c>
      <c r="G7" s="21">
        <f t="shared" ref="G7:R7" si="1">$C$7*(1+$G$4)</f>
        <v>612629.60703750001</v>
      </c>
      <c r="H7" s="21">
        <f t="shared" si="1"/>
        <v>612629.60703750001</v>
      </c>
      <c r="I7" s="21">
        <f t="shared" si="1"/>
        <v>612629.60703750001</v>
      </c>
      <c r="J7" s="21">
        <f t="shared" si="1"/>
        <v>612629.60703750001</v>
      </c>
      <c r="K7" s="21">
        <f t="shared" si="1"/>
        <v>612629.60703750001</v>
      </c>
      <c r="L7" s="21">
        <f t="shared" si="1"/>
        <v>612629.60703750001</v>
      </c>
      <c r="M7" s="21">
        <f t="shared" si="1"/>
        <v>612629.60703750001</v>
      </c>
      <c r="N7" s="21">
        <f t="shared" si="1"/>
        <v>612629.60703750001</v>
      </c>
      <c r="O7" s="21">
        <f t="shared" si="1"/>
        <v>612629.60703750001</v>
      </c>
      <c r="P7" s="21">
        <f t="shared" si="1"/>
        <v>612629.60703750001</v>
      </c>
      <c r="Q7" s="21">
        <f t="shared" si="1"/>
        <v>612629.60703750001</v>
      </c>
      <c r="R7" s="21">
        <f t="shared" si="1"/>
        <v>612629.60703750001</v>
      </c>
    </row>
    <row r="8" spans="2:18" x14ac:dyDescent="0.25"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2:18" x14ac:dyDescent="0.25">
      <c r="F9" s="23" t="s">
        <v>54</v>
      </c>
      <c r="G9" s="24">
        <v>0.05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2:18" x14ac:dyDescent="0.25">
      <c r="F10" s="18">
        <v>2024</v>
      </c>
      <c r="G10" s="18" t="s">
        <v>38</v>
      </c>
      <c r="H10" s="18" t="s">
        <v>39</v>
      </c>
      <c r="I10" s="18" t="s">
        <v>40</v>
      </c>
      <c r="J10" s="18" t="s">
        <v>41</v>
      </c>
      <c r="K10" s="18" t="s">
        <v>42</v>
      </c>
      <c r="L10" s="18" t="s">
        <v>43</v>
      </c>
      <c r="M10" s="18" t="s">
        <v>44</v>
      </c>
      <c r="N10" s="18" t="s">
        <v>45</v>
      </c>
      <c r="O10" s="18" t="s">
        <v>46</v>
      </c>
      <c r="P10" s="18" t="s">
        <v>47</v>
      </c>
      <c r="Q10" s="18" t="s">
        <v>48</v>
      </c>
      <c r="R10" s="18" t="s">
        <v>49</v>
      </c>
    </row>
    <row r="11" spans="2:18" x14ac:dyDescent="0.25">
      <c r="E11" s="20" t="s">
        <v>51</v>
      </c>
      <c r="F11" s="27">
        <f>SUM(G11:R11)</f>
        <v>4683533.4000000013</v>
      </c>
      <c r="G11" s="21">
        <f t="shared" ref="G11:R11" si="2">$C$6*(1+$G$9)</f>
        <v>390294.45</v>
      </c>
      <c r="H11" s="21">
        <f t="shared" si="2"/>
        <v>390294.45</v>
      </c>
      <c r="I11" s="21">
        <f t="shared" si="2"/>
        <v>390294.45</v>
      </c>
      <c r="J11" s="21">
        <f t="shared" si="2"/>
        <v>390294.45</v>
      </c>
      <c r="K11" s="21">
        <f t="shared" si="2"/>
        <v>390294.45</v>
      </c>
      <c r="L11" s="21">
        <f t="shared" si="2"/>
        <v>390294.45</v>
      </c>
      <c r="M11" s="21">
        <f t="shared" si="2"/>
        <v>390294.45</v>
      </c>
      <c r="N11" s="21">
        <f t="shared" si="2"/>
        <v>390294.45</v>
      </c>
      <c r="O11" s="21">
        <f t="shared" si="2"/>
        <v>390294.45</v>
      </c>
      <c r="P11" s="21">
        <f t="shared" si="2"/>
        <v>390294.45</v>
      </c>
      <c r="Q11" s="21">
        <f t="shared" si="2"/>
        <v>390294.45</v>
      </c>
      <c r="R11" s="21">
        <f t="shared" si="2"/>
        <v>390294.45</v>
      </c>
    </row>
    <row r="12" spans="2:18" x14ac:dyDescent="0.25">
      <c r="E12" s="20" t="s">
        <v>67</v>
      </c>
      <c r="F12" s="28">
        <f>SUM(G12:R12)</f>
        <v>7494303.9307499984</v>
      </c>
      <c r="G12" s="21">
        <f t="shared" ref="G12:R12" si="3">$C$7*(1+$G$9)</f>
        <v>624525.32756250002</v>
      </c>
      <c r="H12" s="21">
        <f t="shared" si="3"/>
        <v>624525.32756250002</v>
      </c>
      <c r="I12" s="21">
        <f t="shared" si="3"/>
        <v>624525.32756250002</v>
      </c>
      <c r="J12" s="21">
        <f t="shared" si="3"/>
        <v>624525.32756250002</v>
      </c>
      <c r="K12" s="21">
        <f t="shared" si="3"/>
        <v>624525.32756250002</v>
      </c>
      <c r="L12" s="21">
        <f t="shared" si="3"/>
        <v>624525.32756250002</v>
      </c>
      <c r="M12" s="21">
        <f t="shared" si="3"/>
        <v>624525.32756250002</v>
      </c>
      <c r="N12" s="21">
        <f t="shared" si="3"/>
        <v>624525.32756250002</v>
      </c>
      <c r="O12" s="21">
        <f t="shared" si="3"/>
        <v>624525.32756250002</v>
      </c>
      <c r="P12" s="21">
        <f t="shared" si="3"/>
        <v>624525.32756250002</v>
      </c>
      <c r="Q12" s="21">
        <f t="shared" si="3"/>
        <v>624525.32756250002</v>
      </c>
      <c r="R12" s="21">
        <f t="shared" si="3"/>
        <v>624525.32756250002</v>
      </c>
    </row>
    <row r="13" spans="2:18" x14ac:dyDescent="0.25"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2:18" x14ac:dyDescent="0.25">
      <c r="F14" s="25" t="s">
        <v>55</v>
      </c>
      <c r="G14" s="26">
        <v>7.0000000000000007E-2</v>
      </c>
      <c r="P14" s="15"/>
      <c r="Q14" s="15"/>
      <c r="R14" s="15"/>
    </row>
    <row r="15" spans="2:18" x14ac:dyDescent="0.25">
      <c r="F15" s="18">
        <v>2024</v>
      </c>
      <c r="G15" s="18" t="s">
        <v>38</v>
      </c>
      <c r="H15" s="18" t="s">
        <v>39</v>
      </c>
      <c r="I15" s="18" t="s">
        <v>40</v>
      </c>
      <c r="J15" s="18" t="s">
        <v>41</v>
      </c>
      <c r="K15" s="18" t="s">
        <v>42</v>
      </c>
      <c r="L15" s="18" t="s">
        <v>43</v>
      </c>
      <c r="M15" s="18" t="s">
        <v>44</v>
      </c>
      <c r="N15" s="18" t="s">
        <v>45</v>
      </c>
      <c r="O15" s="18" t="s">
        <v>46</v>
      </c>
      <c r="P15" s="18" t="s">
        <v>47</v>
      </c>
      <c r="Q15" s="18" t="s">
        <v>48</v>
      </c>
      <c r="R15" s="18" t="s">
        <v>49</v>
      </c>
    </row>
    <row r="16" spans="2:18" x14ac:dyDescent="0.25">
      <c r="E16" s="20" t="s">
        <v>51</v>
      </c>
      <c r="F16" s="27">
        <f>SUM(G16:R16)</f>
        <v>4772743.5599999996</v>
      </c>
      <c r="G16" s="21">
        <f t="shared" ref="G16:R16" si="4">$C$6*(1+$G$14)</f>
        <v>397728.63</v>
      </c>
      <c r="H16" s="21">
        <f t="shared" si="4"/>
        <v>397728.63</v>
      </c>
      <c r="I16" s="21">
        <f t="shared" si="4"/>
        <v>397728.63</v>
      </c>
      <c r="J16" s="21">
        <f t="shared" si="4"/>
        <v>397728.63</v>
      </c>
      <c r="K16" s="21">
        <f t="shared" si="4"/>
        <v>397728.63</v>
      </c>
      <c r="L16" s="21">
        <f t="shared" si="4"/>
        <v>397728.63</v>
      </c>
      <c r="M16" s="21">
        <f t="shared" si="4"/>
        <v>397728.63</v>
      </c>
      <c r="N16" s="21">
        <f t="shared" si="4"/>
        <v>397728.63</v>
      </c>
      <c r="O16" s="21">
        <f t="shared" si="4"/>
        <v>397728.63</v>
      </c>
      <c r="P16" s="21">
        <f t="shared" si="4"/>
        <v>397728.63</v>
      </c>
      <c r="Q16" s="21">
        <f t="shared" si="4"/>
        <v>397728.63</v>
      </c>
      <c r="R16" s="21">
        <f t="shared" si="4"/>
        <v>397728.63</v>
      </c>
    </row>
    <row r="17" spans="5:18" x14ac:dyDescent="0.25">
      <c r="E17" s="20" t="s">
        <v>67</v>
      </c>
      <c r="F17" s="28">
        <f>SUM(G17:R17)</f>
        <v>7637052.5770500004</v>
      </c>
      <c r="G17" s="21">
        <f t="shared" ref="G17:R17" si="5">$C$7*(1+$G$14)</f>
        <v>636421.04808750004</v>
      </c>
      <c r="H17" s="21">
        <f t="shared" si="5"/>
        <v>636421.04808750004</v>
      </c>
      <c r="I17" s="21">
        <f t="shared" si="5"/>
        <v>636421.04808750004</v>
      </c>
      <c r="J17" s="21">
        <f t="shared" si="5"/>
        <v>636421.04808750004</v>
      </c>
      <c r="K17" s="21">
        <f t="shared" si="5"/>
        <v>636421.04808750004</v>
      </c>
      <c r="L17" s="21">
        <f t="shared" si="5"/>
        <v>636421.04808750004</v>
      </c>
      <c r="M17" s="21">
        <f t="shared" si="5"/>
        <v>636421.04808750004</v>
      </c>
      <c r="N17" s="21">
        <f t="shared" si="5"/>
        <v>636421.04808750004</v>
      </c>
      <c r="O17" s="21">
        <f t="shared" si="5"/>
        <v>636421.04808750004</v>
      </c>
      <c r="P17" s="21">
        <f t="shared" si="5"/>
        <v>636421.04808750004</v>
      </c>
      <c r="Q17" s="21">
        <f t="shared" si="5"/>
        <v>636421.04808750004</v>
      </c>
      <c r="R17" s="21">
        <f t="shared" si="5"/>
        <v>636421.04808750004</v>
      </c>
    </row>
    <row r="18" spans="5:18" x14ac:dyDescent="0.25"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5:18" x14ac:dyDescent="0.25">
      <c r="P19" s="15"/>
      <c r="Q19" s="15"/>
      <c r="R19" s="15"/>
    </row>
    <row r="20" spans="5:18" x14ac:dyDescent="0.25">
      <c r="P20" s="15"/>
      <c r="Q20" s="15"/>
      <c r="R20" s="15"/>
    </row>
  </sheetData>
  <mergeCells count="2">
    <mergeCell ref="B2:R2"/>
    <mergeCell ref="B4:C4"/>
  </mergeCells>
  <phoneticPr fontId="8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76FC-557A-4FC3-AF27-9BCD6F31E07F}">
  <dimension ref="B3:N3"/>
  <sheetViews>
    <sheetView zoomScale="70" zoomScaleNormal="70" workbookViewId="0">
      <selection activeCell="N21" sqref="N21"/>
    </sheetView>
  </sheetViews>
  <sheetFormatPr defaultRowHeight="15.75" x14ac:dyDescent="0.25"/>
  <cols>
    <col min="1" max="1" width="1.625" customWidth="1"/>
    <col min="8" max="8" width="2.625" customWidth="1"/>
  </cols>
  <sheetData>
    <row r="3" spans="2:14" x14ac:dyDescent="0.25">
      <c r="B3" s="60" t="s">
        <v>101</v>
      </c>
      <c r="C3" s="60"/>
      <c r="D3" s="60"/>
      <c r="E3" s="60"/>
      <c r="F3" s="60"/>
      <c r="G3" s="60"/>
      <c r="I3" s="61" t="s">
        <v>102</v>
      </c>
      <c r="J3" s="61"/>
      <c r="K3" s="61"/>
      <c r="L3" s="61"/>
      <c r="M3" s="61"/>
      <c r="N3" s="61"/>
    </row>
  </sheetData>
  <mergeCells count="2">
    <mergeCell ref="B3:G3"/>
    <mergeCell ref="I3:N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6 f e 6 9 4 - 0 b d b - 4 a 3 4 - 8 a 1 0 - 3 5 8 c 1 a b 6 e 6 5 6 "   x m l n s = " h t t p : / / s c h e m a s . m i c r o s o f t . c o m / D a t a M a s h u p " > A A A A A B E G A A B Q S w M E F A A C A A g A M Z R G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D G U R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l E Z Y E O y h T Q o D A A A p D Q A A E w A c A E Z v c m 1 1 b G F z L 1 N l Y 3 R p b 2 4 x L m 0 g o h g A K K A U A A A A A A A A A A A A A A A A A A A A A A A A A A A A 7 V b B a t t A E L 0 H 8 g / D p g U b V D V 2 m x w a f H B k h x T a 2 I 2 c X u J i 1 t L E X p B 2 3 d 2 V S Q g 5 9 F N K D 4 F C v 8 I / 1 l k 5 q W U b x V D I I W l 1 s K X R a N 6 b m b e z a z C y Q k k I 5 / + 1 g + 2 t 7 S 0 z 5 h p j M D z h W q h B i j r i s Y I G J G i 3 t 4 C u I y U t k i E w U 7 + l o i x F a S t H I k E / c G + k N R U W v O u f G d Q m / + 1 3 J L a 0 m C K 8 g r N W O w z g T N K T N i L m M Q J F b x v r Q O g h 5 N J y C L g l d M n 7 s 2 8 a u b P 3 N B / y Z K z 6 d R 9 y o + l 3 w 0 H 3 t B O 0 w 7 A D Y f t D u / f + c 6 f f 5 d p K 1 N C J R w Q A h 6 h l b I 2 S / Z W E / M h M W d U 7 b 2 E i U m F R N 5 j H P A h U k q X S N O o e t G W k Y i F H j f 2 9 3 d 2 a B 5 8 y Z T G 0 V w k 2 F r f + i Z L 4 p e r N K 7 P D A j 7 E 2 a 0 j a q C r V a q m I l a G U b V 6 f E j u u c 3 i M V L i 2 l T y U n p w f m d u J k k Y O Z 6 m Y X V W j N s T E w X N h H g S 9 0 U 4 q o o 0 F 0 q n c 9 6 9 q w m a S i k L 7 / q a U Y 6 W v M D i p b 3 x 4 J q F P J l 9 p 8 K 4 N n y c 1 4 Z 8 3 k u 7 / 9 Z 3 8 W 5 u C t k R i q R 2 C I p H v S v l 4 T g s M y a k M i j k 0 R g G 8 B p q u 3 f c Z J Y O U R e B l 4 L V N u e / w t M r B Q 8 y r V F G V 2 u p t v J v N d y F m i g N d 1 K h D / W C Q T h J h J 2 j r y Z d o / i u 3 r k L m e a + P S r 8 4 d U f 2 V X Y g B W 1 5 d O q q r q + + P n n f p 2 V l a G + s Q w b c n B V y V G W B U G Q R d N a + w 2 c o l Q p K Z g X h E 0 2 n m J J + + s L L N b C C S 1 R 7 o a G Y g t A d i z I V X / N B G e E u b 0 l 5 A O w x U m 1 w 1 Z n V a V e Z f 8 H 1 j 8 8 s I r q W S Z S F M 5 F J i P a 9 l y R z d O X S z G b D V p 5 8 1 y 1 E h d n y 6 p u x o s B s / o q I q Z 8 h O n f 6 a g p e S K o w Y N T T D P q D Y + 4 G r T I y w y G 3 O D T l 9 Z 9 g t B N a A S 7 k P e Z z m 5 n P x Q g d D R 1 J C + 7 6 W 8 o x w Z t 7 j 1 X b b Y e 0 u b J 7 N c U E 9 f O g O v R + v v 2 5 Q S 1 m P 2 k J c 6 h w q U y 1 W W t L g 3 G p s 1 4 A p X T F 9 W 1 E 4 7 z a + a y U 6 Q X t 8 E 4 z 5 f V x z r y l W A V z n x 0 P e a x r 4 R A l z Y O z B f 9 x r V e Y w e / A V B L A Q I t A B Q A A g A I A D G U R l h 8 8 Y d X p Q A A A P Y A A A A S A A A A A A A A A A A A A A A A A A A A A A B D b 2 5 m a W c v U G F j a 2 F n Z S 5 4 b W x Q S w E C L Q A U A A I A C A A x l E Z Y D 8 r p q 6 Q A A A D p A A A A E w A A A A A A A A A A A A A A A A D x A A A A W 0 N v b n R l b n R f V H l w Z X N d L n h t b F B L A Q I t A B Q A A g A I A D G U R l g Q 7 K F N C g M A A C k N A A A T A A A A A A A A A A A A A A A A A O I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s A A A A A A A A B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F y a W 9 f b W V y Y 2 F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N z U y M j Y 2 L T Z m Y T Y t N G U 4 Y y 0 5 Y z B j L T g 1 Z D B m Z m M 5 N z I 1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Y W x h c m l v X 2 1 l c m N h Z G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X J p b 1 9 t Z X J j Y W R v L 0 F 1 d G 9 S Z W 1 v d m V k Q 2 9 s d W 1 u c z E u e 0 R l c G F y d G F t Z W 5 0 b y w w f S Z x d W 9 0 O y w m c X V v d D t T Z W N 0 a W 9 u M S 9 z Y W x h c m l v X 2 1 l c m N h Z G 8 v Q X V 0 b 1 J l b W 9 2 Z W R D b 2 x 1 b W 5 z M S 5 7 S G l l c m F y c X V p Y S w x f S Z x d W 9 0 O y w m c X V v d D t T Z W N 0 a W 9 u M S 9 z Y W x h c m l v X 2 1 l c m N h Z G 8 v Q X V 0 b 1 J l b W 9 2 Z W R D b 2 x 1 b W 5 z M S 5 7 U 2 F s w 6 F y a W 8 g Z G 8 g T W V y Y 2 F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Y W x h c m l v X 2 1 l c m N h Z G 8 v Q X V 0 b 1 J l b W 9 2 Z W R D b 2 x 1 b W 5 z M S 5 7 R G V w Y X J 0 Y W 1 l b n R v L D B 9 J n F 1 b 3 Q 7 L C Z x d W 9 0 O 1 N l Y 3 R p b 2 4 x L 3 N h b G F y a W 9 f b W V y Y 2 F k b y 9 B d X R v U m V t b 3 Z l Z E N v b H V t b n M x L n t I a W V y Y X J x d W l h L D F 9 J n F 1 b 3 Q 7 L C Z x d W 9 0 O 1 N l Y 3 R p b 2 4 x L 3 N h b G F y a W 9 f b W V y Y 2 F k b y 9 B d X R v U m V t b 3 Z l Z E N v b H V t b n M x L n t T Y W z D o X J p b y B k b y B N Z X J j Y W R v L D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R l c G F y d G F t Z W 5 0 b y Z x d W 9 0 O y w m c X V v d D t I a W V y Y X J x d W l h J n F 1 b 3 Q 7 L C Z x d W 9 0 O 1 N h b M O h c m l v I G R v I E 1 l c m N h Z G 8 m c X V v d D t d I i A v P j x F b n R y e S B U e X B l P S J G a W x s Q 2 9 s d W 1 u V H l w Z X M i I F Z h b H V l P S J z Q m d Z U i I g L z 4 8 R W 5 0 c n k g V H l w Z T 0 i R m l s b E x h c 3 R V c G R h d G V k I i B W Y W x 1 Z T 0 i Z D I w M j Q t M D I t M D Z U M j E 6 M z M 6 M z A u O T E 4 O T Y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x h c m l v X 2 1 l c m N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X 2 1 l c m N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f b W V y Y 2 F k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X 2 1 l c m N h Z G 8 v Q 2 9 s d W 5 h J T I w Z G l 2 a W R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X 2 1 l c m N h Z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f b W V y Y 2 F k b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X 2 1 l c m N h Z G 8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f b W V y Y 2 F k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f b W V y Y 2 F k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0 N m M 5 M D c 2 L T Z k N z Y t N G I 5 M S 1 i M j g w L T R i O D c w M z d l M T h h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X J p b 1 9 t Z X J j Y W R v I C g y K S 9 B d X R v U m V t b 3 Z l Z E N v b H V t b n M x L n t D b 2 x 1 b W 4 x L D B 9 J n F 1 b 3 Q 7 L C Z x d W 9 0 O 1 N l Y 3 R p b 2 4 x L 3 N h b G F y a W 9 f b W V y Y 2 F k b y A o M i k v Q X V 0 b 1 J l b W 9 2 Z W R D b 2 x 1 b W 5 z M S 5 7 U 2 F s w 6 F y a W 8 g Z G 8 g T W V y Y 2 F k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W x h c m l v X 2 1 l c m N h Z G 8 g K D I p L 0 F 1 d G 9 S Z W 1 v d m V k Q 2 9 s d W 1 u c z E u e 0 N v b H V t b j E s M H 0 m c X V v d D s s J n F 1 b 3 Q 7 U 2 V j d G l v b j E v c 2 F s Y X J p b 1 9 t Z X J j Y W R v I C g y K S 9 B d X R v U m V t b 3 Z l Z E N v b H V t b n M x L n t T Y W z D o X J p b y B k b y B N Z X J j Y W R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1 N h b M O h c m l v I G R v I E 1 l c m N h Z G 8 m c X V v d D t d I i A v P j x F b n R y e S B U e X B l P S J G a W x s Q 2 9 s d W 1 u V H l w Z X M i I F Z h b H V l P S J z Q m d N P S I g L z 4 8 R W 5 0 c n k g V H l w Z T 0 i R m l s b E x h c 3 R V c G R h d G V k I i B W Y W x 1 Z T 0 i Z D I w M j Q t M D I t M D Z U M j E 6 M z M 6 M z E u M j Q 3 M D k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O Y X Z p Z 2 F 0 a W 9 u U 3 R l c E 5 h b W U i I F Z h b H V l P S J z T m F 2 Z W d h w 6 f D o 2 8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x h c m l v X 2 1 l c m N h Z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X 2 1 l c m N h Z G 8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f b W V y Y 2 F k b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D R l M j U w Y y 0 0 N G Q x L T Q z M T A t Y j h h M C 1 m M j Y 2 Y T U w Z G F i M z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Z 1 b m N p b 2 5 h c m l v c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y M T o z M z o z M C 4 5 N j U 4 M z k z W i I g L z 4 8 R W 5 0 c n k g V H l w Z T 0 i R m l s b E N v b H V t b l R 5 c G V z I i B W Y W x 1 Z T 0 i c 0 J n W U Q i I C 8 + P E V u d H J 5 I F R 5 c G U 9 I k Z p b G x D b 2 x 1 b W 5 O Y W 1 l c y I g V m F s d W U 9 I n N b J n F 1 b 3 Q 7 Z G V w Y X J 0 Y W 1 l b n R v J n F 1 b 3 Q 7 L C Z x d W 9 0 O 2 h p Z X J h c n F 1 a W E m c X V v d D s s J n F 1 b 3 Q 7 Y 2 9 u d G F n Z W 0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b m N p b 2 5 h c m l v c y 9 B d X R v U m V t b 3 Z l Z E N v b H V t b n M x L n t k Z X B h c n R h b W V u d G 8 s M H 0 m c X V v d D s s J n F 1 b 3 Q 7 U 2 V j d G l v b j E v Z n V u Y 2 l v b m F y a W 9 z L 0 F 1 d G 9 S Z W 1 v d m V k Q 2 9 s d W 1 u c z E u e 2 h p Z X J h c n F 1 a W E s M X 0 m c X V v d D s s J n F 1 b 3 Q 7 U 2 V j d G l v b j E v Z n V u Y 2 l v b m F y a W 9 z L 0 F 1 d G 9 S Z W 1 v d m V k Q 2 9 s d W 1 u c z E u e 2 N v b n R h Z 2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1 b m N p b 2 5 h c m l v c y 9 B d X R v U m V t b 3 Z l Z E N v b H V t b n M x L n t k Z X B h c n R h b W V u d G 8 s M H 0 m c X V v d D s s J n F 1 b 3 Q 7 U 2 V j d G l v b j E v Z n V u Y 2 l v b m F y a W 9 z L 0 F 1 d G 9 S Z W 1 v d m V k Q 2 9 s d W 1 u c z E u e 2 h p Z X J h c n F 1 a W E s M X 0 m c X V v d D s s J n F 1 b 3 Q 7 U 2 V j d G l v b j E v Z n V u Y 2 l v b m F y a W 9 z L 0 F 1 d G 9 S Z W 1 v d m V k Q 2 9 s d W 1 u c z E u e 2 N v b n R h Z 2 V t L D J 9 J n F 1 b 3 Q 7 X S w m c X V v d D t S Z W x h d G l v b n N o a X B J b m Z v J n F 1 b 3 Q 7 O l t d f S I g L z 4 8 R W 5 0 c n k g V H l w Z T 0 i T m F 2 a W d h d G l v b l N 0 Z X B O Y W 1 l I i B W Y W x 1 Z T 0 i c 0 5 h d m V n Y c O n w 6 N v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V u Y 2 l v b m F y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u Y 2 l v b m F y a W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5 j a W 9 u Y X J p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f U m V t d W 5 l c m F j Y W 9 f R G F k b 3 N f Y m F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N W I 1 M T Q 4 L T h i Z j U t N D J j Y y 1 i N j M 4 L T B i M z E 1 Y T c 3 N G F k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u Y W x p c 3 R h X 1 J l b X V u Z X J h Y 2 F v X 0 R h Z G 9 z X 2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I x O j M z O j M x L j g 4 N D k 3 O T F a I i A v P j x F b n R y e S B U e X B l P S J G a W x s Q 2 9 s d W 1 u V H l w Z X M i I F Z h b H V l P S J z Q m d Z R E V R U T 0 i I C 8 + P E V u d H J 5 I F R 5 c G U 9 I k Z p b G x D b 2 x 1 b W 5 O Y W 1 l c y I g V m F s d W U 9 I n N b J n F 1 b 3 Q 7 R G V w Y X J 0 Y W 1 l b n R v J n F 1 b 3 Q 7 L C Z x d W 9 0 O 0 7 D r X Z l b C B k b y B D Y X J n b y Z x d W 9 0 O y w m c X V v d D t F e H B l c m n D q m 5 j a W E g K G F u b 3 M p J n F 1 b 3 Q 7 L C Z x d W 9 0 O 1 N h b M O h c m l v I E F 0 d W F s I C h S J C k m c X V v d D s s J n F 1 b 3 Q 7 Q X V t Z W 5 0 b y B T Y W x h c m l h b C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a X N 0 Y V 9 S Z W 1 1 b m V y Y W N h b 1 9 E Y W R v c 1 9 i Y X N l L 0 F 1 d G 9 S Z W 1 v d m V k Q 2 9 s d W 1 u c z E u e 0 R l c G F y d G F t Z W 5 0 b y w w f S Z x d W 9 0 O y w m c X V v d D t T Z W N 0 a W 9 u M S 9 B b m F s a X N 0 Y V 9 S Z W 1 1 b m V y Y W N h b 1 9 E Y W R v c 1 9 i Y X N l L 0 F 1 d G 9 S Z W 1 v d m V k Q 2 9 s d W 1 u c z E u e 0 7 D r X Z l b C B k b y B D Y X J n b y w x f S Z x d W 9 0 O y w m c X V v d D t T Z W N 0 a W 9 u M S 9 B b m F s a X N 0 Y V 9 S Z W 1 1 b m V y Y W N h b 1 9 E Y W R v c 1 9 i Y X N l L 0 F 1 d G 9 S Z W 1 v d m V k Q 2 9 s d W 1 u c z E u e 0 V 4 c G V y a c O q b m N p Y S A o Y W 5 v c y k s M n 0 m c X V v d D s s J n F 1 b 3 Q 7 U 2 V j d G l v b j E v Q W 5 h b G l z d G F f U m V t d W 5 l c m F j Y W 9 f R G F k b 3 N f Y m F z Z S 9 B d X R v U m V t b 3 Z l Z E N v b H V t b n M x L n t T Y W z D o X J p b y B B d H V h b C A o U i Q p L D N 9 J n F 1 b 3 Q 7 L C Z x d W 9 0 O 1 N l Y 3 R p b 2 4 x L 0 F u Y W x p c 3 R h X 1 J l b X V u Z X J h Y 2 F v X 0 R h Z G 9 z X 2 J h c 2 U v Q X V 0 b 1 J l b W 9 2 Z W R D b 2 x 1 b W 5 z M S 5 7 Q X V t Z W 5 0 b y B T Y W x h c m l h b C A o J S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5 h b G l z d G F f U m V t d W 5 l c m F j Y W 9 f R G F k b 3 N f Y m F z Z S 9 B d X R v U m V t b 3 Z l Z E N v b H V t b n M x L n t E Z X B h c n R h b W V u d G 8 s M H 0 m c X V v d D s s J n F 1 b 3 Q 7 U 2 V j d G l v b j E v Q W 5 h b G l z d G F f U m V t d W 5 l c m F j Y W 9 f R G F k b 3 N f Y m F z Z S 9 B d X R v U m V t b 3 Z l Z E N v b H V t b n M x L n t O w 6 1 2 Z W w g Z G 8 g Q 2 F y Z 2 8 s M X 0 m c X V v d D s s J n F 1 b 3 Q 7 U 2 V j d G l v b j E v Q W 5 h b G l z d G F f U m V t d W 5 l c m F j Y W 9 f R G F k b 3 N f Y m F z Z S 9 B d X R v U m V t b 3 Z l Z E N v b H V t b n M x L n t F e H B l c m n D q m 5 j a W E g K G F u b 3 M p L D J 9 J n F 1 b 3 Q 7 L C Z x d W 9 0 O 1 N l Y 3 R p b 2 4 x L 0 F u Y W x p c 3 R h X 1 J l b X V u Z X J h Y 2 F v X 0 R h Z G 9 z X 2 J h c 2 U v Q X V 0 b 1 J l b W 9 2 Z W R D b 2 x 1 b W 5 z M S 5 7 U 2 F s w 6 F y a W 8 g Q X R 1 Y W w g K F I k K S w z f S Z x d W 9 0 O y w m c X V v d D t T Z W N 0 a W 9 u M S 9 B b m F s a X N 0 Y V 9 S Z W 1 1 b m V y Y W N h b 1 9 E Y W R v c 1 9 i Y X N l L 0 F 1 d G 9 S Z W 1 v d m V k Q 2 9 s d W 1 u c z E u e 0 F 1 b W V u d G 8 g U 2 F s Y X J p Y W w g K C U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a X N 0 Y V 9 S Z W 1 1 b m V y Y W N h b 1 9 E Y W R v c 1 9 i Y X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f U m V t d W 5 l c m F j Y W 9 f R G F k b 3 N f Y m F z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f U m V t d W 5 l c m F j Y W 9 f R G F k b 3 N f Y m F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V 9 S Z W 1 1 b m V y Y W N h b 1 9 E Y W R v c 1 9 i Y X N l L 0 N v b H V u Y S U y M G R p d m l k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f U m V t d W 5 l c m F j Y W 9 f R G F k b 3 N f Y m F z Z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f l M + Y 6 J 7 h D t q M U 1 F Q g 5 4 c A A A A A A g A A A A A A E G Y A A A A B A A A g A A A A N 9 R P V L E o G x Q G I f p 8 C D K G u R S 0 j s H F J n M y A W I h 2 J Y q c E w A A A A A D o A A A A A C A A A g A A A A h P o 5 S I C M u G v V Q m 0 s D v p T D z B e m t V b e g o h j y 8 C 9 8 8 T 6 H J Q A A A A p + P 9 t A l 9 T H U H M I y 8 G U H i j M W 4 1 A F j g i d y O 1 E 3 4 6 m N K 7 j J L p 0 B w q X O X S + q V Q x o d l h s B i / X 0 f + 6 d 3 k h w n c 9 x 1 u S n B G z E X 3 V h e I / z w P / R A F F 8 j x A A A A A 5 W d 4 K 6 J b A T L k Z E O T 7 t x Q m I p x g 4 A Y 3 L r / T K H E / h r 2 n H w 3 Q c 7 T n e w j 8 Y 4 q 7 K b c J T X d F V l j G i I w z t C 0 L M 8 z R k r A m g = = < / D a t a M a s h u p > 
</file>

<file path=customXml/itemProps1.xml><?xml version="1.0" encoding="utf-8"?>
<ds:datastoreItem xmlns:ds="http://schemas.openxmlformats.org/officeDocument/2006/customXml" ds:itemID="{760C851D-E6CC-48F9-A6D2-23A2F0EC65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Analista_Remuneracao_Dados_base</vt:lpstr>
      <vt:lpstr>back_end_calculadora</vt:lpstr>
      <vt:lpstr>back_end_projeção</vt:lpstr>
      <vt:lpstr>Análise_de_Dados</vt:lpstr>
      <vt:lpstr>Calculadora_Mão_de_Obra_Direta</vt:lpstr>
      <vt:lpstr>Projeção_Orçamentária_Salarial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Fordelone</dc:creator>
  <cp:lastModifiedBy>Giuliano Fordelone</cp:lastModifiedBy>
  <dcterms:created xsi:type="dcterms:W3CDTF">2024-02-03T17:16:58Z</dcterms:created>
  <dcterms:modified xsi:type="dcterms:W3CDTF">2024-02-07T21:35:09Z</dcterms:modified>
</cp:coreProperties>
</file>