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liveunibo-my.sharepoint.com/personal/giulio_camuffo2_studio_unibo_it/Documents/ERASMUS SGH WARSAW/FINANCING AND VALUATION OF HIGH TECH COMPANIES/INTEL INTC FINAL REPORT/"/>
    </mc:Choice>
  </mc:AlternateContent>
  <xr:revisionPtr revIDLastSave="25" documentId="13_ncr:4000b_{A3921D4A-13E0-4E1F-A72B-DA1464D9E41F}" xr6:coauthVersionLast="47" xr6:coauthVersionMax="47" xr10:uidLastSave="{BF82551F-527F-4D84-8655-E44F18AA62D8}"/>
  <bookViews>
    <workbookView xWindow="-108" yWindow="-108" windowWidth="23256" windowHeight="12576" xr2:uid="{00000000-000D-0000-FFFF-FFFF00000000}"/>
  </bookViews>
  <sheets>
    <sheet name="Report" sheetId="1" r:id="rId1"/>
    <sheet name="Assumptions &amp; References" sheetId="4" r:id="rId2"/>
    <sheet name="AMD Financials" sheetId="3" r:id="rId3"/>
    <sheet name="DCF Valuation" sheetId="9" r:id="rId4"/>
    <sheet name="IC" sheetId="5" r:id="rId5"/>
    <sheet name="BS" sheetId="6" r:id="rId6"/>
    <sheet name="CF" sheetId="7" r:id="rId7"/>
    <sheet name="Historical Annual Dividends" sheetId="2" r:id="rId8"/>
    <sheet name="Historical Prices" sheetId="8" r:id="rId9"/>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6" i="1" l="1"/>
  <c r="G269" i="1"/>
  <c r="G271" i="1" s="1"/>
  <c r="M267" i="1" s="1"/>
  <c r="D267" i="1"/>
  <c r="H31" i="9" l="1"/>
  <c r="H27" i="9"/>
  <c r="H29" i="9"/>
  <c r="H33" i="9"/>
  <c r="F31" i="9"/>
  <c r="E31" i="9"/>
  <c r="D31" i="9"/>
  <c r="C31" i="9"/>
  <c r="G243" i="1"/>
  <c r="G247" i="1" s="1"/>
  <c r="G249" i="1" s="1"/>
  <c r="G253" i="1" s="1"/>
  <c r="H243" i="1"/>
  <c r="H247" i="1" s="1"/>
  <c r="H249" i="1" s="1"/>
  <c r="H253" i="1" s="1"/>
  <c r="F243" i="1"/>
  <c r="F247" i="1" s="1"/>
  <c r="F249" i="1" s="1"/>
  <c r="F253" i="1" s="1"/>
  <c r="E243" i="1"/>
  <c r="E247" i="1" s="1"/>
  <c r="E249" i="1" s="1"/>
  <c r="E253" i="1" s="1"/>
  <c r="H241" i="1"/>
  <c r="G241" i="1"/>
  <c r="F241" i="1"/>
  <c r="C29" i="9"/>
  <c r="D29" i="9"/>
  <c r="E29" i="9"/>
  <c r="F29" i="9"/>
  <c r="B21" i="9"/>
  <c r="F23" i="9"/>
  <c r="E23" i="9"/>
  <c r="D23" i="9"/>
  <c r="C23" i="9"/>
  <c r="B23" i="9"/>
  <c r="F21" i="9"/>
  <c r="E21" i="9"/>
  <c r="D21" i="9"/>
  <c r="C21" i="9"/>
  <c r="F19" i="9"/>
  <c r="E19" i="9"/>
  <c r="D19" i="9"/>
  <c r="C19" i="9"/>
  <c r="B19" i="9"/>
  <c r="F15" i="9"/>
  <c r="E15" i="9"/>
  <c r="D15" i="9"/>
  <c r="C15" i="9"/>
  <c r="F12" i="9"/>
  <c r="E12" i="9"/>
  <c r="D12" i="9"/>
  <c r="C12" i="9"/>
  <c r="F9" i="9"/>
  <c r="E9" i="9"/>
  <c r="D9" i="9"/>
  <c r="C9" i="9"/>
  <c r="F6" i="9"/>
  <c r="E6" i="9"/>
  <c r="D6" i="9"/>
  <c r="C6" i="9"/>
  <c r="I240" i="1"/>
  <c r="I243" i="1" s="1"/>
  <c r="I247" i="1" s="1"/>
  <c r="G98" i="1"/>
  <c r="G104" i="1"/>
  <c r="E176" i="1"/>
  <c r="E180" i="1" s="1"/>
  <c r="D176" i="1"/>
  <c r="D178" i="1" s="1"/>
  <c r="C176" i="1"/>
  <c r="C178" i="1" s="1"/>
  <c r="I86" i="1"/>
  <c r="G86" i="1"/>
  <c r="G85" i="1" s="1"/>
  <c r="F86" i="1"/>
  <c r="F85" i="1" s="1"/>
  <c r="E86" i="1"/>
  <c r="E85" i="1" s="1"/>
  <c r="I83" i="1"/>
  <c r="G83" i="1"/>
  <c r="F83" i="1"/>
  <c r="E83" i="1"/>
  <c r="I82" i="1"/>
  <c r="G82" i="1"/>
  <c r="F82" i="1"/>
  <c r="E82" i="1"/>
  <c r="I79" i="1"/>
  <c r="I87" i="1" s="1"/>
  <c r="G79" i="1"/>
  <c r="F79" i="1"/>
  <c r="E79" i="1"/>
  <c r="I78" i="1"/>
  <c r="I77" i="1" s="1"/>
  <c r="G78" i="1"/>
  <c r="F78" i="1"/>
  <c r="E78" i="1"/>
  <c r="I70" i="1"/>
  <c r="G70" i="1"/>
  <c r="F70" i="1"/>
  <c r="E70" i="1"/>
  <c r="I60" i="1"/>
  <c r="I65" i="1" s="1"/>
  <c r="G60" i="1"/>
  <c r="G65" i="1" s="1"/>
  <c r="F60" i="1"/>
  <c r="F59" i="1" s="1"/>
  <c r="E60" i="1"/>
  <c r="E65" i="1" s="1"/>
  <c r="I57" i="1"/>
  <c r="I56" i="1"/>
  <c r="G56" i="1"/>
  <c r="F56" i="1"/>
  <c r="E56" i="1"/>
  <c r="I55" i="1"/>
  <c r="I52" i="1"/>
  <c r="G52" i="1"/>
  <c r="G57" i="1" s="1"/>
  <c r="F52" i="1"/>
  <c r="F57" i="1" s="1"/>
  <c r="E52" i="1"/>
  <c r="E57" i="1" s="1"/>
  <c r="I51" i="1"/>
  <c r="G51" i="1"/>
  <c r="G55" i="1" s="1"/>
  <c r="F51" i="1"/>
  <c r="F55" i="1" s="1"/>
  <c r="E51" i="1"/>
  <c r="E50" i="1" s="1"/>
  <c r="I48" i="1"/>
  <c r="I61" i="1" s="1"/>
  <c r="I47" i="1"/>
  <c r="G47" i="1"/>
  <c r="F47" i="1"/>
  <c r="E47" i="1"/>
  <c r="I44" i="1"/>
  <c r="G44" i="1"/>
  <c r="G43" i="1" s="1"/>
  <c r="F44" i="1"/>
  <c r="F43" i="1" s="1"/>
  <c r="E44" i="1"/>
  <c r="E43" i="1" s="1"/>
  <c r="I42" i="1"/>
  <c r="I45" i="1" s="1"/>
  <c r="G42" i="1"/>
  <c r="F42" i="1"/>
  <c r="E42" i="1"/>
  <c r="I41" i="1"/>
  <c r="G41" i="1"/>
  <c r="G38" i="1" s="1"/>
  <c r="F41" i="1"/>
  <c r="F38" i="1" s="1"/>
  <c r="E41" i="1"/>
  <c r="E38" i="1" s="1"/>
  <c r="I39" i="1"/>
  <c r="G39" i="1"/>
  <c r="F39" i="1"/>
  <c r="E39" i="1"/>
  <c r="I34" i="1"/>
  <c r="G34" i="1"/>
  <c r="G48" i="1" s="1"/>
  <c r="G46" i="1" s="1"/>
  <c r="F34" i="1"/>
  <c r="F48" i="1" s="1"/>
  <c r="E34" i="1"/>
  <c r="E48" i="1" s="1"/>
  <c r="I30" i="1"/>
  <c r="G30" i="1"/>
  <c r="F30" i="1"/>
  <c r="E30" i="1"/>
  <c r="I29" i="1"/>
  <c r="G29" i="1"/>
  <c r="G33" i="1" s="1"/>
  <c r="F29" i="1"/>
  <c r="E29" i="1"/>
  <c r="E33" i="1" s="1"/>
  <c r="H212" i="1"/>
  <c r="H209" i="1"/>
  <c r="H208" i="1"/>
  <c r="H207" i="1"/>
  <c r="H206" i="1"/>
  <c r="H205" i="1"/>
  <c r="H204" i="1"/>
  <c r="F133" i="1"/>
  <c r="F132" i="1"/>
  <c r="F131" i="1"/>
  <c r="F130" i="1"/>
  <c r="F129" i="1"/>
  <c r="F128" i="1"/>
  <c r="G127" i="1"/>
  <c r="F126" i="1"/>
  <c r="G125" i="1"/>
  <c r="G124" i="1"/>
  <c r="F123" i="1"/>
  <c r="F122" i="1"/>
  <c r="F121" i="1"/>
  <c r="F120" i="1"/>
  <c r="F119" i="1"/>
  <c r="F118" i="1"/>
  <c r="F117" i="1"/>
  <c r="G113" i="1"/>
  <c r="G112" i="1"/>
  <c r="F111" i="1"/>
  <c r="G110" i="1"/>
  <c r="G109" i="1"/>
  <c r="F108" i="1"/>
  <c r="G107" i="1"/>
  <c r="F105" i="1"/>
  <c r="G103" i="1"/>
  <c r="F102" i="1"/>
  <c r="G101" i="1"/>
  <c r="G100" i="1"/>
  <c r="G99" i="1"/>
  <c r="E81" i="1" l="1"/>
  <c r="I241" i="1"/>
  <c r="B248" i="1"/>
  <c r="I249" i="1"/>
  <c r="I253" i="1" s="1"/>
  <c r="I85" i="1"/>
  <c r="F134" i="1"/>
  <c r="I50" i="1"/>
  <c r="H21" i="9"/>
  <c r="B244" i="1" s="1"/>
  <c r="H23" i="9"/>
  <c r="B245" i="1" s="1"/>
  <c r="H9" i="9"/>
  <c r="H6" i="9"/>
  <c r="B241" i="1" s="1"/>
  <c r="J240" i="1" s="1"/>
  <c r="H12" i="9"/>
  <c r="H15" i="9"/>
  <c r="H19" i="9"/>
  <c r="B242" i="1" s="1"/>
  <c r="I81" i="1"/>
  <c r="F40" i="1"/>
  <c r="G81" i="1"/>
  <c r="F28" i="1"/>
  <c r="F77" i="1"/>
  <c r="I40" i="1"/>
  <c r="F50" i="1"/>
  <c r="E77" i="1"/>
  <c r="E90" i="1" s="1"/>
  <c r="F135" i="1"/>
  <c r="G40" i="1"/>
  <c r="G69" i="1"/>
  <c r="G68" i="1" s="1"/>
  <c r="G77" i="1"/>
  <c r="E55" i="1"/>
  <c r="E54" i="1" s="1"/>
  <c r="I59" i="1"/>
  <c r="F69" i="1"/>
  <c r="F68" i="1" s="1"/>
  <c r="I28" i="1"/>
  <c r="F81" i="1"/>
  <c r="I54" i="1"/>
  <c r="E59" i="1"/>
  <c r="I69" i="1"/>
  <c r="I68" i="1" s="1"/>
  <c r="E28" i="1"/>
  <c r="E69" i="1"/>
  <c r="E68" i="1" s="1"/>
  <c r="E46" i="1"/>
  <c r="E40" i="1"/>
  <c r="I46" i="1"/>
  <c r="F65" i="1"/>
  <c r="F46" i="1"/>
  <c r="G28" i="1"/>
  <c r="G50" i="1"/>
  <c r="G59" i="1"/>
  <c r="G135" i="1"/>
  <c r="E178" i="1"/>
  <c r="G114" i="1"/>
  <c r="F114" i="1"/>
  <c r="I43" i="1"/>
  <c r="G54" i="1"/>
  <c r="F54" i="1"/>
  <c r="E37" i="1"/>
  <c r="E36" i="1" s="1"/>
  <c r="E66" i="1"/>
  <c r="E64" i="1" s="1"/>
  <c r="E32" i="1"/>
  <c r="G66" i="1"/>
  <c r="G64" i="1" s="1"/>
  <c r="G32" i="1"/>
  <c r="G37" i="1"/>
  <c r="G36" i="1" s="1"/>
  <c r="F33" i="1"/>
  <c r="I38" i="1"/>
  <c r="C180" i="1"/>
  <c r="I33" i="1"/>
  <c r="D180" i="1"/>
  <c r="I90" i="1" l="1"/>
  <c r="J245" i="1"/>
  <c r="J242" i="1"/>
  <c r="J243" i="1" s="1"/>
  <c r="J244" i="1"/>
  <c r="F90" i="1"/>
  <c r="G90" i="1"/>
  <c r="K240" i="1"/>
  <c r="G137" i="1"/>
  <c r="G72" i="1"/>
  <c r="F72" i="1"/>
  <c r="F137" i="1"/>
  <c r="F66" i="1"/>
  <c r="F64" i="1" s="1"/>
  <c r="F32" i="1"/>
  <c r="F37" i="1"/>
  <c r="F36" i="1" s="1"/>
  <c r="I32" i="1"/>
  <c r="I37" i="1"/>
  <c r="I36" i="1" s="1"/>
  <c r="I66" i="1"/>
  <c r="I64" i="1" s="1"/>
  <c r="J247" i="1" l="1"/>
  <c r="K242" i="1"/>
  <c r="K243" i="1" s="1"/>
  <c r="K244" i="1"/>
  <c r="K245" i="1"/>
  <c r="J248" i="1"/>
  <c r="J249" i="1" s="1"/>
  <c r="J253" i="1" s="1"/>
  <c r="L240" i="1"/>
  <c r="L244" i="1" l="1"/>
  <c r="L245" i="1"/>
  <c r="L242" i="1"/>
  <c r="L243" i="1" s="1"/>
  <c r="K247" i="1"/>
  <c r="M240" i="1"/>
  <c r="L247" i="1" l="1"/>
  <c r="L248" i="1"/>
  <c r="L249" i="1" s="1"/>
  <c r="L253" i="1" s="1"/>
  <c r="M245" i="1"/>
  <c r="M242" i="1"/>
  <c r="M243" i="1" s="1"/>
  <c r="M244" i="1"/>
  <c r="K248" i="1"/>
  <c r="K249" i="1" s="1"/>
  <c r="K253" i="1" s="1"/>
  <c r="N240" i="1"/>
  <c r="M247" i="1" l="1"/>
  <c r="N242" i="1"/>
  <c r="N243" i="1" s="1"/>
  <c r="N244" i="1"/>
  <c r="N245" i="1"/>
  <c r="M248" i="1"/>
  <c r="M249" i="1" s="1"/>
  <c r="M253" i="1" s="1"/>
  <c r="N247" i="1" l="1"/>
  <c r="N248" i="1" l="1"/>
  <c r="N249" i="1" s="1"/>
  <c r="N253" i="1" l="1"/>
  <c r="E257" i="1" l="1"/>
  <c r="E258" i="1" s="1"/>
  <c r="E259" i="1"/>
  <c r="E260" i="1" l="1"/>
  <c r="D266" i="1"/>
  <c r="J266" i="1" l="1"/>
  <c r="J269" i="1" s="1"/>
  <c r="J271" i="1" s="1"/>
  <c r="M265" i="1" s="1"/>
  <c r="M266" i="1" s="1"/>
  <c r="D268" i="1"/>
  <c r="D270" i="1" s="1"/>
</calcChain>
</file>

<file path=xl/sharedStrings.xml><?xml version="1.0" encoding="utf-8"?>
<sst xmlns="http://schemas.openxmlformats.org/spreadsheetml/2006/main" count="2827" uniqueCount="1613">
  <si>
    <t>INTEL RATIOS</t>
  </si>
  <si>
    <t>AMD RATIOS</t>
  </si>
  <si>
    <t>COMMENTS &amp; BENCHMARK ANALYSIS WITH SEMICONDUCTOR INDUSTRY &amp; AMD</t>
  </si>
  <si>
    <t>p/e ratio</t>
  </si>
  <si>
    <t xml:space="preserve">The P/E ratio is a tool used to understand a stock's relative valuation, if it's overvalued or undervalued and so if the market has higher or lower expectations of, in this case, Intel Corporation. </t>
  </si>
  <si>
    <t>share price</t>
  </si>
  <si>
    <t>earning per share</t>
  </si>
  <si>
    <t>4.57</t>
  </si>
  <si>
    <t>4.77</t>
  </si>
  <si>
    <t>4.98</t>
  </si>
  <si>
    <t>2.10</t>
  </si>
  <si>
    <t>Market to Book ratio</t>
  </si>
  <si>
    <t>The book to market ratio (or price to book ratio) is used to evaluate a company's current market value relative to its book value in order to show the market perception of a particular stock's value. It is interesting to note the slight variability of the market to book ratio between years, which may indicate how constant the company's market value relative to its book value has remained.</t>
  </si>
  <si>
    <t>market value of equity</t>
  </si>
  <si>
    <t xml:space="preserve">There are conflicting opinions on how to interpret the ratio in practice, but many analysts believe that A low ratio (less than 1) could indicate that the stock is undervalued (i.e. a bad investment), and a higher ratio (greater than 1) could mean the stock is overvalued (i.e. it has performed well). </t>
  </si>
  <si>
    <t>book value of equity</t>
  </si>
  <si>
    <t>74,563,000,000</t>
  </si>
  <si>
    <t>77,504,000,000</t>
  </si>
  <si>
    <t>81,038,000,000</t>
  </si>
  <si>
    <t>5,837,000,000</t>
  </si>
  <si>
    <t>enterprise value-to-EBIDTA</t>
  </si>
  <si>
    <t>The EV/EBITDA ratio is a useful valuation metric to understand and compare the relative value of different companies. It tells investors how many times EBITDA they would need to pay if they wanted to acquire an entire business.</t>
  </si>
  <si>
    <t>enterprise value</t>
  </si>
  <si>
    <t>EBITDA</t>
  </si>
  <si>
    <t>Profitability ratios</t>
  </si>
  <si>
    <t>operating margin</t>
  </si>
  <si>
    <t>The operating margin is an efficiency and profitability measure and it indicates how much profit a business makes on a dollar of sales, after paying variable production costs and so, it represents how efficiently a company can generate profits through its core operations</t>
  </si>
  <si>
    <t>Operating income</t>
  </si>
  <si>
    <t>23,244,000,000</t>
  </si>
  <si>
    <t>22,428,000,000</t>
  </si>
  <si>
    <t>23,876,000,000</t>
  </si>
  <si>
    <t>1,369,000,000</t>
  </si>
  <si>
    <t>Sales</t>
  </si>
  <si>
    <t>70,848,000,000</t>
  </si>
  <si>
    <t>71,965,000,000</t>
  </si>
  <si>
    <t>77,867,000,000</t>
  </si>
  <si>
    <t>9,763,000,000</t>
  </si>
  <si>
    <t>It is interesting to note that in 2019 AMD has an operating margin higher than that one of the Semiconductor Industry (14% vs 6.64%), but more than half lower than Intel's operating margin in 2020 of 31%.</t>
  </si>
  <si>
    <t>net profit margin</t>
  </si>
  <si>
    <t>Net profit margin is an efficiency and profitability measure that indicates how much net income is generated as a percentage of revenues received and whether operating costs and overhead costs are being contained.</t>
  </si>
  <si>
    <t>Net income</t>
  </si>
  <si>
    <t>21,053,000,000</t>
  </si>
  <si>
    <t>21,048,000,000</t>
  </si>
  <si>
    <t>20,899,000,000</t>
  </si>
  <si>
    <t>2,490,000,000</t>
  </si>
  <si>
    <t>return on equity</t>
  </si>
  <si>
    <t>ROE is a measure of profitability that indicates the profits generated per dollar of shareholder's equity. The trends of Intel's ROE and the industry one are completely reverse: even if Intel's ROE trend is decreasing over time (since the book value of equity is increasing), in 2018, 2019 and 2020 Intel achieved a ROE of 28%, 27% and 26% respectively,</t>
  </si>
  <si>
    <t>Financial strength ratios</t>
  </si>
  <si>
    <t>current ratio</t>
  </si>
  <si>
    <t>The current ratio is a liquidity ratio from the family of ratios that measure the financial strength of a business and helps to understand the ability of a business to cover its short term debt with its current assets.</t>
  </si>
  <si>
    <t>current assets</t>
  </si>
  <si>
    <t>28,787,000,000</t>
  </si>
  <si>
    <t>31,239,000,000</t>
  </si>
  <si>
    <t>47,249,000,000</t>
  </si>
  <si>
    <t>6,143,000,000</t>
  </si>
  <si>
    <t>current liabilities</t>
  </si>
  <si>
    <t>16,626,000,000</t>
  </si>
  <si>
    <t>22,310,000,000</t>
  </si>
  <si>
    <t>24,754,000,000</t>
  </si>
  <si>
    <t>2,417,000,000</t>
  </si>
  <si>
    <t>Finally, at the end of 2020, Intel's current ratio of 1.909 slightly overcame the industry's one of 1.9, stabilising exactly at the average level of the industry. Although the ratio has always been greater than 1 (almost reaching 2 in 2020) and therefore the business had the financial resources to avoid liquidity risk and remain solvent in the short term, given that for two years it has been lower than the industry average, it might have meant a higher risk of distress or default in that time.</t>
  </si>
  <si>
    <t>Interestingly, AMD has a very high current ratio in 2020 of 2.542, which is higher than that of the Semiconductor Industry of 1.9, indicating either a remarkable liquid position or, on the other hand, a possible situation in which the management has not been used its assets efficiently.</t>
  </si>
  <si>
    <t>quick ratio (Acid test ratio)</t>
  </si>
  <si>
    <t>A similar argument applies to the quick ratio.</t>
  </si>
  <si>
    <t>The quick ratio is also a liquidity ratio among the financial strength ratios. It is a solvency signal that indicates the ability of a company to cover its shortterm obligations with current assets instantaneously, but without the need to sell inventory or seek other financing.</t>
  </si>
  <si>
    <t>Inventories</t>
  </si>
  <si>
    <t>7,253,000,000</t>
  </si>
  <si>
    <t>8,744,000,000</t>
  </si>
  <si>
    <t>8,427,000,000</t>
  </si>
  <si>
    <t>1,399,000,000</t>
  </si>
  <si>
    <t>The situation is different for AMD, which, as with the current ratio, has a quick ratio of 1.963, which could indicate AMD's excellent financial health in that year, or it may imply that the company could use its assets more profitably in another way, instead of investing too many resources in working capital.</t>
  </si>
  <si>
    <t>book debt - equity ratio</t>
  </si>
  <si>
    <t>The Debt to Equity ratio is a gearing ratio needed to assess a company's financial leverage and thus is necessary to determine whether a business finances its operations with debt or equity. If the ratio exceeds 1, the company tends to finance its operations more with debt, thus acquiring risk, but if it is below 1, the operations will be financed more with shareholder's equity.</t>
  </si>
  <si>
    <t>total debt</t>
  </si>
  <si>
    <t>25,308,000,000</t>
  </si>
  <si>
    <t>33,897,000,000</t>
  </si>
  <si>
    <t>330,000,000</t>
  </si>
  <si>
    <t>total shareholder's equity</t>
  </si>
  <si>
    <t>Intel in the three-year period 2018-2020 had a debt to equity ratio that slightly fluctuated over time, from 0.343 in 2018 to 0.327 in 2019 and finally increasing to 0.418 in 2020, indicating instead a significant preference for shareholder's equity rather than debt. Same situation in 2020 for AMD, which presented a debt to equity ratio of 0.057, indicating a greater preference for shareholder's equity over debt than Intel.</t>
  </si>
  <si>
    <t>market debt -  equity ratio</t>
  </si>
  <si>
    <t>The market debt-to-equity ratio (also called debt-to-capital ratio) is a debt ratio that measures the leverage of a company and gives investors and analysts a better idea of the type of financial structure, the level of solvency and therefore whether the company is a suitable investment or not.</t>
  </si>
  <si>
    <t>It tends to be the case that the higher the ratio, the more it means that the company is financed with debt relative to equity and therefore the higher the company's risk of not being able to pay it back in time.</t>
  </si>
  <si>
    <t>Leading to the same conclusions as the book debt to equity ratio, in the case of Intel the market debt to equity ratio has remained more or less constant over the three-year period 2018-2020 (0.106 in 2018, 0.088 in 2019 and 0.142 in 2020), indicating a preponderant preference for the company to finance its operations with its own funds rather than requiring a lot of debt, in the same way as AMD which presented in 2020 an even lower debt to capital ratio of 0.003.</t>
  </si>
  <si>
    <t>As for the Semiconductor Industry, we can see that the ratios are also much higher than Intel and AMD, presenting a debt to capital ratio of 0.33 at the end of 2018, 0.36 at the end of 2019 and 0.38 at the end of 2020 (10), indicating a tendency towards a greater preference to finance itself a little more with debt.</t>
  </si>
  <si>
    <t>interest coverage ratio (11)</t>
  </si>
  <si>
    <t>A company's interest coverage ratio determines how easily it can afford to repay the interest due on an outstanding debt. The higher the ratio, the easier it will be for the company to pay its debts.It can be considered as a risk index by creditors, investors and lenders in terms of solvency and ability to repay its debt.</t>
  </si>
  <si>
    <t>EBIT</t>
  </si>
  <si>
    <t>Given Intel's capital structure, it is not surprising how enormously high the ICR is in the three-year period 2018-2020 (774.9, 3738 and 66.9, respectively), relying so little on debt and having consequently, low Net Interest Expenses.</t>
  </si>
  <si>
    <t>Interest Expenses</t>
  </si>
  <si>
    <t>-30,000,000</t>
  </si>
  <si>
    <t>-6,000,000</t>
  </si>
  <si>
    <t>-357,000,000</t>
  </si>
  <si>
    <t>-39,000,000</t>
  </si>
  <si>
    <t xml:space="preserve">However, it is worth noting the variation between the 2019 ICR (which is as high as 3738) and the 2020 ICR (which is 66.9), which decreased by 98%, probably due to the long term debt issued by the company to invest in Fixed assets in 2020 and other long term investments. </t>
  </si>
  <si>
    <t xml:space="preserve"> As for AMD, its ICR in 2020 is exactly half the same as Intel's despite AMD also having a leverage even more predisposed to equity than debt: the answer could however be AMD's different financial strength and volume of operating profits compared to Intel, from which one could naturally think of a much lower ICR than Intel's</t>
  </si>
  <si>
    <t>COMMENTS AND BENCHMARK ANALYSIS WITH AMD</t>
  </si>
  <si>
    <t>Days of Inventory Outstanding</t>
  </si>
  <si>
    <t xml:space="preserve">The days of inventory outstanding (DIO) is an operational efficiency ratio that measures how fast the company turns inventory into sold goods. According to calculations, the ratio tends to improve slightly over the three-year period 2018-2020, starting at 98 days in 2018, peaking at 107 days in 2019 and finally dropping to 90 days in 2020. The number of days is definitely </t>
  </si>
  <si>
    <t>inventory</t>
  </si>
  <si>
    <t>The number of days it takes Intel to sell its products is very high, and this may be due either to Intel's inefficiency in meeting demand to sell its products, to incorrect sales forecasts during peak seasons or event periods, to strong and competent competition, or to Intel's strategic choice to maintain inventory for possible fluctuations in consumer demand in order to deal at all times with the degree of uncertainty in the value of the market and to avoid component price increases or possible market crashes.</t>
  </si>
  <si>
    <t>COGS</t>
  </si>
  <si>
    <t>-27,111,000,000</t>
  </si>
  <si>
    <t>-29,825,000,000</t>
  </si>
  <si>
    <t>-34,255,000,000</t>
  </si>
  <si>
    <t>-5,416,000,000</t>
  </si>
  <si>
    <t>In relation to Intel's main competitor, AMD also had a very high days of inventory outstanding of 94 at the end of 2020, higher than Intel's 90.</t>
  </si>
  <si>
    <t>Average Collection Period</t>
  </si>
  <si>
    <t>The average collection period (or days of sales outstanding, DSO) is an operational efficiency ratio that measures the speed of a business to collect payments from customers, in terms of days. it is often used to ensure that there is enough money to meet financial obligations in the short term.</t>
  </si>
  <si>
    <t>A/R</t>
  </si>
  <si>
    <t>6,722,000,000</t>
  </si>
  <si>
    <t>7,659,000,000</t>
  </si>
  <si>
    <t>6,782,000,000</t>
  </si>
  <si>
    <t>2,066,000,000</t>
  </si>
  <si>
    <t xml:space="preserve">The range of variation of Intel's DSO over the three-year period 2018-2020 has been relatively low: it started with 36 days of collection in 2018, increased to 39 in 2019 and dropped a lot in 2020 reaching 32 days. </t>
  </si>
  <si>
    <t>Although a lower number of days would be preferable, it is still a relatively efficient estimate of payment collection and compared with AMD, we can see that in 2020 Intel's competitor needs more than twice as many days as Intel to collect payments from its customers (32 of Intel vs 77 of AMD).</t>
  </si>
  <si>
    <t>Days Payable Outstanding</t>
  </si>
  <si>
    <t>The Days Payable Outstanding (DPO) is an operational efficiency ratio that calculates how quickly invoices and obligations are paid to trade creditors (suppliers, vendors). In contrast to the DIO or DSO, it is desirable to have a high DPO, so as to use the cash available from late payments for short term investments, increase free cash flow, etc.</t>
  </si>
  <si>
    <t>A/P</t>
  </si>
  <si>
    <t>3,824,000,000</t>
  </si>
  <si>
    <t>4,128,000,000</t>
  </si>
  <si>
    <t>5,581,000,000</t>
  </si>
  <si>
    <t>468,000,000</t>
  </si>
  <si>
    <t xml:space="preserve">While for the years 2018-2019 the DPO remained at exactly the same level of 51 days, in 2020 it rose positively to 59 days. Although this is also a good result in the years 2018-2019, the increase of days to 59 in 2020 can be due to several factors: on the one hand, we can assume a general improvement of the supplier relationship by Intel,  </t>
  </si>
  <si>
    <t>or we can realistically assume that, given the COVID-19 pandemic, which brought an unforeseen acceleration in the semiconductor industry and its demand, Intel asked for an extraordinary extension of the DPO to replan working capital, inventory and short term investments in an uncertain period like 2020.</t>
  </si>
  <si>
    <t>As far as AMD is concerned, a 32-day DPO in 2020 might mean not so strong supplier relationships, especially in a year like 2020 when extending the DPO might have been a good strategy.</t>
  </si>
  <si>
    <t>Cash Cycle</t>
  </si>
  <si>
    <t>The CC (cash cycle) = DSO + DIO -DPO and it is the length of time (expressed in days) when a company makes payments and when it receives payments. It is one of the measures of management effectiveness and it should be always negative (the lower the CC, the better it is).</t>
  </si>
  <si>
    <t xml:space="preserve">Intel's trend in the three-year period 2018-2020 is certainly positive and encouraging, decreasing a lot from 2018 with 81 days, reaching a peak of 95 days in 2019 and then falling drastically to 62 days in 2020. In relative terms, this is still a significant improvement, although the CC is still very high and would have to decrease to ensure additional cash (lower liquidity tension) and to have additional revenues stream from surplus usage (from a negative CC). </t>
  </si>
  <si>
    <t>Furthermore, comparing CC with AMD, Intel's performance is more than twice as good, having a CC of 62 in 2020 compared to AMD's CC of 140 days in 2020.</t>
  </si>
  <si>
    <t>INTC_balance-sheet_Annual_As_Originally_Reported</t>
  </si>
  <si>
    <t>2018</t>
  </si>
  <si>
    <t>2020</t>
  </si>
  <si>
    <t>Sources</t>
  </si>
  <si>
    <t>Uses</t>
  </si>
  <si>
    <t>ASSETS</t>
  </si>
  <si>
    <t xml:space="preserve">        Cash, Cash Equivalents and Short Term Investments</t>
  </si>
  <si>
    <t>11,650,000,000</t>
  </si>
  <si>
    <t>23,895,000,000</t>
  </si>
  <si>
    <t xml:space="preserve">        Inventories</t>
  </si>
  <si>
    <t xml:space="preserve">        Trade and Other Receivables, Current</t>
  </si>
  <si>
    <t xml:space="preserve">        Assets Held for Sale/Discontinued Operations, Current</t>
  </si>
  <si>
    <t>5,400,000,000</t>
  </si>
  <si>
    <t xml:space="preserve">        Other Current Assets</t>
  </si>
  <si>
    <t>3,162,000,000</t>
  </si>
  <si>
    <t>2,745,000,000</t>
  </si>
  <si>
    <t xml:space="preserve">    Total Current Assets</t>
  </si>
  <si>
    <t xml:space="preserve">        Net Property, Plant and Equipment</t>
  </si>
  <si>
    <t>48,976,000,000</t>
  </si>
  <si>
    <t>56,584,000,000</t>
  </si>
  <si>
    <t xml:space="preserve">        Net Intangible Assets</t>
  </si>
  <si>
    <t>36,349,000,000</t>
  </si>
  <si>
    <t>35,997,000,000</t>
  </si>
  <si>
    <t xml:space="preserve">        Total Long Term Investments</t>
  </si>
  <si>
    <t>9,430,000,000</t>
  </si>
  <si>
    <t>7,344,000,000</t>
  </si>
  <si>
    <t xml:space="preserve">        Derivative Investment and Hedging Assets, Non-Current</t>
  </si>
  <si>
    <t>1,550,000,000</t>
  </si>
  <si>
    <t xml:space="preserve">        Prepayments and Deposits, Non-Current</t>
  </si>
  <si>
    <t>1,507,000,000</t>
  </si>
  <si>
    <t>1,502,000,000</t>
  </si>
  <si>
    <t xml:space="preserve">        Deferred Tax Assets, Non-Current</t>
  </si>
  <si>
    <t>1,122,000,000</t>
  </si>
  <si>
    <t>1,232,000,000</t>
  </si>
  <si>
    <t xml:space="preserve">        Other Non-Current Assets</t>
  </si>
  <si>
    <t>1,313,000,000</t>
  </si>
  <si>
    <t>1,633,000,000</t>
  </si>
  <si>
    <t xml:space="preserve">        Trade and Other Receivables, Non-Current</t>
  </si>
  <si>
    <t>479,000,000</t>
  </si>
  <si>
    <t xml:space="preserve">    Total Non-Current Assets</t>
  </si>
  <si>
    <t>99,176,000,000</t>
  </si>
  <si>
    <t>105,842,000,000</t>
  </si>
  <si>
    <t>Total Assets</t>
  </si>
  <si>
    <t>127,963,000,000</t>
  </si>
  <si>
    <t>153,091,000,000</t>
  </si>
  <si>
    <t>TOTAL SOURCES AND USES</t>
  </si>
  <si>
    <t>LIABILITIES AND EQUITY</t>
  </si>
  <si>
    <t xml:space="preserve">            Trade and Other Payables, Current</t>
  </si>
  <si>
    <t xml:space="preserve">            Accrued Expenses, Current</t>
  </si>
  <si>
    <t>7,919,000,000</t>
  </si>
  <si>
    <t>12,670,000,000</t>
  </si>
  <si>
    <t xml:space="preserve">            Current Debt and Capital Lease Obligation</t>
  </si>
  <si>
    <t>1,261,000,000</t>
  </si>
  <si>
    <t>2,504,000,000</t>
  </si>
  <si>
    <t xml:space="preserve">        Provisions, Current</t>
  </si>
  <si>
    <t>3,622,000,000</t>
  </si>
  <si>
    <t>3,999,000,000</t>
  </si>
  <si>
    <t xml:space="preserve">    Total Current Liabilities</t>
  </si>
  <si>
    <t xml:space="preserve">                Long Term Debt</t>
  </si>
  <si>
    <t>25,098,000,000</t>
  </si>
  <si>
    <t xml:space="preserve">        Tax Liabilities, Non-Current</t>
  </si>
  <si>
    <t>1,665,000,000</t>
  </si>
  <si>
    <t>3,843,000,000</t>
  </si>
  <si>
    <t xml:space="preserve">        Deferred Liabilities, Non-Current</t>
  </si>
  <si>
    <t>2,049,000,000</t>
  </si>
  <si>
    <t>1,367,000,000</t>
  </si>
  <si>
    <t xml:space="preserve">                Taxes Payable, Non-Current</t>
  </si>
  <si>
    <t>4,897,000,000</t>
  </si>
  <si>
    <t>4,578,000,000</t>
  </si>
  <si>
    <t xml:space="preserve">        Other Non-Current Liabilities</t>
  </si>
  <si>
    <t>2,646,000,000</t>
  </si>
  <si>
    <t>3,614,000,000</t>
  </si>
  <si>
    <t xml:space="preserve">        Preferred Securities Outside Stock Equity</t>
  </si>
  <si>
    <t>419,000,000</t>
  </si>
  <si>
    <t>0</t>
  </si>
  <si>
    <t xml:space="preserve">    Total Non-Current Liabilities</t>
  </si>
  <si>
    <t>36,774,000,000</t>
  </si>
  <si>
    <t>47,299,000,000</t>
  </si>
  <si>
    <t>Total Liabilities</t>
  </si>
  <si>
    <t>53,400,000,000</t>
  </si>
  <si>
    <t>72,053,000,000</t>
  </si>
  <si>
    <t xml:space="preserve">                Common Stock</t>
  </si>
  <si>
    <t>25,365,000,000</t>
  </si>
  <si>
    <t>25,556,000,000</t>
  </si>
  <si>
    <t xml:space="preserve">        Retained Earnings/Accumulated Deficit</t>
  </si>
  <si>
    <t>50,172,000,000</t>
  </si>
  <si>
    <t>56,233,000,000</t>
  </si>
  <si>
    <t xml:space="preserve">        Reserves/Accumulated Comprehensive Income/Losses</t>
  </si>
  <si>
    <t>-974,000,000</t>
  </si>
  <si>
    <t>-751,000,000</t>
  </si>
  <si>
    <t>Total Equity</t>
  </si>
  <si>
    <t>Total Liabilities + Equity</t>
  </si>
  <si>
    <t>TOTAL</t>
  </si>
  <si>
    <t>COMMENTS ON SOURCES AND USES OF FUNDS</t>
  </si>
  <si>
    <t xml:space="preserve">Among the most important uses of funds among assets we can note an increase of $12,245,000,000 between 2018 and 2020 in Cash &amp; Equivalents and ST Investments. An increase in cash of this size can in fact have several meanings: it could simply be an increase in sales with respect to the previous years, it could be a cash reserve needed for a larger planned investment in the future, that cash could be earmarked for acquiring a company, or it could be cash from a new loan (long term debt), needed to repay short term debt from investments, or might be cumulated cash in order to fully or partially repay back a loan. </t>
  </si>
  <si>
    <t xml:space="preserve">In fact, consistent with this increase in cash, another important Use of funds among the assets, this time non - current, is Net Property Plant and Equipment, signifying that in 2020 new plants and fixed assets have been acquired, in view of an expansion of the production process and plants. </t>
  </si>
  <si>
    <t>Among the most relevant sources of funds of the assets, however, we find Net Intangible assets - Net Intangible Assets are decreasing from 2018 to 2020 of 2,086,000.00 dollars- according to which it is plausible to assume that Intel has sold some intangible assets (patents for example) or has cut costs in R&amp;D in these two years for example</t>
  </si>
  <si>
    <t>On the liabilities side, however, consistent with what was previously assumed for the increase in Cash &amp; ST as uses of funds, the most relevant source of funds is definitely Long term debt: Intel has probably issued a new loan in order to pay for new investments or repay short term debts. Similarly, the second largest source of funds is represented by the increase of Retained Earnings (among the items of shareholder's equity) from 2018 to 2020 by $6,061,000,000, indicating in the dividends policy of the business the fact that it has made profits and does not want to focus on the distribution of dividends, to be growth-focused in this period and to underline the decision to eventually plan and finance expansion activities.</t>
  </si>
  <si>
    <t xml:space="preserve"> Other sources of funds worth mentioning, consistent with the increase in supplier relationship shown by the increase in DPO over time, is the increase in Accounts Payable, which Intel has issued in this period, having increased from 2018 to 2020 by 1,757,000,000, while agreeing with suppliers to pay a few days later than previously agreed. Similar to the increase in accounts payable, accrued expenses are also among the most significant sources of funds, having increased from 2018 to 2020 by 4,751,000,000.</t>
  </si>
  <si>
    <t>In this case, I will refer firstly refer to the leverage ratios already calculated in the ratio analysis and to the conclusions already deduced with respect to Semiconductor's industry and to AMD. In particular, I refer to the market debt - equity ratio (debt to capital ratio) and the book debt - equity ratio. Please, look at these two ratios in the ratio analysis for the definitions.</t>
  </si>
  <si>
    <t>COMMENTS AND BENCHMARK ANALYSIS WITH SEMICONDUCTOR'S INDUSTRY AND AMD</t>
  </si>
  <si>
    <t xml:space="preserve">At the end of 2018, 2019 and 2020 the Semiconductor Industry's debt to equity ratio was always greater than 1, at 1.38, 1.54 and 1.44 respectively (9), indicating an average trend in the industry to fund their operations with debt rather than shareholder's equity. For Intel and AMD, the situation is quite the opposite. </t>
  </si>
  <si>
    <t>Intel in the three-year period 2018-2020 had a debt to equity ratio that slightly fluctuated over time, from 0.343 in 2018 to 0.327 in 2019 and finally increasing to 0.418 in 2020. Beside that, the value of the leverage ratio is really low, indicating instead a significant preference for shareholder's equity rather than debt. Same situation in 2020 for AMD, which presented a debt to equity ratio of 0.057, indicating a greater preference for shareholder's equity over debt than Intel.</t>
  </si>
  <si>
    <t xml:space="preserve">So, in conclusion, as demonstrated above by financial leverage ratios, Intel has a capital structure that consists mainly of equity. </t>
  </si>
  <si>
    <t xml:space="preserve">As demonstrated by this simple percentage partition of total Liabilities (Current + Non Current Liabilities) + Total Shareholder's Equity, Intel's financing portion is, in the three years 2018-2020, mostly reserved for equity, although as we can see from the percentages below and the leverage ratios above how the proportions tend to get closer especially in 2020: 53% equity vs 47% liabilities, the debt to equity ratio starts from 0. 343 in 2018 increasing to 0.418 in 2020, while the market debt to equity ratio has a value of 0.106 in 2018 and rises to 0.142 in 2020. </t>
  </si>
  <si>
    <t>Moreover, the change in ratio is also consistent in the Sources and Uses of Funds analysis, where we can see significant increases in Long term Debt (most relevant source of funds among Liabilities) and also in Accounts Payable and Accrued Expenses.</t>
  </si>
  <si>
    <t>TOTAL LIABILITIES + EQUITY</t>
  </si>
  <si>
    <t>Following an IPO, the company's shares are traded on the stock exchange. The main reasons for undertaking an IPO include: business expansion, raising capital from the sale of shares, providing liquidity to the company's founders and investors, and taking advantage of a higher valuation, and many other benefits.</t>
  </si>
  <si>
    <t>How to define the success of an IPO? Share performance/ whether it has generated returns for investors might be an indication, because stock price rising a lot is a result of many factors like profits, investor confidence, market hype, industry overvaluation etc and awareness created by IPO could be one of them.</t>
  </si>
  <si>
    <r>
      <t>"Intel went public in October 1971 at $23.50 per share. At that IPO price, $10,000 would have bought 425 shares. Considering the 13 stock splits Intel has undergone since then, the actual IPO price drops to about $0.02 per share and the original 425 shares become 494,400 shares (assuming you subtract the fractional shares left after each split). At the current price of about $57 per share (in 2021, ed), that initial $10,000 investment would be worth just under $28.2 million. " (</t>
    </r>
    <r>
      <rPr>
        <b/>
        <sz val="11"/>
        <color rgb="FF000000"/>
        <rFont val="Calibri"/>
        <family val="2"/>
      </rPr>
      <t>12</t>
    </r>
    <r>
      <rPr>
        <sz val="11"/>
        <color rgb="FF000000"/>
        <rFont val="Calibri"/>
        <family val="2"/>
      </rPr>
      <t>)</t>
    </r>
  </si>
  <si>
    <r>
      <t>"Intel has turned thousands into millions since its IPO" (</t>
    </r>
    <r>
      <rPr>
        <b/>
        <sz val="11"/>
        <color rgb="FF000000"/>
        <rFont val="Calibri"/>
        <family val="2"/>
      </rPr>
      <t>12</t>
    </r>
    <r>
      <rPr>
        <sz val="11"/>
        <color rgb="FF000000"/>
        <rFont val="Calibri"/>
        <family val="2"/>
      </rPr>
      <t>). Virtually "[…]all of these gains occurred in the 20th century. Intel stock today (in 2021, ed) is trading below its 2000 high, and the company hasn't initiated a stock split since 2000."</t>
    </r>
  </si>
  <si>
    <r>
      <t>However, at the end of 2020, the IPO stock closed price came in at $47.07, Intel's market capitalization is more than $204 billion (and it's down from 2019, likely due to the COVID-19 recession), and the Basic Weighted Average number of Shares Outstanding is 4,199 B (it's been declining since 2018, but"[...] growth is expected in recent years by designing chips for data centers, self-driving cars, and other applications, and it remains one of the world's largest semiconductor companies" (</t>
    </r>
    <r>
      <rPr>
        <b/>
        <sz val="11"/>
        <color rgb="FF000000"/>
        <rFont val="Calibri"/>
        <family val="2"/>
      </rPr>
      <t>12</t>
    </r>
    <r>
      <rPr>
        <sz val="11"/>
        <color rgb="FF000000"/>
        <rFont val="Calibri"/>
        <family val="2"/>
      </rPr>
      <t>)).</t>
    </r>
  </si>
  <si>
    <t>DATA</t>
  </si>
  <si>
    <r>
      <t>INTC Historical annual dividends (</t>
    </r>
    <r>
      <rPr>
        <b/>
        <i/>
        <u/>
        <sz val="11"/>
        <color rgb="FF000000"/>
        <rFont val="Calibri"/>
        <family val="2"/>
      </rPr>
      <t>13</t>
    </r>
    <r>
      <rPr>
        <i/>
        <u/>
        <sz val="11"/>
        <color rgb="FF000000"/>
        <rFont val="Calibri"/>
        <family val="2"/>
      </rPr>
      <t>)</t>
    </r>
  </si>
  <si>
    <t>Year</t>
  </si>
  <si>
    <t>Last Stock Price</t>
  </si>
  <si>
    <t>Currency</t>
  </si>
  <si>
    <t>Avg. Stock Price</t>
  </si>
  <si>
    <t>Ann Divid. Amt. per share</t>
  </si>
  <si>
    <t>Yield in % (at avg price)</t>
  </si>
  <si>
    <t>Yield in % (at last price)</t>
  </si>
  <si>
    <t>Payout Ratio (%)</t>
  </si>
  <si>
    <t>USD</t>
  </si>
  <si>
    <r>
      <t>See "</t>
    </r>
    <r>
      <rPr>
        <i/>
        <u/>
        <sz val="11"/>
        <color rgb="FF000000"/>
        <rFont val="Calibri"/>
        <family val="2"/>
      </rPr>
      <t>INTC Historic annual Dividends"</t>
    </r>
    <r>
      <rPr>
        <i/>
        <sz val="11"/>
        <color rgb="FF000000"/>
        <rFont val="Calibri"/>
        <family val="2"/>
      </rPr>
      <t xml:space="preserve"> Sheet</t>
    </r>
  </si>
  <si>
    <t>Ex-Dividend Date (Quarters)</t>
  </si>
  <si>
    <t>Payout Amount</t>
  </si>
  <si>
    <t>Ex- Dividends Years</t>
  </si>
  <si>
    <t>Payout Amount ($)</t>
  </si>
  <si>
    <t>Var %</t>
  </si>
  <si>
    <r>
      <t>Var % 2015-2021 (</t>
    </r>
    <r>
      <rPr>
        <b/>
        <sz val="11"/>
        <color rgb="FF000000"/>
        <rFont val="Calibri"/>
        <family val="2"/>
      </rPr>
      <t>13</t>
    </r>
    <r>
      <rPr>
        <sz val="11"/>
        <color rgb="FF000000"/>
        <rFont val="Calibri"/>
        <family val="2"/>
      </rPr>
      <t>)</t>
    </r>
  </si>
  <si>
    <t>From the Cash Flow Statement: Cash Dividends paid from 2018 to 2020</t>
  </si>
  <si>
    <t>Cash Dividends Paid</t>
  </si>
  <si>
    <t>-5,541,000,000</t>
  </si>
  <si>
    <t>-5,576,000,000</t>
  </si>
  <si>
    <t>-5,568,000,000</t>
  </si>
  <si>
    <t>ANSWER</t>
  </si>
  <si>
    <t xml:space="preserve">Among hi tech companies, Intel is one of the few that has constantly paid dividends on a quarterly basis since the start of its dividend policy in 1992, even during economic recessions (2008 or Covid-19) or corporate crises. </t>
  </si>
  <si>
    <r>
      <t>Intel has increased its dividends regularly year after year (dividends per share grew by about 6.7% per year in 2021), but since 2015 the increases have been more substantial, and have grown by 45% since then (</t>
    </r>
    <r>
      <rPr>
        <b/>
        <sz val="11"/>
        <color rgb="FF000000"/>
        <rFont val="Calibri"/>
        <family val="2"/>
      </rPr>
      <t>13</t>
    </r>
    <r>
      <rPr>
        <sz val="11"/>
        <color rgb="FF000000"/>
        <rFont val="Calibri"/>
        <family val="2"/>
      </rPr>
      <t xml:space="preserve">). </t>
    </r>
  </si>
  <si>
    <r>
      <t>Interestingly, "the current annual payout of $1.39 per share yields about 2.84% at the current share price (in 2021, ed), which is more than double the S&amp;P 500 average of 1.3%" (</t>
    </r>
    <r>
      <rPr>
        <b/>
        <sz val="11"/>
        <color rgb="FF000000"/>
        <rFont val="Calibri"/>
        <family val="2"/>
      </rPr>
      <t>13</t>
    </r>
    <r>
      <rPr>
        <sz val="11"/>
        <color rgb="FF000000"/>
        <rFont val="Calibri"/>
        <family val="2"/>
      </rPr>
      <t>). Intel's payout ratio in 2021 (2.84%) is below the top quartile of US dividend payers (3.5%), but still above the industry peer average (1.2%)(13), which is good in relative terms.</t>
    </r>
  </si>
  <si>
    <t xml:space="preserve"> In the data above, we can see the historical payout ratio, dividends amount per share and the amount of cash dividends paid by Intel to shareholders from 2018 to 2020.</t>
  </si>
  <si>
    <t>Amount</t>
  </si>
  <si>
    <t>Yield (at avg price)</t>
  </si>
  <si>
    <t>Yield (at last price)</t>
  </si>
  <si>
    <t>Ex-Dividend Date</t>
  </si>
  <si>
    <t>Stock Price</t>
  </si>
  <si>
    <t>Days for Stock Price to Recover</t>
  </si>
  <si>
    <t>AMD_income-statement_Annual_As_Originally_Reported</t>
  </si>
  <si>
    <t>Date</t>
  </si>
  <si>
    <t>Historical Close Price</t>
  </si>
  <si>
    <t>Gross Profit</t>
  </si>
  <si>
    <t>4,347,000,000</t>
  </si>
  <si>
    <t xml:space="preserve">    Total Revenue</t>
  </si>
  <si>
    <t xml:space="preserve">        Business Revenue</t>
  </si>
  <si>
    <t xml:space="preserve">        Other Revenue</t>
  </si>
  <si>
    <t xml:space="preserve">    Cost of Revenue</t>
  </si>
  <si>
    <t xml:space="preserve">        Cost of Goods and Services</t>
  </si>
  <si>
    <t>Operating Income/Expenses</t>
  </si>
  <si>
    <t>-2,978,000,000</t>
  </si>
  <si>
    <t xml:space="preserve">    Selling, General and Administrative Expenses</t>
  </si>
  <si>
    <t>-995,000,000</t>
  </si>
  <si>
    <t xml:space="preserve">    Research and Development Expenses</t>
  </si>
  <si>
    <t>-1,983,000,000</t>
  </si>
  <si>
    <t xml:space="preserve">    Other Income/Expense, Operating</t>
  </si>
  <si>
    <t xml:space="preserve">        Other Income, Operating</t>
  </si>
  <si>
    <t xml:space="preserve">    Depreciation, Amortization and Depletion</t>
  </si>
  <si>
    <t xml:space="preserve">        Depreciation and Amortization</t>
  </si>
  <si>
    <t xml:space="preserve">            Amortization</t>
  </si>
  <si>
    <t>Total Operating Profit/Loss</t>
  </si>
  <si>
    <t>Non-Operating Income/Expenses, Total</t>
  </si>
  <si>
    <t>-94,000,000</t>
  </si>
  <si>
    <t xml:space="preserve">    Total Net Finance Income/Expense</t>
  </si>
  <si>
    <t xml:space="preserve">        Net Interest Income/Expense</t>
  </si>
  <si>
    <t xml:space="preserve">            Interest Expense Net of Capitalized Interest</t>
  </si>
  <si>
    <t>-47,000,000</t>
  </si>
  <si>
    <t xml:space="preserve">            Interest Income</t>
  </si>
  <si>
    <t>8,000,000</t>
  </si>
  <si>
    <t xml:space="preserve">    Irregular Income/Expenses</t>
  </si>
  <si>
    <t>-54,000,000</t>
  </si>
  <si>
    <t xml:space="preserve">        Gain/Loss on Extinguishment of Debt</t>
  </si>
  <si>
    <t xml:space="preserve">        Disposal of Businesses</t>
  </si>
  <si>
    <t xml:space="preserve">        Restructuring and Reorganization Income/Expense</t>
  </si>
  <si>
    <t xml:space="preserve">        Goodwill Impairment/Write Off</t>
  </si>
  <si>
    <t xml:space="preserve">        Impairment/Write Off/Write Down of Other Assets</t>
  </si>
  <si>
    <t xml:space="preserve">        Litigation Income/Expense</t>
  </si>
  <si>
    <t xml:space="preserve">        Other Irregular Income/Expenses</t>
  </si>
  <si>
    <t xml:space="preserve">    Other Income/Expense, Non-Operating</t>
  </si>
  <si>
    <t>-1,000,000</t>
  </si>
  <si>
    <t xml:space="preserve">    Net Investment Income</t>
  </si>
  <si>
    <t xml:space="preserve">        Income from Associates, Joint Ventures and Other Participating Interests</t>
  </si>
  <si>
    <t>Pretax Income</t>
  </si>
  <si>
    <t>1,275,000,000</t>
  </si>
  <si>
    <t>Provision for Income Tax</t>
  </si>
  <si>
    <t>1,210,000,000</t>
  </si>
  <si>
    <t>Earnings from Equity Interest, Post-Tax</t>
  </si>
  <si>
    <t>5,000,000</t>
  </si>
  <si>
    <t>Net Income from Continuing Operations</t>
  </si>
  <si>
    <t>Net Income after Extraordinary Items and Discontinued Operations</t>
  </si>
  <si>
    <t>Net Income after Non-Controlling/Minority Interests</t>
  </si>
  <si>
    <t>Net Income Available to Common Stockholders</t>
  </si>
  <si>
    <t>Dilution to Earnings</t>
  </si>
  <si>
    <t>1,000,000</t>
  </si>
  <si>
    <t>Diluted Net Income Available to Common Stockholders</t>
  </si>
  <si>
    <t>2,491,000,000</t>
  </si>
  <si>
    <t>Income Statement Supplemental Section</t>
  </si>
  <si>
    <t xml:space="preserve">    Reported Normalized and Operating Income/Expense Supplemental Section</t>
  </si>
  <si>
    <t xml:space="preserve">        Total Revenue as Reported, Supplemental</t>
  </si>
  <si>
    <t xml:space="preserve">        Total Operating Profit/Loss as Reported, Supplemental</t>
  </si>
  <si>
    <t xml:space="preserve">        Reported Normalized Income</t>
  </si>
  <si>
    <t>1,575,000,000</t>
  </si>
  <si>
    <t xml:space="preserve">        Reported Normalized Operating Profit</t>
  </si>
  <si>
    <t>1,657,000,000</t>
  </si>
  <si>
    <t xml:space="preserve">        Reported Normalized EBITDA</t>
  </si>
  <si>
    <t>1,969,000,000</t>
  </si>
  <si>
    <t>Discontinued Operations</t>
  </si>
  <si>
    <t>Preferred/Other Stock Distribution</t>
  </si>
  <si>
    <t xml:space="preserve">    Preferred Stock Dividends</t>
  </si>
  <si>
    <t>Basic EPS</t>
  </si>
  <si>
    <t>Diluted EPS</t>
  </si>
  <si>
    <t>2.06</t>
  </si>
  <si>
    <t>Basic WASO</t>
  </si>
  <si>
    <t>1,184,000,000</t>
  </si>
  <si>
    <t>Diluted WASO</t>
  </si>
  <si>
    <t>1,207,000,000</t>
  </si>
  <si>
    <t>Fiscal year ends in Dec 31 | USD</t>
  </si>
  <si>
    <t>AMD_balance-sheet_Annual_As_Originally_Reported</t>
  </si>
  <si>
    <t>8,962,000,000</t>
  </si>
  <si>
    <t>2,290,000,000</t>
  </si>
  <si>
    <t xml:space="preserve">            Cash and Cash Equivalents</t>
  </si>
  <si>
    <t>1,595,000,000</t>
  </si>
  <si>
    <t xml:space="preserve">                Cash</t>
  </si>
  <si>
    <t xml:space="preserve">                Cash Equivalents</t>
  </si>
  <si>
    <t xml:space="preserve">            Short Term Investments</t>
  </si>
  <si>
    <t>695,000,000</t>
  </si>
  <si>
    <t xml:space="preserve">                Other Short Term Investments</t>
  </si>
  <si>
    <t xml:space="preserve">            Raw Materials, Consumables and Supplies</t>
  </si>
  <si>
    <t>93,000,000</t>
  </si>
  <si>
    <t xml:space="preserve">            Work-in-Process</t>
  </si>
  <si>
    <t>1,139,000,000</t>
  </si>
  <si>
    <t xml:space="preserve">            Finished Goods and Merchandise</t>
  </si>
  <si>
    <t>167,000,000</t>
  </si>
  <si>
    <t>2,076,000,000</t>
  </si>
  <si>
    <t xml:space="preserve">            Trade/Accounts Receivable, Current</t>
  </si>
  <si>
    <t xml:space="preserve">                Gross Trade/Accounts Receivable, Current</t>
  </si>
  <si>
    <t xml:space="preserve">                Allowance/Adjustments for Trade/Accounts Receivable, Current</t>
  </si>
  <si>
    <t xml:space="preserve">            Amount Due From Related Parties, Current</t>
  </si>
  <si>
    <t>10,000,000</t>
  </si>
  <si>
    <t xml:space="preserve">        Prepayments and Deposits, Current</t>
  </si>
  <si>
    <t>378,000,000</t>
  </si>
  <si>
    <t>2,819,000,000</t>
  </si>
  <si>
    <t>849,000,000</t>
  </si>
  <si>
    <t xml:space="preserve">            Gross Property, Plant and Equipment</t>
  </si>
  <si>
    <t>1,761,000,000</t>
  </si>
  <si>
    <t xml:space="preserve">                Properties</t>
  </si>
  <si>
    <t>208,000,000</t>
  </si>
  <si>
    <t xml:space="preserve">                    Leasehold and Improvements</t>
  </si>
  <si>
    <t xml:space="preserve">                    Land and Improvements</t>
  </si>
  <si>
    <t xml:space="preserve">                    Buildings and Improvements</t>
  </si>
  <si>
    <t xml:space="preserve">                Machinery, Furniture and Equipment</t>
  </si>
  <si>
    <t>1,209,000,000</t>
  </si>
  <si>
    <t xml:space="preserve">                    Other Equipment</t>
  </si>
  <si>
    <t xml:space="preserve">                Construction in Progress and Advance Payments</t>
  </si>
  <si>
    <t>136,000,000</t>
  </si>
  <si>
    <t xml:space="preserve">                Leased Property, Plant and Equipment</t>
  </si>
  <si>
    <t xml:space="preserve">            Accumulated Depreciation and Impairment</t>
  </si>
  <si>
    <t>-912,000,000</t>
  </si>
  <si>
    <t xml:space="preserve">                Accumulated Depreciation</t>
  </si>
  <si>
    <t>518,000,000</t>
  </si>
  <si>
    <t xml:space="preserve">            Gross Goodwill and Other Intangible Assets</t>
  </si>
  <si>
    <t xml:space="preserve">                Goodwill</t>
  </si>
  <si>
    <t>289,000,000</t>
  </si>
  <si>
    <t xml:space="preserve">                Intangibles other than Goodwill</t>
  </si>
  <si>
    <t>229,000,000</t>
  </si>
  <si>
    <t xml:space="preserve">                    Software and Technology</t>
  </si>
  <si>
    <t xml:space="preserve">                    Trademarks and Patents</t>
  </si>
  <si>
    <t xml:space="preserve">                    Research and Development</t>
  </si>
  <si>
    <t xml:space="preserve">                    Customer Relationships</t>
  </si>
  <si>
    <t xml:space="preserve">                    Licenses and Rights</t>
  </si>
  <si>
    <t xml:space="preserve">            Accumulated Amortization and Impairment</t>
  </si>
  <si>
    <t xml:space="preserve">                Accumulated Amortization of Intangible Assets</t>
  </si>
  <si>
    <t xml:space="preserve">                    Accumulated Amortization of Intangibles other than Goodwill</t>
  </si>
  <si>
    <t xml:space="preserve">                        Accumulated Amortization of Trademarks and Patents</t>
  </si>
  <si>
    <t xml:space="preserve">                        Accumulated Amortization of Software and Technology</t>
  </si>
  <si>
    <t xml:space="preserve">                        Accumulated Amortization of Research and Development</t>
  </si>
  <si>
    <t xml:space="preserve">                        Accumulated Amortization of Customer Relationships</t>
  </si>
  <si>
    <t xml:space="preserve">                Accumulated Impairment of Intangible Assets</t>
  </si>
  <si>
    <t xml:space="preserve">                    Accumulated Impairment of Other Intangible Assets</t>
  </si>
  <si>
    <t>63,000,000</t>
  </si>
  <si>
    <t xml:space="preserve">            Long Term Equity Investments</t>
  </si>
  <si>
    <t xml:space="preserve">            Investment in Financial Assets, Non-Current</t>
  </si>
  <si>
    <t>1,245,000,000</t>
  </si>
  <si>
    <t>144,000,000</t>
  </si>
  <si>
    <t>3,125,000,000</t>
  </si>
  <si>
    <t xml:space="preserve">        Payables and Accrued Expenses, Current</t>
  </si>
  <si>
    <t>1,829,000,000</t>
  </si>
  <si>
    <t>546,000,000</t>
  </si>
  <si>
    <t xml:space="preserve">                Trade/Accounts Payable, Current</t>
  </si>
  <si>
    <t xml:space="preserve">                Amount Due to Related Parties/Shareholders, Current</t>
  </si>
  <si>
    <t>78,000,000</t>
  </si>
  <si>
    <t xml:space="preserve">                Other Payable, Current</t>
  </si>
  <si>
    <t>1,283,000,000</t>
  </si>
  <si>
    <t>513,000,000</t>
  </si>
  <si>
    <t xml:space="preserve">            Provision for Employee Entitlements, Current</t>
  </si>
  <si>
    <t xml:space="preserve">        Other Current Liabilities</t>
  </si>
  <si>
    <t>75,000,000</t>
  </si>
  <si>
    <t xml:space="preserve">        Financial Liabilities, Current</t>
  </si>
  <si>
    <t xml:space="preserve">                Current Debt</t>
  </si>
  <si>
    <t xml:space="preserve">                Current Portion of Long Term Debt and Capital Lease</t>
  </si>
  <si>
    <t xml:space="preserve">                    Capital Lease Obligations, Current</t>
  </si>
  <si>
    <t xml:space="preserve">        Deferred Liabilities, Current</t>
  </si>
  <si>
    <t xml:space="preserve">            Deferred Income/Customer Advances/Billings in Excess of Cost, Current</t>
  </si>
  <si>
    <t xml:space="preserve">        Liabilities Held for Sale/Discontinued Operations, Current</t>
  </si>
  <si>
    <t>708,000,000</t>
  </si>
  <si>
    <t xml:space="preserve">        Financial Liabilities, Non-Current</t>
  </si>
  <si>
    <t>531,000,000</t>
  </si>
  <si>
    <t xml:space="preserve">            Long Term Debt and Capital Lease Obligation</t>
  </si>
  <si>
    <t xml:space="preserve">                    Notes Payables, Non-Current</t>
  </si>
  <si>
    <t>304,000,000</t>
  </si>
  <si>
    <t xml:space="preserve">                    Convertible Debentures/Loans, Non-Current</t>
  </si>
  <si>
    <t>26,000,000</t>
  </si>
  <si>
    <t xml:space="preserve">                    Bank/Credit Facilities, Non-Current</t>
  </si>
  <si>
    <t xml:space="preserve">                    Other Loans, Non-Current</t>
  </si>
  <si>
    <t xml:space="preserve">                Capital Lease Obligations, Non-Current</t>
  </si>
  <si>
    <t>201,000,000</t>
  </si>
  <si>
    <t>177,000,000</t>
  </si>
  <si>
    <t xml:space="preserve">    Equity Attributable to Parent Stockholders</t>
  </si>
  <si>
    <t xml:space="preserve">        Paid in Capital</t>
  </si>
  <si>
    <t>10,425,000,000</t>
  </si>
  <si>
    <t xml:space="preserve">            Capital Stock</t>
  </si>
  <si>
    <t>10,556,000,000</t>
  </si>
  <si>
    <t>12,000,000</t>
  </si>
  <si>
    <t xml:space="preserve">                    Common Stock, with Par Value</t>
  </si>
  <si>
    <t xml:space="preserve">                Additional Paid in Capital/Share Premium</t>
  </si>
  <si>
    <t>10,544,000,000</t>
  </si>
  <si>
    <t xml:space="preserve">            Treasury Stock</t>
  </si>
  <si>
    <t>-131,000,000</t>
  </si>
  <si>
    <t>-4,605,000,000</t>
  </si>
  <si>
    <t>17,000,000</t>
  </si>
  <si>
    <t>Debt Maturity Schedule Total</t>
  </si>
  <si>
    <t xml:space="preserve">    Debt due in Year 2</t>
  </si>
  <si>
    <t>312,000,000</t>
  </si>
  <si>
    <t xml:space="preserve">    Debt due Beyond</t>
  </si>
  <si>
    <t xml:space="preserve">    Debt - Interests Charges and Other Adjustments</t>
  </si>
  <si>
    <t>-8,000,000</t>
  </si>
  <si>
    <t xml:space="preserve">    Debt due in Year 3</t>
  </si>
  <si>
    <t xml:space="preserve">    Debt due in Year 1</t>
  </si>
  <si>
    <t xml:space="preserve">    Debt due in Year 4</t>
  </si>
  <si>
    <t xml:space="preserve">    Debt due in Year 5</t>
  </si>
  <si>
    <t>Operating Lease Obligation Maturity Schedule Total</t>
  </si>
  <si>
    <t>242,000,000</t>
  </si>
  <si>
    <t xml:space="preserve">    Operating Lease due in Year 1</t>
  </si>
  <si>
    <t>52,000,000</t>
  </si>
  <si>
    <t xml:space="preserve">    Operating Lease due in Year 2</t>
  </si>
  <si>
    <t>55,000,000</t>
  </si>
  <si>
    <t xml:space="preserve">    Operating Lease due in Year 3</t>
  </si>
  <si>
    <t>48,000,000</t>
  </si>
  <si>
    <t xml:space="preserve">    Operating Lease due in Year 4</t>
  </si>
  <si>
    <t>41,000,000</t>
  </si>
  <si>
    <t xml:space="preserve">    Operating Lease due in Year 5</t>
  </si>
  <si>
    <t>34,000,000</t>
  </si>
  <si>
    <t xml:space="preserve">    Operating Lease due Beyond</t>
  </si>
  <si>
    <t>54,000,000</t>
  </si>
  <si>
    <t xml:space="preserve">    Operating Lease - Interests Charges and Other Adjustments</t>
  </si>
  <si>
    <t>-42,000,000</t>
  </si>
  <si>
    <t>Other Contractual Obligations Maturity Schedule Total</t>
  </si>
  <si>
    <t>3,245,000,000</t>
  </si>
  <si>
    <t xml:space="preserve">    Other Contractual Obligations due in Year 1</t>
  </si>
  <si>
    <t>3,051,000,000</t>
  </si>
  <si>
    <t xml:space="preserve">    Other Contractual Obligations due in Year 2</t>
  </si>
  <si>
    <t>96,000,000</t>
  </si>
  <si>
    <t xml:space="preserve">    Other Contractual Obligations due in Year 3</t>
  </si>
  <si>
    <t>35,000,000</t>
  </si>
  <si>
    <t xml:space="preserve">    Other Contractual Obligations due in Year 4</t>
  </si>
  <si>
    <t xml:space="preserve">    Other Contractual Obligations due in Year 5</t>
  </si>
  <si>
    <t>24,000,000</t>
  </si>
  <si>
    <t xml:space="preserve">    Other Contractual Obligations due Beyond</t>
  </si>
  <si>
    <t>13,000,000</t>
  </si>
  <si>
    <t>Total Lease Liability</t>
  </si>
  <si>
    <t xml:space="preserve">    Total Lease Liability - Due in year 1</t>
  </si>
  <si>
    <t xml:space="preserve">    Total Lease Liability - Due in year 2</t>
  </si>
  <si>
    <t xml:space="preserve">    Total Lease Liability - Due in year 3</t>
  </si>
  <si>
    <t xml:space="preserve">    Total Lease Liability - Due in year 4</t>
  </si>
  <si>
    <t xml:space="preserve">    Total Lease Liability - Due in year 5</t>
  </si>
  <si>
    <t xml:space="preserve">    Total Lease Liability - Beyond</t>
  </si>
  <si>
    <t xml:space="preserve">    Total Lease Liability - Interest Charges and Other Adjustments</t>
  </si>
  <si>
    <t>Total Contractual Obligations</t>
  </si>
  <si>
    <t>3,817,000,000</t>
  </si>
  <si>
    <t xml:space="preserve">    Total Contractual Obligations due in year 1</t>
  </si>
  <si>
    <t>3,103,000,000</t>
  </si>
  <si>
    <t xml:space="preserve">    Total Contractual Obligations due in year 2</t>
  </si>
  <si>
    <t>463,000,000</t>
  </si>
  <si>
    <t xml:space="preserve">    Total Contractual Obligations due in year 3</t>
  </si>
  <si>
    <t>83,000,000</t>
  </si>
  <si>
    <t xml:space="preserve">    Total Contractual Obligations due in year 4</t>
  </si>
  <si>
    <t>67,000,000</t>
  </si>
  <si>
    <t xml:space="preserve">    Total Contractual Obligations due in year 5</t>
  </si>
  <si>
    <t>58,000,000</t>
  </si>
  <si>
    <t xml:space="preserve">    Total Contractual Obligations due Beyond</t>
  </si>
  <si>
    <t xml:space="preserve">    Total Contractual Obligations - Interests Charges and Other Adjustments</t>
  </si>
  <si>
    <t>-50,000,000</t>
  </si>
  <si>
    <t>Capital Lease Obligation Maturity Schedule Total</t>
  </si>
  <si>
    <t xml:space="preserve">    Capital Lease due in Year 1</t>
  </si>
  <si>
    <t xml:space="preserve">    Capital Lease due in Year 2</t>
  </si>
  <si>
    <t xml:space="preserve">    Capital Lease due in Year 3</t>
  </si>
  <si>
    <t xml:space="preserve">    Capital Lease due in Year 4</t>
  </si>
  <si>
    <t xml:space="preserve">    Capital Lease - Interests Charges and Other Adjustments</t>
  </si>
  <si>
    <t xml:space="preserve">    Capital Lease due in Year 5</t>
  </si>
  <si>
    <t>AMD_cash-flow_Annual_As_Originally_Reported</t>
  </si>
  <si>
    <t>Cash Flow from Operating Activities, Indirect</t>
  </si>
  <si>
    <t>1,071,000,000</t>
  </si>
  <si>
    <t xml:space="preserve">    Net Cash Flow from Continuing Operating Activities, Indirect</t>
  </si>
  <si>
    <t xml:space="preserve">        Cash Generated from Operating Activities</t>
  </si>
  <si>
    <t xml:space="preserve">            Income/Loss before Non-Cash Adjustment</t>
  </si>
  <si>
    <t xml:space="preserve">            Total Adjustments for Non-Cash Items</t>
  </si>
  <si>
    <t>-488,000,000</t>
  </si>
  <si>
    <t xml:space="preserve">                Depreciation, Amortization and Depletion, Non-Cash Adjustment</t>
  </si>
  <si>
    <t>354,000,000</t>
  </si>
  <si>
    <t xml:space="preserve">                    Depreciation and Amortization, Non-Cash Adjustment</t>
  </si>
  <si>
    <t xml:space="preserve">                        Depreciation, Non-Cash Adjustment</t>
  </si>
  <si>
    <t xml:space="preserve">                Stock-Based Compensation, Non-Cash Adjustment</t>
  </si>
  <si>
    <t>274,000,000</t>
  </si>
  <si>
    <t xml:space="preserve">                Taxes, Non-Cash Adjustment</t>
  </si>
  <si>
    <t>-1,223,000,000</t>
  </si>
  <si>
    <t xml:space="preserve">                Interest and Finance Income/Expenses, Non-Cash Adjustment</t>
  </si>
  <si>
    <t>14,000,000</t>
  </si>
  <si>
    <t xml:space="preserve">                Irregular Income/Loss, Non-Cash Adjustment</t>
  </si>
  <si>
    <t>87,000,000</t>
  </si>
  <si>
    <t xml:space="preserve">                    Gain/Loss on Disposals, Non-Cash Adjustment</t>
  </si>
  <si>
    <t>33,000,000</t>
  </si>
  <si>
    <t xml:space="preserve">                        Gain/Loss on Disposal/Sale of Fixed Assets, Non-Cash Adjustment</t>
  </si>
  <si>
    <t xml:space="preserve">                    Impairment/Write Off/Write Down of Capital Assets Loss/Reversal, Non-Cash Adjustment</t>
  </si>
  <si>
    <t xml:space="preserve">                    Gain/Loss on Extinguishment of Debt, Non-Cash Adjustment</t>
  </si>
  <si>
    <t xml:space="preserve">                    Impairment of Goodwill, Non-Cash Adjustment</t>
  </si>
  <si>
    <t xml:space="preserve">                    Reorganization and M&amp;A, Non-Cash Adjustment</t>
  </si>
  <si>
    <t xml:space="preserve">                    Impairment/Write Off/Write Down of Other Assets, Non-Cash Adjustment</t>
  </si>
  <si>
    <t xml:space="preserve">                Other Non-Cash Items</t>
  </si>
  <si>
    <t>6,000,000</t>
  </si>
  <si>
    <t xml:space="preserve">                Net Investment Income/Loss, Non-Cash Adjustment</t>
  </si>
  <si>
    <t xml:space="preserve">                    Gain/Loss on Derivatives, Non-Cash Adjustment</t>
  </si>
  <si>
    <t xml:space="preserve">                    Share of Profit/Loss from Associates, Joint Ventures and other Equity Investments, Non-Cash Adjustment</t>
  </si>
  <si>
    <t xml:space="preserve">                    Gain/Loss on Financial Instruments, Non-Cash Adjustment</t>
  </si>
  <si>
    <t xml:space="preserve">                Amortization of Securities, Non-Cash Adjustment</t>
  </si>
  <si>
    <t xml:space="preserve">            Changes in Operating Capital</t>
  </si>
  <si>
    <t>-931,000,000</t>
  </si>
  <si>
    <t xml:space="preserve">                Change in Inventories</t>
  </si>
  <si>
    <t>-417,000,000</t>
  </si>
  <si>
    <t xml:space="preserve">                Change in Trade and Other Receivables</t>
  </si>
  <si>
    <t>-209,000,000</t>
  </si>
  <si>
    <t xml:space="preserve">                    Change in Trade/Accounts Receivable</t>
  </si>
  <si>
    <t>-219,000,000</t>
  </si>
  <si>
    <t xml:space="preserve">                    Change in Other Receivables</t>
  </si>
  <si>
    <t xml:space="preserve">                Change in Prepayments and Deposits</t>
  </si>
  <si>
    <t>-231,000,000</t>
  </si>
  <si>
    <t xml:space="preserve">                Change in Payables and Accrued Expenses</t>
  </si>
  <si>
    <t>-74,000,000</t>
  </si>
  <si>
    <t xml:space="preserve">                    Change in Trade and Other Payables</t>
  </si>
  <si>
    <t>-648,000,000</t>
  </si>
  <si>
    <t xml:space="preserve">                        Change in Trade/Accounts Payable</t>
  </si>
  <si>
    <t>-513,000,000</t>
  </si>
  <si>
    <t xml:space="preserve">                        Change in Other Payables</t>
  </si>
  <si>
    <t>-135,000,000</t>
  </si>
  <si>
    <t xml:space="preserve">                    Change in Accrued Expenses</t>
  </si>
  <si>
    <t>574,000,000</t>
  </si>
  <si>
    <t xml:space="preserve">                Change in Other Current Assets</t>
  </si>
  <si>
    <t xml:space="preserve">                Change in Other Operating Capital</t>
  </si>
  <si>
    <t xml:space="preserve">        Other Operating Cash Flow</t>
  </si>
  <si>
    <t>Cash Flow from Investing Activities</t>
  </si>
  <si>
    <t>-952,000,000</t>
  </si>
  <si>
    <t xml:space="preserve">    Cash Flow from Continuing Investing Activities</t>
  </si>
  <si>
    <t xml:space="preserve">        Purchase/Sale and Disposal of Property, Plant and Equipment, Net</t>
  </si>
  <si>
    <t>-294,000,000</t>
  </si>
  <si>
    <t xml:space="preserve">            Purchase of Property, Plant and Equipment</t>
  </si>
  <si>
    <t xml:space="preserve">            Sale and Disposal of Property, Plant and Equipment</t>
  </si>
  <si>
    <t xml:space="preserve">        Purchase/Sale of Investments, Net</t>
  </si>
  <si>
    <t>-658,000,000</t>
  </si>
  <si>
    <t xml:space="preserve">            Purchase of Investments</t>
  </si>
  <si>
    <t>-850,000,000</t>
  </si>
  <si>
    <t xml:space="preserve">            Sale of Investments</t>
  </si>
  <si>
    <t>192,000,000</t>
  </si>
  <si>
    <t xml:space="preserve">        Purchase/Sale of Other Non-Current Assets, Net</t>
  </si>
  <si>
    <t xml:space="preserve">            Sales of Other Non-Current Assets</t>
  </si>
  <si>
    <t xml:space="preserve">        Other Investing Cash Flow</t>
  </si>
  <si>
    <t xml:space="preserve">        Purchase/Sale of Equity Investments</t>
  </si>
  <si>
    <t xml:space="preserve">            Sale of Joint Venture/Associate</t>
  </si>
  <si>
    <t xml:space="preserve">        Purchase/Sale of Business, Net</t>
  </si>
  <si>
    <t xml:space="preserve">            Purchase/Acquisition of Business</t>
  </si>
  <si>
    <t>Cash Flow from Financing Activities</t>
  </si>
  <si>
    <t xml:space="preserve">    Cash Flow from Continuing Financing Activities</t>
  </si>
  <si>
    <t xml:space="preserve">        Issuance of/Payments for Common Stock, Net</t>
  </si>
  <si>
    <t>-78,000,000</t>
  </si>
  <si>
    <t xml:space="preserve">            Payments for Common Stock</t>
  </si>
  <si>
    <t xml:space="preserve">            Proceeds from Issuance of Common Stock</t>
  </si>
  <si>
    <t xml:space="preserve">        Issuance of/Repayments for Debt, Net</t>
  </si>
  <si>
    <t xml:space="preserve">            Issuance of/Repayments for Short Term Debt, Net</t>
  </si>
  <si>
    <t>200,000,000</t>
  </si>
  <si>
    <t xml:space="preserve">                Proceeds from Issuance of Short Term Debt</t>
  </si>
  <si>
    <t xml:space="preserve">            Issuance of/Repayments for Long Term Debt, Net</t>
  </si>
  <si>
    <t>-200,000,000</t>
  </si>
  <si>
    <t xml:space="preserve">                Repayments for Long Term Debt</t>
  </si>
  <si>
    <t xml:space="preserve">                Proceeds from Issuance of Long Term Debt</t>
  </si>
  <si>
    <t xml:space="preserve">        Proceeds from Issuance/Exercising of Stock Options/Warrants</t>
  </si>
  <si>
    <t>85,000,000</t>
  </si>
  <si>
    <t xml:space="preserve">        Other Financing Cash Flow</t>
  </si>
  <si>
    <t xml:space="preserve">        Issuance of/Payments for Preferred Stock, Net</t>
  </si>
  <si>
    <t xml:space="preserve">            Proceeds from Issuance of Preferred Stock</t>
  </si>
  <si>
    <t>Cash and Cash Equivalents, End of Period</t>
  </si>
  <si>
    <t xml:space="preserve">    Change in Cash</t>
  </si>
  <si>
    <t>125,000,000</t>
  </si>
  <si>
    <t xml:space="preserve">    Cash and Cash Equivalents, Beginning of Period</t>
  </si>
  <si>
    <t>1,470,000,000</t>
  </si>
  <si>
    <t>Cash Flow Supplemental Section</t>
  </si>
  <si>
    <t xml:space="preserve">    Change in Cash as Reported, Supplemental</t>
  </si>
  <si>
    <t xml:space="preserve">    Income Tax Paid, Supplemental</t>
  </si>
  <si>
    <t xml:space="preserve">    Interest Paid, Supplemental</t>
  </si>
  <si>
    <t>-31,000,000</t>
  </si>
  <si>
    <t xml:space="preserve">    Income Tax Refund, Supplemental</t>
  </si>
  <si>
    <t>ON Semiconductor PE Ratio 2006-2021 | ON | MacroTrends</t>
  </si>
  <si>
    <t>ON Semiconductor Price to Book Ratio 2006-2021 | ON | MacroTrends</t>
  </si>
  <si>
    <t>Intel Corp. (NASDAQ:INTC) | EV/EBITDA (stock-analysis-on.net)</t>
  </si>
  <si>
    <t>ON Semiconductor Operating Margin 2006-2021 | ON | MacroTrends</t>
  </si>
  <si>
    <t>ON Semiconductor Net Profit Margin 2006-2021 | ON | MacroTrends</t>
  </si>
  <si>
    <t>ON Semiconductor ROE 2006-2021 | ON | MacroTrends</t>
  </si>
  <si>
    <t>ON Semiconductor Current Ratio 2006-2021 | ON | MacroTrends</t>
  </si>
  <si>
    <t>ON Semiconductor Quick Ratio 2006-2021 | ON | MacroTrends</t>
  </si>
  <si>
    <t>ON Semiconductor Debt to Equity Ratio 2006-2021 | ON | MacroTrends</t>
  </si>
  <si>
    <t>Intel Corp. (NASDAQ:INTC) | Analysis of Solvency Ratios (stock-analysis-on.net)</t>
  </si>
  <si>
    <t>https://www.gurufocus.com/term/interest_coverage/NAS:INTC/Interest-Coverage/Intel</t>
  </si>
  <si>
    <t>Semiconductors and Related Devices: industry financial ratios benchmarking (readyratios.com)</t>
  </si>
  <si>
    <t>IPOs are too expensive and cumbersome | Financial Times (ft.com)</t>
  </si>
  <si>
    <t>FAQ :: Intel Corporation (INTC)</t>
  </si>
  <si>
    <t>IT'S OFFICIAL: the IPO Market Is Crippled -- and It's Hurting Our Country (businessinsider.com)</t>
  </si>
  <si>
    <t>Intel - Wikipedia</t>
  </si>
  <si>
    <t>3 PC Stocks That Turned $10,000 Into Millions | The Motley Fool</t>
  </si>
  <si>
    <t>3 Stocks That Look Just Like Intel in 1971 | The Motley Fool</t>
  </si>
  <si>
    <t>Intel Corporation (NASDAQ:INTC) - Here's How Much Investing $1,000 In Intel At Dot-Com Bubble Peak Would Be Worth Today | Benzinga</t>
  </si>
  <si>
    <t>Intel is founded, July 18, 1968 - EDN</t>
  </si>
  <si>
    <t>Intel Corporation Common Stock (INTC) Dividend History | Nasdaq</t>
  </si>
  <si>
    <t>Intel Corp. (INTC) Dividends (dividendmax.com)</t>
  </si>
  <si>
    <t>Why Intel Is The ‘Top Dividend Stock Of The Nasdaq 100’ With 2.2% Yield (forbes.com)</t>
  </si>
  <si>
    <t>3 Reasons Investors Should Watch Intel Stock Despite an Earnings Disappointment | The Motley Fool</t>
  </si>
  <si>
    <t>INTC: Dividend &amp; History, Ex Date, Yield for Intel (a2-finance.com)</t>
  </si>
  <si>
    <t>INTC_income-statement_Annual_As_Originally_Reported</t>
  </si>
  <si>
    <t>2019</t>
  </si>
  <si>
    <t>43,737,000,000</t>
  </si>
  <si>
    <t>42,140,000,000</t>
  </si>
  <si>
    <t>43,612,000,000</t>
  </si>
  <si>
    <t>-20,493,000,000</t>
  </si>
  <si>
    <t>-19,712,000,000</t>
  </si>
  <si>
    <t>-19,736,000,000</t>
  </si>
  <si>
    <t>-6,750,000,000</t>
  </si>
  <si>
    <t>-6,150,000,000</t>
  </si>
  <si>
    <t>-6,180,000,000</t>
  </si>
  <si>
    <t>-13,543,000,000</t>
  </si>
  <si>
    <t>-13,362,000,000</t>
  </si>
  <si>
    <t>-13,556,000,000</t>
  </si>
  <si>
    <t>73,000,000</t>
  </si>
  <si>
    <t>1,630,000,000</t>
  </si>
  <si>
    <t>1,202,000,000</t>
  </si>
  <si>
    <t>126,000,000</t>
  </si>
  <si>
    <t>484,000,000</t>
  </si>
  <si>
    <t>-504,000,000</t>
  </si>
  <si>
    <t>-468,000,000</t>
  </si>
  <si>
    <t>-489,000,000</t>
  </si>
  <si>
    <t>-629,000,000</t>
  </si>
  <si>
    <t xml:space="preserve">                Gross Interest</t>
  </si>
  <si>
    <t>-964,000,000</t>
  </si>
  <si>
    <t xml:space="preserve">                Interest Capitalized</t>
  </si>
  <si>
    <t>496,000,000</t>
  </si>
  <si>
    <t>438,000,000</t>
  </si>
  <si>
    <t>483,000,000</t>
  </si>
  <si>
    <t>272,000,000</t>
  </si>
  <si>
    <t xml:space="preserve">        Other Finance Income/Expenses</t>
  </si>
  <si>
    <t>156,000,000</t>
  </si>
  <si>
    <t>490,000,000</t>
  </si>
  <si>
    <t>-147,000,000</t>
  </si>
  <si>
    <t>299,000,000</t>
  </si>
  <si>
    <t>1,661,000,000</t>
  </si>
  <si>
    <t>2,207,000,000</t>
  </si>
  <si>
    <t xml:space="preserve">        Gain/Loss on Investments and Other Financial Instruments</t>
  </si>
  <si>
    <t>226,000,000</t>
  </si>
  <si>
    <t>1,091,000,000</t>
  </si>
  <si>
    <t>2,164,000,000</t>
  </si>
  <si>
    <t xml:space="preserve">        Fair Value or Unrealized Gain/Loss on Financial Assets</t>
  </si>
  <si>
    <t>570,000,000</t>
  </si>
  <si>
    <t>43,000,000</t>
  </si>
  <si>
    <t xml:space="preserve">        Dividend and Investment Income</t>
  </si>
  <si>
    <t xml:space="preserve">        Other Investment Income</t>
  </si>
  <si>
    <t>-352,000,000</t>
  </si>
  <si>
    <t>-515,000,000</t>
  </si>
  <si>
    <t>-501,000,000</t>
  </si>
  <si>
    <t>-424,000,000</t>
  </si>
  <si>
    <t>-122,000,000</t>
  </si>
  <si>
    <t>-303,000,000</t>
  </si>
  <si>
    <t>72,000,000</t>
  </si>
  <si>
    <t>-393,000,000</t>
  </si>
  <si>
    <t>-198,000,000</t>
  </si>
  <si>
    <t>23,317,000,000</t>
  </si>
  <si>
    <t>24,058,000,000</t>
  </si>
  <si>
    <t>25,078,000,000</t>
  </si>
  <si>
    <t>-2,264,000,000</t>
  </si>
  <si>
    <t>-3,010,000,000</t>
  </si>
  <si>
    <t>-4,179,000,000</t>
  </si>
  <si>
    <t xml:space="preserve">        Operating Expense as Reported, Supplemental</t>
  </si>
  <si>
    <t>-20,421,000,000</t>
  </si>
  <si>
    <t>-20,105,000,000</t>
  </si>
  <si>
    <t>-19,934,000,000</t>
  </si>
  <si>
    <t>23,316,000,000</t>
  </si>
  <si>
    <t>22,035,000,000</t>
  </si>
  <si>
    <t>23,678,000,000</t>
  </si>
  <si>
    <t>21,525,000,000</t>
  </si>
  <si>
    <t>21,784,000,000</t>
  </si>
  <si>
    <t>22,431,000,000</t>
  </si>
  <si>
    <t xml:space="preserve">        Reported Effective Tax Rate</t>
  </si>
  <si>
    <t>0.097</t>
  </si>
  <si>
    <t>0.125</t>
  </si>
  <si>
    <t>0.167</t>
  </si>
  <si>
    <t>24,549,000,000</t>
  </si>
  <si>
    <t>23,752,000,000</t>
  </si>
  <si>
    <t>25,292,000,000</t>
  </si>
  <si>
    <t xml:space="preserve">    Basic EPS from Continuing Operations</t>
  </si>
  <si>
    <t>4.48</t>
  </si>
  <si>
    <t>4.71</t>
  </si>
  <si>
    <t>4.94</t>
  </si>
  <si>
    <t xml:space="preserve">    Diluted EPS from Continuing Operations</t>
  </si>
  <si>
    <t>Basic Weighted Average Shares Outstanding</t>
  </si>
  <si>
    <t>4,611,000,000</t>
  </si>
  <si>
    <t>4,417,000,000</t>
  </si>
  <si>
    <t>4,199,000,000</t>
  </si>
  <si>
    <t>Diluted Weighted Average Shares Outstanding</t>
  </si>
  <si>
    <t>4,701,000,000</t>
  </si>
  <si>
    <t>4,473,000,000</t>
  </si>
  <si>
    <t>4,232,000,000</t>
  </si>
  <si>
    <t>Reported Normalized Diluted EPS</t>
  </si>
  <si>
    <t>4.58</t>
  </si>
  <si>
    <t>4.87</t>
  </si>
  <si>
    <t>5.30</t>
  </si>
  <si>
    <t>Total Dividend Per Share</t>
  </si>
  <si>
    <t>1.20</t>
  </si>
  <si>
    <t>1.26</t>
  </si>
  <si>
    <t>1.32</t>
  </si>
  <si>
    <t xml:space="preserve">    Regular Dividend Per Share Calc</t>
  </si>
  <si>
    <t>136,524,000,000</t>
  </si>
  <si>
    <t>13,123,000,000</t>
  </si>
  <si>
    <t>3,019,000,000</t>
  </si>
  <si>
    <t>4,194,000,000</t>
  </si>
  <si>
    <t>5,865,000,000</t>
  </si>
  <si>
    <t>8,631,000,000</t>
  </si>
  <si>
    <t>8,929,000,000</t>
  </si>
  <si>
    <t>18,030,000,000</t>
  </si>
  <si>
    <t xml:space="preserve">                Trading/Listed Investments, Current</t>
  </si>
  <si>
    <t>5,843,000,000</t>
  </si>
  <si>
    <t>7,847,000,000</t>
  </si>
  <si>
    <t>15,738,000,000</t>
  </si>
  <si>
    <t>2,788,000,000</t>
  </si>
  <si>
    <t>1,082,000,000</t>
  </si>
  <si>
    <t>2,292,000,000</t>
  </si>
  <si>
    <t>813,000,000</t>
  </si>
  <si>
    <t>840,000,000</t>
  </si>
  <si>
    <t>908,000,000</t>
  </si>
  <si>
    <t>4,511,000,000</t>
  </si>
  <si>
    <t>6,225,000,000</t>
  </si>
  <si>
    <t>6,007,000,000</t>
  </si>
  <si>
    <t>1,929,000,000</t>
  </si>
  <si>
    <t>1,679,000,000</t>
  </si>
  <si>
    <t>1,512,000,000</t>
  </si>
  <si>
    <t>6,755,000,000</t>
  </si>
  <si>
    <t>-33,000,000</t>
  </si>
  <si>
    <t>1,713,000,000</t>
  </si>
  <si>
    <t xml:space="preserve">        Deferred Tax Assets, Current</t>
  </si>
  <si>
    <t xml:space="preserve">        Deferred Costs/Assets, Current</t>
  </si>
  <si>
    <t>105,285,000,000</t>
  </si>
  <si>
    <t>55,386,000,000</t>
  </si>
  <si>
    <t>114,318,000,000</t>
  </si>
  <si>
    <t>128,707,000,000</t>
  </si>
  <si>
    <t>134,229,000,000</t>
  </si>
  <si>
    <t>30,954,000,000</t>
  </si>
  <si>
    <t>37,743,000,000</t>
  </si>
  <si>
    <t>37,536,000,000</t>
  </si>
  <si>
    <t>66,721,000,000</t>
  </si>
  <si>
    <t>74,901,000,000</t>
  </si>
  <si>
    <t>79,384,000,000</t>
  </si>
  <si>
    <t>16,643,000,000</t>
  </si>
  <si>
    <t>16,063,000,000</t>
  </si>
  <si>
    <t>17,309,000,000</t>
  </si>
  <si>
    <t>-65,342,000,000</t>
  </si>
  <si>
    <t>-73,321,000,000</t>
  </si>
  <si>
    <t>-77,645,000,000</t>
  </si>
  <si>
    <t>37,103,000,000</t>
  </si>
  <si>
    <t>41,303,000,000</t>
  </si>
  <si>
    <t>43,786,000,000</t>
  </si>
  <si>
    <t>43,360,000,000</t>
  </si>
  <si>
    <t>24,513,000,000</t>
  </si>
  <si>
    <t>26,995,000,000</t>
  </si>
  <si>
    <t>26,971,000,000</t>
  </si>
  <si>
    <t>16,790,000,000</t>
  </si>
  <si>
    <t>16,791,000,000</t>
  </si>
  <si>
    <t>16,389,000,000</t>
  </si>
  <si>
    <t>12,543,000,000</t>
  </si>
  <si>
    <t>12,382,000,000</t>
  </si>
  <si>
    <t>13,024,000,000</t>
  </si>
  <si>
    <t>1,497,000,000</t>
  </si>
  <si>
    <t>1,664,000,000</t>
  </si>
  <si>
    <t>954,000,000</t>
  </si>
  <si>
    <t>2,179,000,000</t>
  </si>
  <si>
    <t>2,160,000,000</t>
  </si>
  <si>
    <t>2,110,000,000</t>
  </si>
  <si>
    <t xml:space="preserve">                    Other Intangible Assets</t>
  </si>
  <si>
    <t>571,000,000</t>
  </si>
  <si>
    <t>585,000,000</t>
  </si>
  <si>
    <t>301,000,000</t>
  </si>
  <si>
    <t>-4,954,000,000</t>
  </si>
  <si>
    <t>-6,683,000,000</t>
  </si>
  <si>
    <t>-7,363,000,000</t>
  </si>
  <si>
    <t>-5,964,000,000</t>
  </si>
  <si>
    <t>-4,427,000,000</t>
  </si>
  <si>
    <t>-5,256,000,000</t>
  </si>
  <si>
    <t>-6,509,000,000</t>
  </si>
  <si>
    <t>-527,000,000</t>
  </si>
  <si>
    <t>-708,000,000</t>
  </si>
  <si>
    <t>-854,000,000</t>
  </si>
  <si>
    <t xml:space="preserve">                        Accumulated Amortization of Other Intangible Assets</t>
  </si>
  <si>
    <t>-719,000,000</t>
  </si>
  <si>
    <t xml:space="preserve">                    Accumulated Impairment of Goodwill</t>
  </si>
  <si>
    <t>7,243,000,000</t>
  </si>
  <si>
    <t>6,042,000,000</t>
  </si>
  <si>
    <t>3,967,000,000</t>
  </si>
  <si>
    <t>5,152,000,000</t>
  </si>
  <si>
    <t xml:space="preserve">            Other Investments, Non-Current</t>
  </si>
  <si>
    <t>3,388,000,000</t>
  </si>
  <si>
    <t>3,276,000,000</t>
  </si>
  <si>
    <t>2,192,000,000</t>
  </si>
  <si>
    <t>1,641,000,000</t>
  </si>
  <si>
    <t xml:space="preserve">            Prepayments, Non-Current</t>
  </si>
  <si>
    <t>2,149,000,000</t>
  </si>
  <si>
    <t>554,000,000</t>
  </si>
  <si>
    <t xml:space="preserve">            Other Receivables, Non-Current</t>
  </si>
  <si>
    <t xml:space="preserve">            Loans Receivable, Non-Current</t>
  </si>
  <si>
    <t>59,020,000,000</t>
  </si>
  <si>
    <t>11,743,000,000</t>
  </si>
  <si>
    <t>14,764,000,000</t>
  </si>
  <si>
    <t>18,251,000,000</t>
  </si>
  <si>
    <t>10,636,000,000</t>
  </si>
  <si>
    <t>3,693,000,000</t>
  </si>
  <si>
    <t>761,000,000</t>
  </si>
  <si>
    <t xml:space="preserve">                    Current Portion of Long Term Debt</t>
  </si>
  <si>
    <t xml:space="preserve">                        Other Current Portion of LT Debt</t>
  </si>
  <si>
    <t>500,000,000</t>
  </si>
  <si>
    <t xml:space="preserve">                    Commercial Paper</t>
  </si>
  <si>
    <t xml:space="preserve">                    Bank Overdraft, Current Debt</t>
  </si>
  <si>
    <t xml:space="preserve">                    Notes Payable, Current Debt</t>
  </si>
  <si>
    <t>3,853,000,000</t>
  </si>
  <si>
    <t>36,710,000,000</t>
  </si>
  <si>
    <t>2,044,000,000</t>
  </si>
  <si>
    <t xml:space="preserve">            Deferred Tax Liabilities, Non-Current</t>
  </si>
  <si>
    <t>1,368,000,000</t>
  </si>
  <si>
    <t xml:space="preserve">            Deferred Income/Customer Advances/Billings in Excess of Cost, Non-Current</t>
  </si>
  <si>
    <t xml:space="preserve">        Payables and Accrued Expenses, Non-Current</t>
  </si>
  <si>
    <t>4,919,000,000</t>
  </si>
  <si>
    <t xml:space="preserve">            Trade and Other Payables, Non-Current</t>
  </si>
  <si>
    <t>2,916,000,000</t>
  </si>
  <si>
    <t>155,000,000</t>
  </si>
  <si>
    <t>25,261,000,000</t>
  </si>
  <si>
    <t xml:space="preserve">                Preferred Stock</t>
  </si>
  <si>
    <t>53,523,000,000</t>
  </si>
  <si>
    <t>-1,280,000,000</t>
  </si>
  <si>
    <t>26,359,000,000</t>
  </si>
  <si>
    <t>29,001,000,000</t>
  </si>
  <si>
    <t>36,401,000,000</t>
  </si>
  <si>
    <t>677,000,000</t>
  </si>
  <si>
    <t>3,450,000,000</t>
  </si>
  <si>
    <t>2,500,000,000</t>
  </si>
  <si>
    <t>4,467,000,000</t>
  </si>
  <si>
    <t>4,432,000,000</t>
  </si>
  <si>
    <t>400,000,000</t>
  </si>
  <si>
    <t>4,439,000,000</t>
  </si>
  <si>
    <t>1,850,000,000</t>
  </si>
  <si>
    <t>3,750,000,000</t>
  </si>
  <si>
    <t>16,174,000,000</t>
  </si>
  <si>
    <t>16,119,000,000</t>
  </si>
  <si>
    <t>22,247,000,000</t>
  </si>
  <si>
    <t>-1,281,000,000</t>
  </si>
  <si>
    <t>250,000,000</t>
  </si>
  <si>
    <t>1,187,000,000</t>
  </si>
  <si>
    <t>835,000,000</t>
  </si>
  <si>
    <t>595,000,000</t>
  </si>
  <si>
    <t>559,000,000</t>
  </si>
  <si>
    <t>178,000,000</t>
  </si>
  <si>
    <t>175,000,000</t>
  </si>
  <si>
    <t>181,000,000</t>
  </si>
  <si>
    <t>135,000,000</t>
  </si>
  <si>
    <t>133,000,000</t>
  </si>
  <si>
    <t>97,000,000</t>
  </si>
  <si>
    <t>101,000,000</t>
  </si>
  <si>
    <t>74,000,000</t>
  </si>
  <si>
    <t>69,000,000</t>
  </si>
  <si>
    <t>70,000,000</t>
  </si>
  <si>
    <t>121,000,000</t>
  </si>
  <si>
    <t>57,000,000</t>
  </si>
  <si>
    <t>18,636,000,000</t>
  </si>
  <si>
    <t>19,809,000,000</t>
  </si>
  <si>
    <t>17,632,000,000</t>
  </si>
  <si>
    <t>10,025,000,000</t>
  </si>
  <si>
    <t>11,844,000,000</t>
  </si>
  <si>
    <t>11,168,000,000</t>
  </si>
  <si>
    <t>3,710,000,000</t>
  </si>
  <si>
    <t>3,928,000,000</t>
  </si>
  <si>
    <t>3,208,000,000</t>
  </si>
  <si>
    <t>1,852,000,000</t>
  </si>
  <si>
    <t>2,054,000,000</t>
  </si>
  <si>
    <t>2,676,000,000</t>
  </si>
  <si>
    <t>3,049,000,000</t>
  </si>
  <si>
    <t>1,983,000,000</t>
  </si>
  <si>
    <t>580,000,000</t>
  </si>
  <si>
    <t xml:space="preserve">    Total Lease Liability �C Due in year 1</t>
  </si>
  <si>
    <t xml:space="preserve">    Total Lease Liability �C Due in year 2</t>
  </si>
  <si>
    <t xml:space="preserve">    Total Lease Liability �C Due in year 3</t>
  </si>
  <si>
    <t xml:space="preserve">    Total Lease Liability �C Due in year 4</t>
  </si>
  <si>
    <t xml:space="preserve">    Total Lease Liability �C Due in year 5</t>
  </si>
  <si>
    <t xml:space="preserve">    Total Lease Liability �C Beyond</t>
  </si>
  <si>
    <t>45,830,000,000</t>
  </si>
  <si>
    <t>49,405,000,000</t>
  </si>
  <si>
    <t>54,592,000,000</t>
  </si>
  <si>
    <t>10,931,000,000</t>
  </si>
  <si>
    <t>15,472,000,000</t>
  </si>
  <si>
    <t>13,843,000,000</t>
  </si>
  <si>
    <t>3,631,000,000</t>
  </si>
  <si>
    <t>2,635,000,000</t>
  </si>
  <si>
    <t>4,600,000,000</t>
  </si>
  <si>
    <t>6,343,000,000</t>
  </si>
  <si>
    <t>8,457,000,000</t>
  </si>
  <si>
    <t>3,704,000,000</t>
  </si>
  <si>
    <t>4,540,000,000</t>
  </si>
  <si>
    <t>474,000,000</t>
  </si>
  <si>
    <t>1,919,000,000</t>
  </si>
  <si>
    <t>2,322,000,000</t>
  </si>
  <si>
    <t>3,958,000,000</t>
  </si>
  <si>
    <t>6,478,000,000</t>
  </si>
  <si>
    <t>19,344,000,000</t>
  </si>
  <si>
    <t>18,159,000,000</t>
  </si>
  <si>
    <t>22,861,000,000</t>
  </si>
  <si>
    <t>INTC_cash-flow_Annual_As_Originally_Reported</t>
  </si>
  <si>
    <t>29,432,000,000</t>
  </si>
  <si>
    <t>33,145,000,000</t>
  </si>
  <si>
    <t>35,384,000,000</t>
  </si>
  <si>
    <t>8,800,000,000</t>
  </si>
  <si>
    <t>10,949,000,000</t>
  </si>
  <si>
    <t>12,306,000,000</t>
  </si>
  <si>
    <t>9,085,000,000</t>
  </si>
  <si>
    <t>10,826,000,000</t>
  </si>
  <si>
    <t>12,239,000,000</t>
  </si>
  <si>
    <t>7,520,000,000</t>
  </si>
  <si>
    <t>9,204,000,000</t>
  </si>
  <si>
    <t>10,482,000,000</t>
  </si>
  <si>
    <t xml:space="preserve">                        Amortization, Non-Cash Adjustment</t>
  </si>
  <si>
    <t>1,565,000,000</t>
  </si>
  <si>
    <t>1,622,000,000</t>
  </si>
  <si>
    <t>1,757,000,000</t>
  </si>
  <si>
    <t>1,546,000,000</t>
  </si>
  <si>
    <t>1,705,000,000</t>
  </si>
  <si>
    <t>1,854,000,000</t>
  </si>
  <si>
    <t>-892,000,000</t>
  </si>
  <si>
    <t>-1,757,000,000</t>
  </si>
  <si>
    <t>-237,000,000</t>
  </si>
  <si>
    <t>-690,000,000</t>
  </si>
  <si>
    <t>-497,000,000</t>
  </si>
  <si>
    <t xml:space="preserve">                        Gain/Loss on Disposal/Sale of Business, Non-Cash Adjustment</t>
  </si>
  <si>
    <t>260,000,000</t>
  </si>
  <si>
    <t>-1,749,000,000</t>
  </si>
  <si>
    <t xml:space="preserve">                Excess Tax Benefit from Stock-Based Compensation, Non-Cash Adjustment</t>
  </si>
  <si>
    <t xml:space="preserve">                Other Operating Gain/Loss, Non-Cash Adjustment</t>
  </si>
  <si>
    <t>-421,000,000</t>
  </si>
  <si>
    <t>1,148,000,000</t>
  </si>
  <si>
    <t>-214,000,000</t>
  </si>
  <si>
    <t>-1,481,000,000</t>
  </si>
  <si>
    <t>-687,000,000</t>
  </si>
  <si>
    <t>-1,714,000,000</t>
  </si>
  <si>
    <t>-935,000,000</t>
  </si>
  <si>
    <t>883,000,000</t>
  </si>
  <si>
    <t>-181,000,000</t>
  </si>
  <si>
    <t>211,000,000</t>
  </si>
  <si>
    <t>696,000,000</t>
  </si>
  <si>
    <t>412,000,000</t>
  </si>
  <si>
    <t xml:space="preserve">                        Change in Taxes Payable</t>
  </si>
  <si>
    <t xml:space="preserve">                Change in Provisions</t>
  </si>
  <si>
    <t>-260,000,000</t>
  </si>
  <si>
    <t>91,000,000</t>
  </si>
  <si>
    <t>189,000,000</t>
  </si>
  <si>
    <t>3,559,000,000</t>
  </si>
  <si>
    <t>1,289,000,000</t>
  </si>
  <si>
    <t xml:space="preserve">                Change in Deferred Assets/Liabilities</t>
  </si>
  <si>
    <t>-782,000,000</t>
  </si>
  <si>
    <t>-11,239,000,000</t>
  </si>
  <si>
    <t>-14,405,000,000</t>
  </si>
  <si>
    <t>-20,796,000,000</t>
  </si>
  <si>
    <t>-15,181,000,000</t>
  </si>
  <si>
    <t>-16,213,000,000</t>
  </si>
  <si>
    <t>-14,453,000,000</t>
  </si>
  <si>
    <t>358,000,000</t>
  </si>
  <si>
    <t>-1,047,000,000</t>
  </si>
  <si>
    <t>-714,000,000</t>
  </si>
  <si>
    <t>-190,000,000</t>
  </si>
  <si>
    <t>-1,958,000,000</t>
  </si>
  <si>
    <t>-837,000,000</t>
  </si>
  <si>
    <t xml:space="preserve">            Sale of Business</t>
  </si>
  <si>
    <t>548,000,000</t>
  </si>
  <si>
    <t>911,000,000</t>
  </si>
  <si>
    <t>123,000,000</t>
  </si>
  <si>
    <t>1,928,000,000</t>
  </si>
  <si>
    <t>2,166,000,000</t>
  </si>
  <si>
    <t>190,000,000</t>
  </si>
  <si>
    <t xml:space="preserve">            Purchase of Joint Venture/Associate</t>
  </si>
  <si>
    <t>-874,000,000</t>
  </si>
  <si>
    <t>-522,000,000</t>
  </si>
  <si>
    <t>-720,000,000</t>
  </si>
  <si>
    <t>2,802,000,000</t>
  </si>
  <si>
    <t>2,688,000,000</t>
  </si>
  <si>
    <t>910,000,000</t>
  </si>
  <si>
    <t>-26,000,000</t>
  </si>
  <si>
    <t>-7,081,000,000</t>
  </si>
  <si>
    <t>-13,346,000,000</t>
  </si>
  <si>
    <t>-11,430,000,000</t>
  </si>
  <si>
    <t>-29,239,000,000</t>
  </si>
  <si>
    <t>15,274,000,000</t>
  </si>
  <si>
    <t>11,404,000,000</t>
  </si>
  <si>
    <t>22,158,000,000</t>
  </si>
  <si>
    <t>-272,000,000</t>
  </si>
  <si>
    <t>715,000,000</t>
  </si>
  <si>
    <t>1,262,000,000</t>
  </si>
  <si>
    <t xml:space="preserve">        Payment for Loan Granted and Repayments Received, Net</t>
  </si>
  <si>
    <t xml:space="preserve">            Cash Advances and Loans Made to Other Parties</t>
  </si>
  <si>
    <t xml:space="preserve">            Cash Receipts from Repayment of Advances and Loans Made to Other Parties</t>
  </si>
  <si>
    <t xml:space="preserve">        Purchase/Sale of Intangibles, Net</t>
  </si>
  <si>
    <t xml:space="preserve">            Purchase of Intangibles</t>
  </si>
  <si>
    <t>-18,607,000,000</t>
  </si>
  <si>
    <t>-17,565,000,000</t>
  </si>
  <si>
    <t>-12,917,000,000</t>
  </si>
  <si>
    <t>-10,730,000,000</t>
  </si>
  <si>
    <t>-13,576,000,000</t>
  </si>
  <si>
    <t>-14,229,000,000</t>
  </si>
  <si>
    <t>-2,143,000,000</t>
  </si>
  <si>
    <t>765,000,000</t>
  </si>
  <si>
    <t>5,722,000,000</t>
  </si>
  <si>
    <t>-2,603,000,000</t>
  </si>
  <si>
    <t>423,000,000</t>
  </si>
  <si>
    <t>3,392,000,000</t>
  </si>
  <si>
    <t>10,247,000,000</t>
  </si>
  <si>
    <t>-3,026,000,000</t>
  </si>
  <si>
    <t>-2,627,000,000</t>
  </si>
  <si>
    <t>-4,525,000,000</t>
  </si>
  <si>
    <t>460,000,000</t>
  </si>
  <si>
    <t xml:space="preserve">        Cash Dividends and Interest Paid</t>
  </si>
  <si>
    <t xml:space="preserve">            Cash Dividends Paid</t>
  </si>
  <si>
    <t xml:space="preserve">                Common Stock Dividends Paid</t>
  </si>
  <si>
    <t>555,000,000</t>
  </si>
  <si>
    <t>750,000,000</t>
  </si>
  <si>
    <t>897,000,000</t>
  </si>
  <si>
    <t>-748,000,000</t>
  </si>
  <si>
    <t>261,000,000</t>
  </si>
  <si>
    <t xml:space="preserve">        Excess Tax Benefit from Share-Based Compensation, Financing Activities</t>
  </si>
  <si>
    <t>-414,000,000</t>
  </si>
  <si>
    <t>1,175,000,000</t>
  </si>
  <si>
    <t>1,671,000,000</t>
  </si>
  <si>
    <t>3,433,000,000</t>
  </si>
  <si>
    <t xml:space="preserve">    Effect of Exchange Rate Changes</t>
  </si>
  <si>
    <t>-3,813,000,000</t>
  </si>
  <si>
    <t>-2,110,000,000</t>
  </si>
  <si>
    <t>-2,436,000,000</t>
  </si>
  <si>
    <t>-448,000,000</t>
  </si>
  <si>
    <t>-469,000,000</t>
  </si>
  <si>
    <t>-594,000,000</t>
  </si>
  <si>
    <t>Close</t>
  </si>
  <si>
    <t>ASSUMPTIONS &amp; REFERENCES</t>
  </si>
  <si>
    <t xml:space="preserve">    Var %</t>
  </si>
  <si>
    <t xml:space="preserve">     Var %</t>
  </si>
  <si>
    <t xml:space="preserve">    Cost of Goods and Services</t>
  </si>
  <si>
    <t>The Report</t>
  </si>
  <si>
    <t>Introduction</t>
  </si>
  <si>
    <t>Giulio Camuffo</t>
  </si>
  <si>
    <t>INTEL Corporation (INTC)</t>
  </si>
  <si>
    <t>Company:</t>
  </si>
  <si>
    <t>Author:</t>
  </si>
  <si>
    <t>Date:</t>
  </si>
  <si>
    <t>1. Download Financial Statements from the company</t>
  </si>
  <si>
    <t>INTC Income Statement</t>
  </si>
  <si>
    <t>INTC Balance Sheet</t>
  </si>
  <si>
    <t>INTC Cash Flow Statement</t>
  </si>
  <si>
    <t>INTC Historical Stock Price</t>
  </si>
  <si>
    <t>Historical Prices'</t>
  </si>
  <si>
    <t>AMD Financials</t>
  </si>
  <si>
    <t>AMD Financials'</t>
  </si>
  <si>
    <t>2. RATIO ANALYSIS</t>
  </si>
  <si>
    <t>3. CASH CYCLE</t>
  </si>
  <si>
    <t>5. INTEL CAPITAL STRUCTURE</t>
  </si>
  <si>
    <t>6. IPO</t>
  </si>
  <si>
    <t>7. DIVIDENDS' POLICY</t>
  </si>
  <si>
    <t>8. DCF VALUATION</t>
  </si>
  <si>
    <t>Total Revenues</t>
  </si>
  <si>
    <t>2016</t>
  </si>
  <si>
    <t>2017</t>
  </si>
  <si>
    <t>36,191,000,000</t>
  </si>
  <si>
    <t>39,069,000,000</t>
  </si>
  <si>
    <t>59,387,000,000</t>
  </si>
  <si>
    <t>62,761,000,000</t>
  </si>
  <si>
    <t>-23,196,000,000</t>
  </si>
  <si>
    <t>-23,692,000,000</t>
  </si>
  <si>
    <t>-21,431,000,000</t>
  </si>
  <si>
    <t>-20,749,000,000</t>
  </si>
  <si>
    <t>-8,397,000,000</t>
  </si>
  <si>
    <t>-7,474,000,000</t>
  </si>
  <si>
    <t>-12,740,000,000</t>
  </si>
  <si>
    <t>-13,098,000,000</t>
  </si>
  <si>
    <t>-177,000,000</t>
  </si>
  <si>
    <t>14,760,000,000</t>
  </si>
  <si>
    <t>18,320,000,000</t>
  </si>
  <si>
    <t>-1,824,000,000</t>
  </si>
  <si>
    <t>2,032,000,000</t>
  </si>
  <si>
    <t>-444,000,000</t>
  </si>
  <si>
    <t>-235,000,000</t>
  </si>
  <si>
    <t>-511,000,000</t>
  </si>
  <si>
    <t>-205,000,000</t>
  </si>
  <si>
    <t>-733,000,000</t>
  </si>
  <si>
    <t>-646,000,000</t>
  </si>
  <si>
    <t>-868,000,000</t>
  </si>
  <si>
    <t>-959,000,000</t>
  </si>
  <si>
    <t>313,000,000</t>
  </si>
  <si>
    <t>222,000,000</t>
  </si>
  <si>
    <t>441,000,000</t>
  </si>
  <si>
    <t>693,000,000</t>
  </si>
  <si>
    <t>3,484,000,000</t>
  </si>
  <si>
    <t>562,000,000</t>
  </si>
  <si>
    <t>3,499,000,000</t>
  </si>
  <si>
    <t/>
  </si>
  <si>
    <t>68,000,000</t>
  </si>
  <si>
    <t>-38,000,000</t>
  </si>
  <si>
    <t>-232,000,000</t>
  </si>
  <si>
    <t>95,000,000</t>
  </si>
  <si>
    <t>149,000,000</t>
  </si>
  <si>
    <t>-2,073,000,000</t>
  </si>
  <si>
    <t>-1,217,000,000</t>
  </si>
  <si>
    <t>-187,000,000</t>
  </si>
  <si>
    <t>-833,000,000</t>
  </si>
  <si>
    <t>-1,886,000,000</t>
  </si>
  <si>
    <t>-384,000,000</t>
  </si>
  <si>
    <t>12,936,000,000</t>
  </si>
  <si>
    <t>20,352,000,000</t>
  </si>
  <si>
    <t>-2,620,000,000</t>
  </si>
  <si>
    <t>-10,751,000,000</t>
  </si>
  <si>
    <t>10,316,000,000</t>
  </si>
  <si>
    <t>9,601,000,000</t>
  </si>
  <si>
    <t>-23,317,000,000</t>
  </si>
  <si>
    <t>-21,133,000,000</t>
  </si>
  <si>
    <t>12,874,000,000</t>
  </si>
  <si>
    <t>17,936,000,000</t>
  </si>
  <si>
    <t>13,239,000,000</t>
  </si>
  <si>
    <t>16,753,000,000</t>
  </si>
  <si>
    <t>0.203</t>
  </si>
  <si>
    <t>0.528</t>
  </si>
  <si>
    <t>16,542,000,000</t>
  </si>
  <si>
    <t>19,577,000,000</t>
  </si>
  <si>
    <t>2.18</t>
  </si>
  <si>
    <t>2.04</t>
  </si>
  <si>
    <t>2.12</t>
  </si>
  <si>
    <t>1.99</t>
  </si>
  <si>
    <t>4,730,000,000</t>
  </si>
  <si>
    <t>4,875,000,000</t>
  </si>
  <si>
    <t>4,835,000,000</t>
  </si>
  <si>
    <t>2.72</t>
  </si>
  <si>
    <t>3.46</t>
  </si>
  <si>
    <t>1.04</t>
  </si>
  <si>
    <t>1.08</t>
  </si>
  <si>
    <t>TTM</t>
  </si>
  <si>
    <t>44,154,000,000</t>
  </si>
  <si>
    <t>78,474,000,000</t>
  </si>
  <si>
    <t>-34,320,000,000</t>
  </si>
  <si>
    <t>-21,154,000,000</t>
  </si>
  <si>
    <t>-6,358,000,000</t>
  </si>
  <si>
    <t>-14,796,000,000</t>
  </si>
  <si>
    <t>23,000,000,000</t>
  </si>
  <si>
    <t>997,000,000</t>
  </si>
  <si>
    <t>-416,000,000</t>
  </si>
  <si>
    <t>-457,000,000</t>
  </si>
  <si>
    <t>-611,000,000</t>
  </si>
  <si>
    <t>154,000,000</t>
  </si>
  <si>
    <t>4,243,000,000</t>
  </si>
  <si>
    <t>3,901,000,000</t>
  </si>
  <si>
    <t>342,000,000</t>
  </si>
  <si>
    <t>-2,830,000,000</t>
  </si>
  <si>
    <t>-412,000,000</t>
  </si>
  <si>
    <t>-151,000,000</t>
  </si>
  <si>
    <t>23,997,000,000</t>
  </si>
  <si>
    <t>-2,895,000,000</t>
  </si>
  <si>
    <t>21,102,000,000</t>
  </si>
  <si>
    <t>-23,803,000,000</t>
  </si>
  <si>
    <t>20,351,000,000</t>
  </si>
  <si>
    <t>5.19</t>
  </si>
  <si>
    <t>5.15</t>
  </si>
  <si>
    <t>4,065,500,000</t>
  </si>
  <si>
    <t>4,097,000,000</t>
  </si>
  <si>
    <t>1.37</t>
  </si>
  <si>
    <t>113,327,000,000</t>
  </si>
  <si>
    <t>123,249,000,000</t>
  </si>
  <si>
    <t>35,508,000,000</t>
  </si>
  <si>
    <t>29,500,000,000</t>
  </si>
  <si>
    <t>17,099,000,000</t>
  </si>
  <si>
    <t>14,002,000,000</t>
  </si>
  <si>
    <t>5,560,000,000</t>
  </si>
  <si>
    <t>11,539,000,000</t>
  </si>
  <si>
    <t>10,569,000,000</t>
  </si>
  <si>
    <t>8,314,000,000</t>
  </si>
  <si>
    <t>8,755,000,000</t>
  </si>
  <si>
    <t>3,225,000,000</t>
  </si>
  <si>
    <t>1,814,000,000</t>
  </si>
  <si>
    <t>5,553,000,000</t>
  </si>
  <si>
    <t>6,983,000,000</t>
  </si>
  <si>
    <t>1,098,000,000</t>
  </si>
  <si>
    <t>3,190,000,000</t>
  </si>
  <si>
    <t>3,893,000,000</t>
  </si>
  <si>
    <t>1,668,000,000</t>
  </si>
  <si>
    <t>1,992,000,000</t>
  </si>
  <si>
    <t>4,690,000,000</t>
  </si>
  <si>
    <t>5,607,000,000</t>
  </si>
  <si>
    <t>4,727,000,000</t>
  </si>
  <si>
    <t>5,632,000,000</t>
  </si>
  <si>
    <t>-37,000,000</t>
  </si>
  <si>
    <t>-25,000,000</t>
  </si>
  <si>
    <t>5,210,000,000</t>
  </si>
  <si>
    <t>2,956,000,000</t>
  </si>
  <si>
    <t>2,908,000,000</t>
  </si>
  <si>
    <t>77,819,000,000</t>
  </si>
  <si>
    <t>93,749,000,000</t>
  </si>
  <si>
    <t>36,171,000,000</t>
  </si>
  <si>
    <t>41,109,000,000</t>
  </si>
  <si>
    <t>90,105,000,000</t>
  </si>
  <si>
    <t>100,395,000,000</t>
  </si>
  <si>
    <t>26,627,000,000</t>
  </si>
  <si>
    <t>27,391,000,000</t>
  </si>
  <si>
    <t>52,608,000,000</t>
  </si>
  <si>
    <t>57,192,000,000</t>
  </si>
  <si>
    <t>10,870,000,000</t>
  </si>
  <si>
    <t>15,812,000,000</t>
  </si>
  <si>
    <t>-53,934,000,000</t>
  </si>
  <si>
    <t>-59,286,000,000</t>
  </si>
  <si>
    <t>23,593,000,000</t>
  </si>
  <si>
    <t>37,134,000,000</t>
  </si>
  <si>
    <t>27,133,000,000</t>
  </si>
  <si>
    <t>40,768,000,000</t>
  </si>
  <si>
    <t>14,099,000,000</t>
  </si>
  <si>
    <t>24,389,000,000</t>
  </si>
  <si>
    <t>13,034,000,000</t>
  </si>
  <si>
    <t>16,379,000,000</t>
  </si>
  <si>
    <t>10,690,000,000</t>
  </si>
  <si>
    <t>12,016,000,000</t>
  </si>
  <si>
    <t>808,000,000</t>
  </si>
  <si>
    <t>2,168,000,000</t>
  </si>
  <si>
    <t>1,449,000,000</t>
  </si>
  <si>
    <t>2,052,000,000</t>
  </si>
  <si>
    <t>143,000,000</t>
  </si>
  <si>
    <t>-3,540,000,000</t>
  </si>
  <si>
    <t>-3,634,000,000</t>
  </si>
  <si>
    <t>-3,259,000,000</t>
  </si>
  <si>
    <t>-3,292,000,000</t>
  </si>
  <si>
    <t>-313,000,000</t>
  </si>
  <si>
    <t>-21,000,000</t>
  </si>
  <si>
    <t>-29,000,000</t>
  </si>
  <si>
    <t>15,322,000,000</t>
  </si>
  <si>
    <t>12,404,000,000</t>
  </si>
  <si>
    <t>7,508,000,000</t>
  </si>
  <si>
    <t>6,079,000,000</t>
  </si>
  <si>
    <t>7,814,000,000</t>
  </si>
  <si>
    <t>6,325,000,000</t>
  </si>
  <si>
    <t>347,000,000</t>
  </si>
  <si>
    <t>714,000,000</t>
  </si>
  <si>
    <t>907,000,000</t>
  </si>
  <si>
    <t>1,180,000,000</t>
  </si>
  <si>
    <t>688,000,000</t>
  </si>
  <si>
    <t>860,000,000</t>
  </si>
  <si>
    <t>236,000,000</t>
  </si>
  <si>
    <t>47,101,000,000</t>
  </si>
  <si>
    <t>54,230,000,000</t>
  </si>
  <si>
    <t>20,302,000,000</t>
  </si>
  <si>
    <t>17,421,000,000</t>
  </si>
  <si>
    <t>8,565,000,000</t>
  </si>
  <si>
    <t>10,463,000,000</t>
  </si>
  <si>
    <t>2,475,000,000</t>
  </si>
  <si>
    <t>2,928,000,000</t>
  </si>
  <si>
    <t>6,090,000,000</t>
  </si>
  <si>
    <t>7,535,000,000</t>
  </si>
  <si>
    <t>4,634,000,000</t>
  </si>
  <si>
    <t>1,776,000,000</t>
  </si>
  <si>
    <t>4,609,000,000</t>
  </si>
  <si>
    <t>1,739,000,000</t>
  </si>
  <si>
    <t>25,000,000</t>
  </si>
  <si>
    <t>37,000,000</t>
  </si>
  <si>
    <t>3,465,000,000</t>
  </si>
  <si>
    <t>3,526,000,000</t>
  </si>
  <si>
    <t>1,718,000,000</t>
  </si>
  <si>
    <t>1,656,000,000</t>
  </si>
  <si>
    <t>1,920,000,000</t>
  </si>
  <si>
    <t>26,799,000,000</t>
  </si>
  <si>
    <t>36,809,000,000</t>
  </si>
  <si>
    <t>20,649,000,000</t>
  </si>
  <si>
    <t>25,037,000,000</t>
  </si>
  <si>
    <t>1,730,000,000</t>
  </si>
  <si>
    <t>3,046,000,000</t>
  </si>
  <si>
    <t>3,538,000,000</t>
  </si>
  <si>
    <t>7,860,000,000</t>
  </si>
  <si>
    <t>882,000,000</t>
  </si>
  <si>
    <t>866,000,000</t>
  </si>
  <si>
    <t>66,226,000,000</t>
  </si>
  <si>
    <t>69,019,000,000</t>
  </si>
  <si>
    <t>25,373,000,000</t>
  </si>
  <si>
    <t>26,074,000,000</t>
  </si>
  <si>
    <t>40,747,000,000</t>
  </si>
  <si>
    <t>42,083,000,000</t>
  </si>
  <si>
    <t>106,000,000</t>
  </si>
  <si>
    <t>862,000,000</t>
  </si>
  <si>
    <t>25,283,000,000</t>
  </si>
  <si>
    <t>26,813,000,000</t>
  </si>
  <si>
    <t>3,514,000,000</t>
  </si>
  <si>
    <t>637,000,000</t>
  </si>
  <si>
    <t>600,000,000</t>
  </si>
  <si>
    <t>194,000,000</t>
  </si>
  <si>
    <t>180,000,000</t>
  </si>
  <si>
    <t>1,750,000,000</t>
  </si>
  <si>
    <t>4,478,000,000</t>
  </si>
  <si>
    <t>18,492,000,000</t>
  </si>
  <si>
    <t>17,163,000,000</t>
  </si>
  <si>
    <t>-1,753,000,000</t>
  </si>
  <si>
    <t>-1,609,000,000</t>
  </si>
  <si>
    <t>1,226,000,000</t>
  </si>
  <si>
    <t>215,000,000</t>
  </si>
  <si>
    <t>184,000,000</t>
  </si>
  <si>
    <t>186,000,000</t>
  </si>
  <si>
    <t>158,000,000</t>
  </si>
  <si>
    <t>162,000,000</t>
  </si>
  <si>
    <t>100,000,000</t>
  </si>
  <si>
    <t>105,000,000</t>
  </si>
  <si>
    <t>422,000,000</t>
  </si>
  <si>
    <t>12,330,000,000</t>
  </si>
  <si>
    <t>22,424,000,000</t>
  </si>
  <si>
    <t>8,312,000,000</t>
  </si>
  <si>
    <t>12,555,000,000</t>
  </si>
  <si>
    <t>3,743,000,000</t>
  </si>
  <si>
    <t>4,707,000,000</t>
  </si>
  <si>
    <t>174,000,000</t>
  </si>
  <si>
    <t>1,337,000,000</t>
  </si>
  <si>
    <t>3,825,000,000</t>
  </si>
  <si>
    <t>38,839,000,000</t>
  </si>
  <si>
    <t>50,482,000,000</t>
  </si>
  <si>
    <t>12,055,000,000</t>
  </si>
  <si>
    <t>13,407,000,000</t>
  </si>
  <si>
    <t>784,000,000</t>
  </si>
  <si>
    <t>380,000,000</t>
  </si>
  <si>
    <t>4,081,000,000</t>
  </si>
  <si>
    <t>8,319,000,000</t>
  </si>
  <si>
    <t>1,883,000,000</t>
  </si>
  <si>
    <t>2,636,000,000</t>
  </si>
  <si>
    <t>2,774,000,000</t>
  </si>
  <si>
    <t>5,920,000,000</t>
  </si>
  <si>
    <t>19,015,000,000</t>
  </si>
  <si>
    <t>21,429,000,000</t>
  </si>
  <si>
    <t>21,808,000,000</t>
  </si>
  <si>
    <t>22,110,000,000</t>
  </si>
  <si>
    <t>10,824,000,000</t>
  </si>
  <si>
    <t>8,925,000,000</t>
  </si>
  <si>
    <t>7,790,000,000</t>
  </si>
  <si>
    <t>8,129,000,000</t>
  </si>
  <si>
    <t>6,266,000,000</t>
  </si>
  <si>
    <t>6,752,000,000</t>
  </si>
  <si>
    <t>1,524,000,000</t>
  </si>
  <si>
    <t>1,377,000,000</t>
  </si>
  <si>
    <t>1,444,000,000</t>
  </si>
  <si>
    <t>1,358,000,000</t>
  </si>
  <si>
    <t>-432,000,000</t>
  </si>
  <si>
    <t>-2,583,000,000</t>
  </si>
  <si>
    <t>1,886,000,000</t>
  </si>
  <si>
    <t>473,000,000</t>
  </si>
  <si>
    <t>-387,000,000</t>
  </si>
  <si>
    <t>476,000,000</t>
  </si>
  <si>
    <t>384,000,000</t>
  </si>
  <si>
    <t>257,000,000</t>
  </si>
  <si>
    <t>1,548,000,000</t>
  </si>
  <si>
    <t>-121,000,000</t>
  </si>
  <si>
    <t>668,000,000</t>
  </si>
  <si>
    <t>3,584,000,000</t>
  </si>
  <si>
    <t>119,000,000</t>
  </si>
  <si>
    <t>-1,300,000,000</t>
  </si>
  <si>
    <t>65,000,000</t>
  </si>
  <si>
    <t>-781,000,000</t>
  </si>
  <si>
    <t>182,000,000</t>
  </si>
  <si>
    <t>191,000,000</t>
  </si>
  <si>
    <t>-1,595,000,000</t>
  </si>
  <si>
    <t>-73,000,000</t>
  </si>
  <si>
    <t>1,897,000,000</t>
  </si>
  <si>
    <t>5,547,000,000</t>
  </si>
  <si>
    <t>-25,817,000,000</t>
  </si>
  <si>
    <t>-15,762,000,000</t>
  </si>
  <si>
    <t>-9,625,000,000</t>
  </si>
  <si>
    <t>-11,778,000,000</t>
  </si>
  <si>
    <t>-15,470,000,000</t>
  </si>
  <si>
    <t>-11,375,000,000</t>
  </si>
  <si>
    <t>-14,499,000,000</t>
  </si>
  <si>
    <t>3,124,000,000</t>
  </si>
  <si>
    <t>-963,000,000</t>
  </si>
  <si>
    <t>-1,601,000,000</t>
  </si>
  <si>
    <t>-1,093,000,000</t>
  </si>
  <si>
    <t>8,176,000,000</t>
  </si>
  <si>
    <t>-21,506,000,000</t>
  </si>
  <si>
    <t>-16,464,000,000</t>
  </si>
  <si>
    <t>20,413,000,000</t>
  </si>
  <si>
    <t>24,640,000,000</t>
  </si>
  <si>
    <t>646,000,000</t>
  </si>
  <si>
    <t>816,000,000</t>
  </si>
  <si>
    <t>-223,000,000</t>
  </si>
  <si>
    <t>-5,739,000,000</t>
  </si>
  <si>
    <t>-8,475,000,000</t>
  </si>
  <si>
    <t>-2,587,000,000</t>
  </si>
  <si>
    <t>-3,615,000,000</t>
  </si>
  <si>
    <t>1,219,000,000</t>
  </si>
  <si>
    <t>-364,000,000</t>
  </si>
  <si>
    <t>1,234,000,000</t>
  </si>
  <si>
    <t>2,734,000,000</t>
  </si>
  <si>
    <t>7,716,000,000</t>
  </si>
  <si>
    <t>-1,500,000,000</t>
  </si>
  <si>
    <t>-8,080,000,000</t>
  </si>
  <si>
    <t>-15,000,000</t>
  </si>
  <si>
    <t>-4,925,000,000</t>
  </si>
  <si>
    <t>-5,072,000,000</t>
  </si>
  <si>
    <t>1,108,000,000</t>
  </si>
  <si>
    <t>770,000,000</t>
  </si>
  <si>
    <t>-675,000,000</t>
  </si>
  <si>
    <t>-194,000,000</t>
  </si>
  <si>
    <t>-9,748,000,000</t>
  </si>
  <si>
    <t>-2,127,000,000</t>
  </si>
  <si>
    <t>15,308,000,000</t>
  </si>
  <si>
    <t>-877,000,000</t>
  </si>
  <si>
    <t>-3,824,000,000</t>
  </si>
  <si>
    <t>-682,000,000</t>
  </si>
  <si>
    <t>-624,000,000</t>
  </si>
  <si>
    <t>34,084,000,000</t>
  </si>
  <si>
    <t>13,571,000,000</t>
  </si>
  <si>
    <t>11,721,000,000</t>
  </si>
  <si>
    <t>9,914,000,000</t>
  </si>
  <si>
    <t>1,807,000,000</t>
  </si>
  <si>
    <t>2,048,000,000</t>
  </si>
  <si>
    <t>-2,765,000,000</t>
  </si>
  <si>
    <t>-589,000,000</t>
  </si>
  <si>
    <t>-1,329,000,000</t>
  </si>
  <si>
    <t>-1,260,000,000</t>
  </si>
  <si>
    <t>-1,667,000,000</t>
  </si>
  <si>
    <t>1,152,000,000</t>
  </si>
  <si>
    <t>935,000,000</t>
  </si>
  <si>
    <t>1,580,000,000</t>
  </si>
  <si>
    <t>-16,758,000,000</t>
  </si>
  <si>
    <t>-10,334,000,000</t>
  </si>
  <si>
    <t>-38,498,000,000</t>
  </si>
  <si>
    <t>28,164,000,000</t>
  </si>
  <si>
    <t>2,138,000,000</t>
  </si>
  <si>
    <t>-3,753,000,000</t>
  </si>
  <si>
    <t>-2,415,000,000</t>
  </si>
  <si>
    <t>4,474,000,000</t>
  </si>
  <si>
    <t>4,974,000,000</t>
  </si>
  <si>
    <t>-500,000,000</t>
  </si>
  <si>
    <t>-5,584,000,000</t>
  </si>
  <si>
    <t>-5,578,000,000</t>
  </si>
  <si>
    <t>1,016,000,000</t>
  </si>
  <si>
    <t>-1,244,000,000</t>
  </si>
  <si>
    <t>7,870,000,000</t>
  </si>
  <si>
    <t>4,514,000,000</t>
  </si>
  <si>
    <t>3,356,000,000</t>
  </si>
  <si>
    <t>-2,281,000,000</t>
  </si>
  <si>
    <t>-406,000,000</t>
  </si>
  <si>
    <t>Historical average % growth</t>
  </si>
  <si>
    <t>Cost of Goods and Services</t>
  </si>
  <si>
    <t>COGS to Revenues</t>
  </si>
  <si>
    <t>Selling, General and Administrative Expenses</t>
  </si>
  <si>
    <t>SG&amp;A/ Revenues</t>
  </si>
  <si>
    <t xml:space="preserve">      Gross Profit</t>
  </si>
  <si>
    <t xml:space="preserve">     EBIT</t>
  </si>
  <si>
    <t>Research and Development Expenses</t>
  </si>
  <si>
    <t>R&amp;D/Revenues</t>
  </si>
  <si>
    <t>Depreciation, Amortization and Depletion</t>
  </si>
  <si>
    <t>Income tax</t>
  </si>
  <si>
    <t>Unlevered Net Income</t>
  </si>
  <si>
    <t>Depreciation</t>
  </si>
  <si>
    <t>CAPEX</t>
  </si>
  <si>
    <t>Changes in NWC</t>
  </si>
  <si>
    <t>Income Statement'</t>
  </si>
  <si>
    <t>Balance Sheet'</t>
  </si>
  <si>
    <t>Cash Flow Statement'</t>
  </si>
  <si>
    <t xml:space="preserve">ASSUMPTIONS </t>
  </si>
  <si>
    <t>% of Revenues Ratios</t>
  </si>
  <si>
    <t>Historical Averages</t>
  </si>
  <si>
    <t>Historical Averages Computations</t>
  </si>
  <si>
    <t>DCF Valuation Computations</t>
  </si>
  <si>
    <r>
      <t>Depreciation, Amortization and Depletion (</t>
    </r>
    <r>
      <rPr>
        <b/>
        <sz val="11"/>
        <color rgb="FF000000"/>
        <rFont val="Calibri"/>
        <family val="2"/>
      </rPr>
      <t>E</t>
    </r>
    <r>
      <rPr>
        <sz val="11"/>
        <color rgb="FF000000"/>
        <rFont val="Calibri  "/>
      </rPr>
      <t xml:space="preserve">) </t>
    </r>
  </si>
  <si>
    <t>Premise:</t>
  </si>
  <si>
    <r>
      <t>A high P/E ratio, as in 2019 with respect to the other years, might mean that the stock is overvalued or that the market has high expectation of the company. In fact, over these years, the P/E ratio has flactuated a lot and so the expectations on the company changed as well. Compared to the P/E ratio of the Semiconductor Industry, when on 31/12/2018 the P/E ratio was 11.55 (</t>
    </r>
    <r>
      <rPr>
        <b/>
        <sz val="11"/>
        <color rgb="FF000000"/>
        <rFont val="Calibri"/>
        <family val="2"/>
      </rPr>
      <t>1</t>
    </r>
    <r>
      <rPr>
        <sz val="11"/>
        <color rgb="FF000000"/>
        <rFont val="Calibri"/>
        <family val="2"/>
      </rPr>
      <t>), the Intel's P/E ratio was really close (10.23) to that of the Semiconductor Industry as a whole.</t>
    </r>
  </si>
  <si>
    <r>
      <t>At the end of 2018, the market to book ratio of Intel of 2.89 is quite higher than Semiconductor's Industry ratio of 2.14 (</t>
    </r>
    <r>
      <rPr>
        <b/>
        <sz val="11"/>
        <color rgb="FFFF0000"/>
        <rFont val="Calibri"/>
        <family val="2"/>
      </rPr>
      <t>2</t>
    </r>
    <r>
      <rPr>
        <sz val="11"/>
        <color rgb="FF000000"/>
        <rFont val="Calibri"/>
        <family val="2"/>
      </rPr>
      <t>). In this sense, disagreeing with the interpretation of 2018 P/E ratio, there would seem to be slight overvaluation of the company and high expectation from the market, when 2018 P/E ratio of Intel was slightly below that one of the industry.</t>
    </r>
  </si>
  <si>
    <r>
      <t xml:space="preserve"> On 31/12/2019 the industry ratio increased to 3.02 (</t>
    </r>
    <r>
      <rPr>
        <b/>
        <sz val="11"/>
        <color rgb="FFFF0000"/>
        <rFont val="Calibri"/>
        <family val="2"/>
      </rPr>
      <t>2</t>
    </r>
    <r>
      <rPr>
        <sz val="11"/>
        <color rgb="FF000000"/>
        <rFont val="Calibri"/>
        <family val="2"/>
      </rPr>
      <t>), consistently with the similar increase in Intel's ratio to 3.40. On 31/12/2020, the industry ratio increased to 3.79 (</t>
    </r>
    <r>
      <rPr>
        <b/>
        <sz val="11"/>
        <color rgb="FFFF0000"/>
        <rFont val="Calibri"/>
        <family val="2"/>
      </rPr>
      <t>2</t>
    </r>
    <r>
      <rPr>
        <sz val="11"/>
        <color rgb="FF000000"/>
        <rFont val="Calibri"/>
        <family val="2"/>
      </rPr>
      <t>), following the opposite trend of Intel's ratio which decreased to 2.54. Interestingly, Intel's competitor AMD, on 2020, has a Market to book ratio six times higher (18.72) than the industry ratio (3.79), indicating an overvaluation of the company and high expectations, disagreeing with the interpretation of the P/E ratio of AMD on 2020 with respect to the industry one.</t>
    </r>
  </si>
  <si>
    <r>
      <t>Interestingly, AMD's EV/EBITDA ratio is again hugely inflated, at 78.89 in 2020, almost seven times that of the Semiconductor's industry one at 14.39, but other Intel competitors, such as NVIDIA, also have very high ratios, at 40.89 in 2018, 21.1 in 2019 and 52.90 in 2020 (</t>
    </r>
    <r>
      <rPr>
        <b/>
        <sz val="11"/>
        <color rgb="FFFF0000"/>
        <rFont val="Calibri"/>
        <family val="2"/>
      </rPr>
      <t>3</t>
    </r>
    <r>
      <rPr>
        <sz val="11"/>
        <color rgb="FF000000"/>
        <rFont val="Calibri"/>
        <family val="2"/>
      </rPr>
      <t>).</t>
    </r>
  </si>
  <si>
    <r>
      <t>Intel's operating margin over the years has been surprisingly far above that of the Semiconductor Industry, with percentages of 30%, 31% and 31% in 2018, 2019 and 2020 respectively, compared to an industry operating margin of 14.42 in 2018, 7.83% in 2019 and 6.64% in 2020 (</t>
    </r>
    <r>
      <rPr>
        <b/>
        <sz val="11"/>
        <color rgb="FFFF0000"/>
        <rFont val="Calibri"/>
        <family val="2"/>
      </rPr>
      <t>4</t>
    </r>
    <r>
      <rPr>
        <sz val="11"/>
        <color rgb="FF000000"/>
        <rFont val="Calibri"/>
        <family val="2"/>
      </rPr>
      <t>), almost triple in all three years, signifying Intel's excellent performance in terms of efficiency and profitability.</t>
    </r>
  </si>
  <si>
    <r>
      <t>In this case, It is worth noting that, even if Intel's trend is steadily decreasing from 2018 to 2020, it has still reached significant high values, peaking at 30% in 2018 and reaching the 29% in 2019 and 27% in 2020, in a totally different way from that of the industry, which tended to decrease drastically, fluctuating from 31/12/2018 with 10. 68%, then decreasing to 3.84% in 31/12/ 2019 (</t>
    </r>
    <r>
      <rPr>
        <b/>
        <sz val="11"/>
        <color rgb="FFFF0000"/>
        <rFont val="Calibri"/>
        <family val="2"/>
      </rPr>
      <t>5</t>
    </r>
    <r>
      <rPr>
        <sz val="11"/>
        <color rgb="FF000000"/>
        <rFont val="Calibri"/>
        <family val="2"/>
      </rPr>
      <t>) and rise slightly to 4.47% in 2020: note that Intel's net profit margin is a good 7 times higher than the industry's (AMD achieved a good net profit margin in 2020 of 14%, more than double of the industry ratio).</t>
    </r>
  </si>
  <si>
    <r>
      <t>while on 31/12/2018 Semiconductor Industry's ROE fell to 20.18%(</t>
    </r>
    <r>
      <rPr>
        <sz val="11"/>
        <color rgb="FFFF0000"/>
        <rFont val="Calibri"/>
        <family val="2"/>
      </rPr>
      <t>6</t>
    </r>
    <r>
      <rPr>
        <sz val="11"/>
        <color rgb="FF000000"/>
        <rFont val="Calibri"/>
        <family val="2"/>
      </rPr>
      <t>),  then on 31/12/2019 it dropped significantly to 6.48%(6) and finally stabilised at 6.96% (</t>
    </r>
    <r>
      <rPr>
        <sz val="11"/>
        <color rgb="FFFF0000"/>
        <rFont val="Calibri"/>
        <family val="2"/>
      </rPr>
      <t>6</t>
    </r>
    <r>
      <rPr>
        <sz val="11"/>
        <color rgb="FF000000"/>
        <rFont val="Calibri"/>
        <family val="2"/>
      </rPr>
      <t>) at the end of 2020 (Intel's ROE was almost than 4 times higher in 2020). In 2020 AMD's ROE of 43% is significantly higher than that of Intel and 6 times higher than that of the industry, this is definitely due to the ability of AMD to make profitable the relatively low shareholder's equity held compared to Intel (81,038,000,000 vs 5,837,000,000 in 2020)</t>
    </r>
  </si>
  <si>
    <r>
      <t>The trend of Intel's current ratio from 2018 to 2020 is definitely upward: at the end of 2018 it started to be significantly lower (1.731) than that of the Semiconductor's industry one of 2.16 (</t>
    </r>
    <r>
      <rPr>
        <b/>
        <sz val="11"/>
        <color rgb="FFFF0000"/>
        <rFont val="Calibri"/>
        <family val="2"/>
      </rPr>
      <t>7</t>
    </r>
    <r>
      <rPr>
        <sz val="11"/>
        <color rgb="FF000000"/>
        <rFont val="Calibri"/>
        <family val="2"/>
      </rPr>
      <t>), than it fluctuated a little bit, haveing an Intel's current ratio of 1.4, but that was getting closer to the industry average of 1.66 on 31/12/2019 (</t>
    </r>
    <r>
      <rPr>
        <b/>
        <sz val="11"/>
        <color rgb="FFFF0000"/>
        <rFont val="Calibri"/>
        <family val="2"/>
      </rPr>
      <t>7</t>
    </r>
    <r>
      <rPr>
        <sz val="11"/>
        <color rgb="FF000000"/>
        <rFont val="Calibri"/>
        <family val="2"/>
      </rPr>
      <t xml:space="preserve">). </t>
    </r>
  </si>
  <si>
    <r>
      <t>Similar to the current ratio trend, Intel's quick ratio in 2018 of 1.295 firstly decreased in 2019 to 1.008 and then it increased a lot in 2020 to 1.568. In 2018, Intel's quick ratio was also slightly lower than the Semiconductor Industry's quick ratio of 1.32 on 31/12/2018 (</t>
    </r>
    <r>
      <rPr>
        <b/>
        <sz val="11"/>
        <color rgb="FFFF0000"/>
        <rFont val="Calibri"/>
        <family val="2"/>
      </rPr>
      <t>8</t>
    </r>
    <r>
      <rPr>
        <sz val="11"/>
        <color rgb="FF000000"/>
        <rFont val="Calibri"/>
        <family val="2"/>
      </rPr>
      <t>), but then in the following two years it remained higher than the industry ratios: 1.008 of Intel in 2019 vs 0.98 of Semicondustor's industry at the end of 2019 0.98 and 1.568 of Intel in 2020 vs 1.15 of the industry at the end of 2020 (</t>
    </r>
    <r>
      <rPr>
        <b/>
        <sz val="11"/>
        <color rgb="FFFF0000"/>
        <rFont val="Calibri"/>
        <family val="2"/>
      </rPr>
      <t>8</t>
    </r>
    <r>
      <rPr>
        <sz val="11"/>
        <color rgb="FF000000"/>
        <rFont val="Calibri"/>
        <family val="2"/>
      </rPr>
      <t>),  indicating an increasing outstanding liquidity and financial health above the average industry.</t>
    </r>
  </si>
  <si>
    <r>
      <t>At the end of 2018, 2019 and 2020 the Semiconductor Industry's debt to equity ratio was always greater than 1, at 1.38, 1.54 and 1.44 respectively (</t>
    </r>
    <r>
      <rPr>
        <b/>
        <sz val="11"/>
        <color rgb="FFFF0000"/>
        <rFont val="Calibri"/>
        <family val="2"/>
      </rPr>
      <t>9</t>
    </r>
    <r>
      <rPr>
        <sz val="11"/>
        <color rgb="FF000000"/>
        <rFont val="Calibri"/>
        <family val="2"/>
      </rPr>
      <t xml:space="preserve">), indicating an average trend in the industry to fund their operations with debt rather than shareholder's equity. For Intel and AMD, the situation is quite the opposite. </t>
    </r>
  </si>
  <si>
    <r>
      <t>As for the Semiconductor Industry, we can see that the ratios are also much higher than Intel and AMD, presenting a debt to capital ratio of 0.33 at the end of 2018, 0.36 at the end of 2019 and 0.38 at the end of 2020 (</t>
    </r>
    <r>
      <rPr>
        <b/>
        <sz val="11"/>
        <color rgb="FFFF0000"/>
        <rFont val="Calibri"/>
        <family val="2"/>
      </rPr>
      <t>10</t>
    </r>
    <r>
      <rPr>
        <sz val="11"/>
        <color rgb="FF000000"/>
        <rFont val="Calibri"/>
        <family val="2"/>
      </rPr>
      <t>), indicating a tendency towards a greater preference to finance itself a little more with debt.</t>
    </r>
  </si>
  <si>
    <r>
      <t>Unlike the industry however, Intel's ICR is totally the opposite of the riskiness level of peers operating in the Semiconductor's industry, with an ICR of 14.32 in 2018, -17.16 in 2019 and a whopping -83.40 in 2020 (</t>
    </r>
    <r>
      <rPr>
        <b/>
        <sz val="11"/>
        <color rgb="FFFF0000"/>
        <rFont val="Calibri"/>
        <family val="2"/>
      </rPr>
      <t>11</t>
    </r>
    <r>
      <rPr>
        <sz val="11"/>
        <color rgb="FF000000"/>
        <rFont val="Calibri"/>
        <family val="2"/>
      </rPr>
      <t>).</t>
    </r>
  </si>
  <si>
    <r>
      <t>The EV/EBITDA ratio at the end of 2018, 2019 and 2020 had fluctuated a little, presenting a ratio of 10.16, 12.57 and 9.67 respectively, more or less in line with the semiconductor industry ratio of 9.39 in 2018, 11.31 in 2019 and 14.39 in 2020 (</t>
    </r>
    <r>
      <rPr>
        <b/>
        <sz val="11"/>
        <color rgb="FFFF0000"/>
        <rFont val="Calibri"/>
        <family val="2"/>
      </rPr>
      <t>3</t>
    </r>
    <r>
      <rPr>
        <sz val="11"/>
        <color rgb="FF000000"/>
        <rFont val="Calibri"/>
        <family val="2"/>
      </rPr>
      <t>), when there is most discrepancy between the ratios.</t>
    </r>
  </si>
  <si>
    <r>
      <t>Assumption (</t>
    </r>
    <r>
      <rPr>
        <b/>
        <sz val="11"/>
        <color theme="9"/>
        <rFont val="Calibri"/>
        <family val="2"/>
      </rPr>
      <t>D</t>
    </r>
    <r>
      <rPr>
        <sz val="11"/>
        <color rgb="FF000000"/>
        <rFont val="Calibri"/>
        <family val="2"/>
      </rPr>
      <t>) for Ratio Analysis: for the sake of simplicity, in my time references relating to Intel and Semiconductor Industry, I preferred to indicate "on 31/12/20xx" (as reported in https://www.macrotrends.net/) or "at the end of 20xx", rather than indicating a more specific day towards the end of December when the accounting records are closed, also appealing to what is indicated in the financial statements "Fiscal Year ends in Dec 31 | USD".</t>
    </r>
  </si>
  <si>
    <r>
      <t>Assumption (</t>
    </r>
    <r>
      <rPr>
        <b/>
        <sz val="11"/>
        <color theme="9"/>
        <rFont val="Calibri"/>
        <family val="2"/>
      </rPr>
      <t>C</t>
    </r>
    <r>
      <rPr>
        <sz val="11"/>
        <color rgb="FF000000"/>
        <rFont val="Calibri"/>
        <family val="2"/>
      </rPr>
      <t>) for Ratio Analaysis: During my research I noticed that in some websites the ratios of the Semiconductor Industry are different, such as in https://www.macrotrends.net/ and https://www.stock-analysis-on.net/. I therefore found it necessary to base most of my analysis on the results provided by https://www.macrotrends.net/, having tested its accuracy in my previous university studies; for the ratios not found in https://www.macrotrends.net/ I therefore relied on https://www.stock-analysis-on.net/</t>
    </r>
  </si>
  <si>
    <r>
      <t>Assumption (</t>
    </r>
    <r>
      <rPr>
        <b/>
        <sz val="11"/>
        <color theme="9"/>
        <rFont val="Calibri"/>
        <family val="2"/>
      </rPr>
      <t>E</t>
    </r>
    <r>
      <rPr>
        <sz val="11"/>
        <color rgb="FF000000"/>
        <rFont val="Calibri"/>
        <family val="2"/>
      </rPr>
      <t>) for DCF Valuation: for the purpose of the exercise, only in this case I decided to take into account data from the years 2016-2017, in order to have historical averages and growth rates with more accuracy</t>
    </r>
  </si>
  <si>
    <r>
      <t>See assumptions (</t>
    </r>
    <r>
      <rPr>
        <b/>
        <sz val="14"/>
        <color theme="9"/>
        <rFont val="Calibri"/>
        <family val="2"/>
      </rPr>
      <t>C</t>
    </r>
    <r>
      <rPr>
        <i/>
        <sz val="14"/>
        <rFont val="Calibri"/>
        <family val="2"/>
      </rPr>
      <t>) and (</t>
    </r>
    <r>
      <rPr>
        <b/>
        <sz val="14"/>
        <color theme="9"/>
        <rFont val="Calibri"/>
        <family val="2"/>
      </rPr>
      <t>D</t>
    </r>
    <r>
      <rPr>
        <i/>
        <sz val="14"/>
        <rFont val="Calibri"/>
        <family val="2"/>
      </rPr>
      <t>) for Ratio Analysis</t>
    </r>
  </si>
  <si>
    <r>
      <t>Assumptions and References: Please note that all assumptions will be identified by a bold green capital letter in brackets at the point/exercise where they are to be applied, while References will be identified by a bold red number in brackets. The Assumptions (</t>
    </r>
    <r>
      <rPr>
        <b/>
        <sz val="11"/>
        <color theme="9"/>
        <rFont val="Calibri"/>
        <family val="2"/>
      </rPr>
      <t>A</t>
    </r>
    <r>
      <rPr>
        <sz val="11"/>
        <color rgb="FF000000"/>
        <rFont val="Calibri"/>
        <family val="2"/>
      </rPr>
      <t>) and (</t>
    </r>
    <r>
      <rPr>
        <b/>
        <sz val="11"/>
        <color theme="9"/>
        <rFont val="Calibri"/>
        <family val="2"/>
      </rPr>
      <t>B</t>
    </r>
    <r>
      <rPr>
        <sz val="11"/>
        <color rgb="FF000000"/>
        <rFont val="Calibri"/>
        <family val="2"/>
      </rPr>
      <t>) applies throughout the Excel file.</t>
    </r>
  </si>
  <si>
    <t>REFERENCES ()</t>
  </si>
  <si>
    <t>Assumptions &amp; References:</t>
  </si>
  <si>
    <t>Assumptions &amp; References'</t>
  </si>
  <si>
    <t>DCF Valuation'</t>
  </si>
  <si>
    <t>Average % of Costs/Revenues Ratios</t>
  </si>
  <si>
    <t>Change in Revenue</t>
  </si>
  <si>
    <t>Averages</t>
  </si>
  <si>
    <r>
      <t>See Assumption (</t>
    </r>
    <r>
      <rPr>
        <b/>
        <sz val="11"/>
        <color theme="9"/>
        <rFont val="Calibri"/>
        <family val="2"/>
      </rPr>
      <t>E</t>
    </r>
    <r>
      <rPr>
        <i/>
        <sz val="11"/>
        <color rgb="FF000000"/>
        <rFont val="Calibri"/>
        <family val="2"/>
      </rPr>
      <t xml:space="preserve"> ) and (</t>
    </r>
    <r>
      <rPr>
        <b/>
        <sz val="11"/>
        <color theme="9"/>
        <rFont val="Calibri"/>
        <family val="2"/>
      </rPr>
      <t>F</t>
    </r>
    <r>
      <rPr>
        <i/>
        <sz val="11"/>
        <color rgb="FF000000"/>
        <rFont val="Calibri"/>
        <family val="2"/>
      </rPr>
      <t>)</t>
    </r>
  </si>
  <si>
    <t>Income Tax</t>
  </si>
  <si>
    <t>Free Cash Flow</t>
  </si>
  <si>
    <t>CoC of Semiconductor Industry (Damodaran)</t>
  </si>
  <si>
    <t>NPV</t>
  </si>
  <si>
    <t>Enterprise value</t>
  </si>
  <si>
    <r>
      <rPr>
        <i/>
        <sz val="11"/>
        <color rgb="FF000000"/>
        <rFont val="Calibri"/>
        <family val="2"/>
      </rPr>
      <t xml:space="preserve">See Assumptions </t>
    </r>
    <r>
      <rPr>
        <sz val="11"/>
        <color rgb="FF000000"/>
        <rFont val="Calibri"/>
        <family val="2"/>
      </rPr>
      <t>(</t>
    </r>
    <r>
      <rPr>
        <b/>
        <sz val="11"/>
        <color theme="9"/>
        <rFont val="Calibri"/>
        <family val="2"/>
      </rPr>
      <t>E</t>
    </r>
    <r>
      <rPr>
        <sz val="11"/>
        <color rgb="FF000000"/>
        <rFont val="Calibri"/>
        <family val="2"/>
      </rPr>
      <t xml:space="preserve"> ), (</t>
    </r>
    <r>
      <rPr>
        <b/>
        <sz val="11"/>
        <color theme="9"/>
        <rFont val="Calibri"/>
        <family val="2"/>
      </rPr>
      <t>F</t>
    </r>
    <r>
      <rPr>
        <sz val="11"/>
        <color rgb="FF000000"/>
        <rFont val="Calibri"/>
        <family val="2"/>
      </rPr>
      <t>) and (</t>
    </r>
    <r>
      <rPr>
        <b/>
        <sz val="11"/>
        <color theme="9"/>
        <rFont val="Calibri"/>
        <family val="2"/>
      </rPr>
      <t>G</t>
    </r>
    <r>
      <rPr>
        <sz val="11"/>
        <color rgb="FF000000"/>
        <rFont val="Calibri"/>
        <family val="2"/>
      </rPr>
      <t xml:space="preserve">) </t>
    </r>
    <r>
      <rPr>
        <i/>
        <sz val="11"/>
        <color rgb="FF000000"/>
        <rFont val="Calibri"/>
        <family val="2"/>
      </rPr>
      <t>for DCF Valuation</t>
    </r>
  </si>
  <si>
    <r>
      <t>Assumption (</t>
    </r>
    <r>
      <rPr>
        <b/>
        <sz val="11"/>
        <color theme="9"/>
        <rFont val="Calibri"/>
        <family val="2"/>
      </rPr>
      <t>F</t>
    </r>
    <r>
      <rPr>
        <sz val="11"/>
        <color rgb="FF000000"/>
        <rFont val="Calibri"/>
        <family val="2"/>
      </rPr>
      <t>): for the years 2021-2025, Total Revenues will be forecasted based on average growth rate for revenues; COGS, SG&amp;A and R&amp;D expenses will be forecasted as % of Revenues based on the average of the costs/revenue ratio for each of these items; Depreciation, CAPEX, Changes in NWC will be forecasted based on Historical Averages; based on the data from the years 20166-2020, since the taxation is progressive as long as EBIT increase, Income Tax for 2021 to 2025 will be based on the % of taxes on EBIT of the year 2020, which is 17%, since EBIT will grow year by year as well.</t>
    </r>
  </si>
  <si>
    <t>See also DCF Valuation sheet for computations:</t>
  </si>
  <si>
    <t>9. INTEL VALUATION</t>
  </si>
  <si>
    <r>
      <t>Assumption (</t>
    </r>
    <r>
      <rPr>
        <b/>
        <sz val="11"/>
        <color theme="9"/>
        <rFont val="Calibri"/>
        <family val="2"/>
      </rPr>
      <t>B</t>
    </r>
    <r>
      <rPr>
        <sz val="11"/>
        <color rgb="FF000000"/>
        <rFont val="Calibri"/>
        <family val="2"/>
      </rPr>
      <t>): For the lack of data, I am assuming that Depreciation and Amortization for the year 2020 will be equal to the same amount of the years 2018 and 2019, i.e. 200,000,000. Furthermore, given the lack of data for Current Debt for the years 2019-2020, I am assuming that Intel has probably decided not to incur short term debt for the years 2019-2020.</t>
    </r>
  </si>
  <si>
    <t>AMD FINANCIALS</t>
  </si>
  <si>
    <t>HISTORICAL ANNUAL DIVIDENDS</t>
  </si>
  <si>
    <t>HISTORICAL SHARE PRICES</t>
  </si>
  <si>
    <t>Debt (only Long term debt for 2020)</t>
  </si>
  <si>
    <t>Share Price</t>
  </si>
  <si>
    <t>COMMENTS AND CONCLUSIONS</t>
  </si>
  <si>
    <t>Market value</t>
  </si>
  <si>
    <t>Cash</t>
  </si>
  <si>
    <t>Debt</t>
  </si>
  <si>
    <t>Equity Value</t>
  </si>
  <si>
    <t>Equity Value/Share</t>
  </si>
  <si>
    <t>Market Capitalization</t>
  </si>
  <si>
    <t>Equity Value/share</t>
  </si>
  <si>
    <r>
      <t>Assumption (</t>
    </r>
    <r>
      <rPr>
        <b/>
        <sz val="11"/>
        <color theme="9"/>
        <rFont val="Calibri"/>
        <family val="2"/>
      </rPr>
      <t>A</t>
    </r>
    <r>
      <rPr>
        <sz val="11"/>
        <color rgb="FF000000"/>
        <rFont val="Calibri"/>
        <family val="2"/>
      </rPr>
      <t>): all the values, in the financial statements and in all the exercises, which are expressed in milions, are also implicitly expressed in dollars (USD) as currency (except for the number of shares outstanding)</t>
    </r>
  </si>
  <si>
    <t>PV of Terminal Value</t>
  </si>
  <si>
    <r>
      <t xml:space="preserve"> As of 31/12/2019, the company's P/E ratio increased (12.499), positioning way below the industry's P/E ratio, that increased a lot in one year (48.76)(</t>
    </r>
    <r>
      <rPr>
        <b/>
        <sz val="11"/>
        <color rgb="FF000000"/>
        <rFont val="Calibri"/>
        <family val="2"/>
      </rPr>
      <t>1</t>
    </r>
    <r>
      <rPr>
        <sz val="11"/>
        <color rgb="FF000000"/>
        <rFont val="Calibri"/>
        <family val="2"/>
      </rPr>
      <t>). In 2020 Intel's P/E ratio decreases to 9.789, following the opposite trend of the Semiconductor's Industry, where the P/E ratio skyrocketed to 58.45(</t>
    </r>
    <r>
      <rPr>
        <b/>
        <sz val="11"/>
        <color rgb="FF000000"/>
        <rFont val="Calibri"/>
        <family val="2"/>
      </rPr>
      <t>1</t>
    </r>
    <r>
      <rPr>
        <sz val="11"/>
        <color rgb="FF000000"/>
        <rFont val="Calibri"/>
        <family val="2"/>
      </rPr>
      <t xml:space="preserve">). </t>
    </r>
  </si>
  <si>
    <t>The interpretation of this misalignment between Intel P/E ratio in 2019-2020 with respect to Semiconductor's Industry in those years might be that the sotck is strongly undervalued in relation of the company's earning for that year. Interestingly, the P/E ratio of Intel's main competitor, AMD, on 31/12/2020 has a P/E ratio definitely more in line with that one of the industry, equal to 43.95, which means that the expectations of the stock are slightly undervalued, but there are not any red flags for AMD.</t>
  </si>
  <si>
    <t>INTEL LEVERAGE RATIOS</t>
  </si>
  <si>
    <t>AMD LEVER. RATIOS</t>
  </si>
  <si>
    <t>1st METHOD</t>
  </si>
  <si>
    <r>
      <t>2nd METHOD (</t>
    </r>
    <r>
      <rPr>
        <b/>
        <sz val="11"/>
        <color rgb="FFFF0000"/>
        <rFont val="Calibri"/>
        <family val="2"/>
      </rPr>
      <t>14</t>
    </r>
    <r>
      <rPr>
        <b/>
        <sz val="11"/>
        <color rgb="FF000000"/>
        <rFont val="Calibri"/>
        <family val="2"/>
      </rPr>
      <t>)</t>
    </r>
  </si>
  <si>
    <t>DCF Model Template - Download Free Excel Template (corporatefinanceinstitute.com)</t>
  </si>
  <si>
    <r>
      <t>Share price as at 5/11/2021 (</t>
    </r>
    <r>
      <rPr>
        <b/>
        <sz val="11"/>
        <color rgb="FFFF0000"/>
        <rFont val="Calibri"/>
        <family val="2"/>
      </rPr>
      <t>15</t>
    </r>
    <r>
      <rPr>
        <sz val="11"/>
        <color rgb="FF000000"/>
        <rFont val="Calibri"/>
        <family val="2"/>
      </rPr>
      <t>)</t>
    </r>
  </si>
  <si>
    <t>INTC 50.92 0.61 1.21% : Intel Corporation - Yahoo Finance</t>
  </si>
  <si>
    <r>
      <t>Current number of shares outstanding as at 5/11/2021 (</t>
    </r>
    <r>
      <rPr>
        <b/>
        <sz val="11"/>
        <color rgb="FFFF0000"/>
        <rFont val="Calibri"/>
        <family val="2"/>
      </rPr>
      <t>15</t>
    </r>
    <r>
      <rPr>
        <sz val="11"/>
        <color rgb="FF000000"/>
        <rFont val="Calibri"/>
        <family val="2"/>
      </rPr>
      <t>)</t>
    </r>
  </si>
  <si>
    <t>https://finance.yahoo.com/quote/INTC/key-statistics?p=INTC</t>
  </si>
  <si>
    <r>
      <t>Assumption (</t>
    </r>
    <r>
      <rPr>
        <b/>
        <sz val="11"/>
        <color theme="9"/>
        <rFont val="Calibri"/>
        <family val="2"/>
      </rPr>
      <t>G</t>
    </r>
    <r>
      <rPr>
        <sz val="11"/>
        <color rgb="FF000000"/>
        <rFont val="Calibri"/>
        <family val="2"/>
      </rPr>
      <t>): to compute the Terminal Value, I am assuming as perpetual growth rate of the company that one in the DCF Template model, which is 3% of the following website: https://corporatefinanceinstitute.com/resources/templates/excel-modeling/dcf-model-template/</t>
    </r>
  </si>
  <si>
    <r>
      <t>Terminal Value (</t>
    </r>
    <r>
      <rPr>
        <b/>
        <sz val="11"/>
        <color theme="9"/>
        <rFont val="Calibri"/>
        <family val="2"/>
      </rPr>
      <t>G</t>
    </r>
    <r>
      <rPr>
        <sz val="11"/>
        <color rgb="FF000000"/>
        <rFont val="Calibri"/>
        <family val="2"/>
      </rPr>
      <t>)</t>
    </r>
  </si>
  <si>
    <t>Intrinsic Value</t>
  </si>
  <si>
    <t xml:space="preserve">Valuation ratios             </t>
  </si>
  <si>
    <t xml:space="preserve">Market Value </t>
  </si>
  <si>
    <t>Upside</t>
  </si>
  <si>
    <r>
      <t>Market Value vs Intrinsic Value (</t>
    </r>
    <r>
      <rPr>
        <b/>
        <sz val="11"/>
        <color rgb="FFFF0000"/>
        <rFont val="Calibri"/>
        <family val="2"/>
      </rPr>
      <t>14</t>
    </r>
    <r>
      <rPr>
        <b/>
        <sz val="11"/>
        <color rgb="FF000000"/>
        <rFont val="Calibri"/>
        <family val="2"/>
      </rPr>
      <t>)</t>
    </r>
  </si>
  <si>
    <t>Is Intel Stock Undervalued? - Financhill</t>
  </si>
  <si>
    <t>It May Take Some Time For The Market To Recognize That Intel Is Undervalued (forbes.com)</t>
  </si>
  <si>
    <t>Why Is Intel Stock Undervalued and When Will Happen The Big Jump For INTC Stock. - YouTube</t>
  </si>
  <si>
    <t>Intel's move to 7nm chips punted to 2022 or 2023, ceding more ground to AMD | Windows Central</t>
  </si>
  <si>
    <t xml:space="preserve">So, it was also a combination of  these factors that led the market to collapse, beyond the production lag. Moreover, Intel is a company that has historically paid regular dividends to shareholders, and this may have affected the stock price somewhat. </t>
  </si>
  <si>
    <t>Furthermore, in addition to Mobileye, Intel has also recently acquired the urban mobility application Moovit to accelerate its Maas (mobility as a service) offering, putting Mobileye and Intel on track to become a complete mobility provider, a good start for a future plan on robotaxi services and autonomous driving.</t>
  </si>
  <si>
    <t>INTC: Intel stock offers intel on expectations - stoxdox</t>
  </si>
  <si>
    <t>% of Liabilities on the Total</t>
  </si>
  <si>
    <t>% of Equity on the Total</t>
  </si>
  <si>
    <t>In conclusion, therefore, the Upside (intrinsic value - market value) is expected to decrease in the future despite everything: Intel has great capabilities in 5G, AI, autonomous driving, cloud computing and other projects with a very high demand for companies operating in this area.</t>
  </si>
  <si>
    <t>The question we have to ask ourselves is not only "why is Intel's stock price undervalued", but also "how fast will the stock price skyrocket in the next future?".</t>
  </si>
  <si>
    <r>
      <t>From both methods used (for the second method see (</t>
    </r>
    <r>
      <rPr>
        <b/>
        <sz val="11"/>
        <color rgb="FFFF0000"/>
        <rFont val="Calibri"/>
        <family val="2"/>
      </rPr>
      <t>14</t>
    </r>
    <r>
      <rPr>
        <sz val="11"/>
        <color rgb="FF000000"/>
        <rFont val="Calibri"/>
        <family val="2"/>
      </rPr>
      <t>) in the References section), it is clear that Intel is severely undervalued. In fact, by the first method, the share price I calculated is significantly higher than the current share price as at 5/11/2021 (212.37 vs 50.92), and similarly in the second method, the Intrinsic Value is significantly higher than the Market Value, with a considerable upside of 157. Which might be the reasons why Intel is underevalued?</t>
    </r>
  </si>
  <si>
    <t xml:space="preserve">The market actually overestimated the ability of the hi-tech giants to withstand the negative effects of the pandemic, as this expectation did not hold up in the end. It was during the pandemic that Intel had to announce a 12-month production delay in the release of 7nm chips, and this had a considerable impact on share prices. Besides from that, Intel still achieved very good results: revenues grew steadily and the stock price, despite the volatility, settled more or less at a pre-pandemic level, and it recently sold its flash memory business to focus further on its core activities. </t>
  </si>
  <si>
    <t>However, as a result of this delay, it has been left behind its biggest rival, AMD, which has seen its stock price double, having already released its 7nm chips before. Today, by the way, many investors believe that the competition in the Semiconductors industry is even heavier and other companies like Qualcomm,Inc (NASDAQ:QCOM), NVIDIA Corporation (NASDAQ:NVDA) and Samsung Electronics Co Ltd (KRX:005930). want a bigger piece of the pie.</t>
  </si>
  <si>
    <t xml:space="preserve">Another red flag that lowered Intel's share price was the departure of the company's chief engineer during the pandemic. Intel could also suffer from the China-US trade war and could easily find itself toppled by a Taiwanese semiconductor company. </t>
  </si>
  <si>
    <t xml:space="preserve">But let's see now which are the expectations for the future. </t>
  </si>
  <si>
    <t>Intel recently announced (2021) an ambitious growth plan and intention to return to the IDM (Integrated Device Manufacturing) business model. In addition, Intel under the new CEO Pat Gelsinger, revealed plans to invest $20 billion in Fixed Assets to build two new semiconductor factories in Arizona to accelerate this new IDM 2.0 strategy. This will allow Intel to continue to build its products in Intel plants, loosening its dependence on suppliers, and gaining an excellent competitive advantage in production optimization at a time when semiconductor supply is limited.</t>
  </si>
  <si>
    <t>http://people.stern.nyu.edu/adamodar/New_Home_Page/datafile/wacc.htm</t>
  </si>
  <si>
    <t>4. SOURCES &amp; 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</si>
</sst>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 &quot;* #,##0.00&quot; &quot;;&quot;-&quot;* #,##0.00&quot; &quot;;&quot; &quot;* &quot;-&quot;#&quot; &quot;;&quot; &quot;@&quot; &quot;"/>
    <numFmt numFmtId="165" formatCode="&quot; &quot;* #,##0&quot; &quot;;&quot;-&quot;* #,##0&quot; &quot;;&quot; &quot;* &quot;-&quot;#&quot; &quot;;&quot; &quot;@&quot; &quot;"/>
    <numFmt numFmtId="166" formatCode="0.000"/>
    <numFmt numFmtId="167" formatCode="#.##"/>
    <numFmt numFmtId="168" formatCode="0.0"/>
    <numFmt numFmtId="169" formatCode="&quot; &quot;* #,##0.0&quot; &quot;;&quot;-&quot;* #,##0.0&quot; &quot;;&quot; &quot;* &quot;-&quot;#&quot; &quot;;&quot; &quot;@&quot; &quot;"/>
    <numFmt numFmtId="170" formatCode="_-* #,##0_-;\-* #,##0_-;_-* &quot;-&quot;??_-;_-@_-"/>
    <numFmt numFmtId="171" formatCode="#,##0.000"/>
  </numFmts>
  <fonts count="40">
    <font>
      <sz val="11"/>
      <color rgb="FF000000"/>
      <name val="Calibri"/>
      <family val="2"/>
    </font>
    <font>
      <sz val="11"/>
      <color rgb="FF000000"/>
      <name val="Calibri"/>
      <family val="2"/>
    </font>
    <font>
      <u/>
      <sz val="11"/>
      <color rgb="FF0563C1"/>
      <name val="Calibri"/>
      <family val="2"/>
    </font>
    <font>
      <b/>
      <i/>
      <u/>
      <sz val="11"/>
      <color rgb="FF4472C4"/>
      <name val="Calibri"/>
      <family val="2"/>
    </font>
    <font>
      <b/>
      <sz val="11"/>
      <color rgb="FF000000"/>
      <name val="Calibri"/>
      <family val="2"/>
    </font>
    <font>
      <i/>
      <u/>
      <sz val="11"/>
      <color rgb="FF000000"/>
      <name val="Calibri"/>
      <family val="2"/>
    </font>
    <font>
      <sz val="10"/>
      <color rgb="FF000000"/>
      <name val="Arial"/>
      <family val="2"/>
    </font>
    <font>
      <b/>
      <sz val="10"/>
      <color rgb="FF000000"/>
      <name val="Arial"/>
      <family val="2"/>
    </font>
    <font>
      <sz val="8"/>
      <color rgb="FF444444"/>
      <name val="Roboto"/>
    </font>
    <font>
      <sz val="11"/>
      <color rgb="FF444444"/>
      <name val="Calibri  "/>
    </font>
    <font>
      <sz val="11"/>
      <color rgb="FF000000"/>
      <name val="Calibri  "/>
    </font>
    <font>
      <u/>
      <sz val="11"/>
      <color rgb="FF000000"/>
      <name val="Calibri"/>
      <family val="2"/>
    </font>
    <font>
      <b/>
      <u/>
      <sz val="11"/>
      <color rgb="FF000000"/>
      <name val="Calibri"/>
      <family val="2"/>
    </font>
    <font>
      <b/>
      <sz val="10"/>
      <color rgb="FFC00000"/>
      <name val="Arial"/>
      <family val="2"/>
    </font>
    <font>
      <b/>
      <sz val="11"/>
      <color rgb="FF4472C4"/>
      <name val="Calibri"/>
      <family val="2"/>
    </font>
    <font>
      <b/>
      <sz val="10"/>
      <color rgb="FF4472C4"/>
      <name val="Arial"/>
      <family val="2"/>
    </font>
    <font>
      <i/>
      <sz val="11"/>
      <color rgb="FF000000"/>
      <name val="Calibri"/>
      <family val="2"/>
    </font>
    <font>
      <b/>
      <i/>
      <u/>
      <sz val="11"/>
      <color rgb="FF70AD47"/>
      <name val="Calibri"/>
      <family val="2"/>
    </font>
    <font>
      <b/>
      <i/>
      <u/>
      <sz val="11"/>
      <color rgb="FF000000"/>
      <name val="Calibri"/>
      <family val="2"/>
    </font>
    <font>
      <b/>
      <i/>
      <u/>
      <sz val="10"/>
      <color rgb="FF000000"/>
      <name val="Arial"/>
      <family val="2"/>
    </font>
    <font>
      <b/>
      <i/>
      <u/>
      <sz val="10"/>
      <color rgb="FF70AD47"/>
      <name val="Arial"/>
      <family val="2"/>
    </font>
    <font>
      <b/>
      <sz val="11"/>
      <color rgb="FF000000"/>
      <name val="Calibri  "/>
    </font>
    <font>
      <sz val="18"/>
      <color theme="0"/>
      <name val="Calibri"/>
      <family val="2"/>
    </font>
    <font>
      <b/>
      <sz val="11"/>
      <name val="Calibri"/>
      <family val="2"/>
    </font>
    <font>
      <b/>
      <sz val="14"/>
      <name val="Calibri"/>
      <family val="2"/>
    </font>
    <font>
      <sz val="10"/>
      <name val="Arial"/>
      <family val="2"/>
    </font>
    <font>
      <sz val="14"/>
      <color theme="0"/>
      <name val="Calibri"/>
      <family val="2"/>
    </font>
    <font>
      <b/>
      <u/>
      <sz val="14"/>
      <name val="Calibri"/>
      <family val="2"/>
    </font>
    <font>
      <b/>
      <sz val="11"/>
      <color rgb="FFFF0000"/>
      <name val="Calibri"/>
      <family val="2"/>
    </font>
    <font>
      <sz val="11"/>
      <color rgb="FFFF0000"/>
      <name val="Calibri"/>
      <family val="2"/>
    </font>
    <font>
      <b/>
      <sz val="11"/>
      <color theme="9"/>
      <name val="Calibri"/>
      <family val="2"/>
    </font>
    <font>
      <i/>
      <sz val="14"/>
      <name val="Calibri"/>
      <family val="2"/>
    </font>
    <font>
      <b/>
      <sz val="14"/>
      <color theme="9"/>
      <name val="Calibri"/>
      <family val="2"/>
    </font>
    <font>
      <sz val="11"/>
      <color rgb="FF000000"/>
      <name val="Calibri"/>
      <family val="2"/>
      <scheme val="minor"/>
    </font>
    <font>
      <sz val="10"/>
      <color rgb="FF000000"/>
      <name val="Calibri"/>
      <family val="2"/>
      <scheme val="minor"/>
    </font>
    <font>
      <sz val="8"/>
      <name val="Calibri"/>
      <family val="2"/>
    </font>
    <font>
      <b/>
      <sz val="11"/>
      <color rgb="FF00B0F0"/>
      <name val="Calibri"/>
      <family val="2"/>
    </font>
    <font>
      <sz val="18"/>
      <name val="Calibri"/>
      <family val="2"/>
    </font>
    <font>
      <b/>
      <sz val="20"/>
      <color rgb="FF000000"/>
      <name val="Calibri Light"/>
      <family val="2"/>
      <scheme val="major"/>
    </font>
    <font>
      <b/>
      <sz val="20"/>
      <color rgb="FF000000"/>
      <name val="Arial"/>
      <family val="2"/>
    </font>
  </fonts>
  <fills count="19">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7" tint="0.59999389629810485"/>
        <bgColor rgb="FFFFF2CC"/>
      </patternFill>
    </fill>
    <fill>
      <patternFill patternType="solid">
        <fgColor theme="7" tint="0.59999389629810485"/>
        <bgColor indexed="64"/>
      </patternFill>
    </fill>
    <fill>
      <patternFill patternType="solid">
        <fgColor theme="6" tint="0.39997558519241921"/>
        <bgColor rgb="FFC6E0B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7" tint="0.79998168889431442"/>
        <bgColor rgb="FFFFF2CC"/>
      </patternFill>
    </fill>
    <fill>
      <patternFill patternType="solid">
        <fgColor theme="7" tint="0.39997558519241921"/>
        <bgColor indexed="64"/>
      </patternFill>
    </fill>
    <fill>
      <patternFill patternType="solid">
        <fgColor theme="7" tint="0.39997558519241921"/>
        <bgColor rgb="FFFFF2CC"/>
      </patternFill>
    </fill>
    <fill>
      <patternFill patternType="solid">
        <fgColor theme="9" tint="0.39997558519241921"/>
        <bgColor indexed="64"/>
      </patternFill>
    </fill>
    <fill>
      <patternFill patternType="solid">
        <fgColor theme="5"/>
        <bgColor indexed="64"/>
      </patternFill>
    </fill>
    <fill>
      <patternFill patternType="solid">
        <fgColor rgb="FFFF0000"/>
        <bgColor indexed="64"/>
      </patternFill>
    </fill>
    <fill>
      <patternFill patternType="solid">
        <fgColor rgb="FF9D10A8"/>
        <bgColor indexed="64"/>
      </patternFill>
    </fill>
    <fill>
      <patternFill patternType="solid">
        <fgColor rgb="FF0AB9C6"/>
        <bgColor indexed="64"/>
      </patternFill>
    </fill>
    <fill>
      <patternFill patternType="solid">
        <fgColor rgb="FF945C61"/>
        <bgColor indexed="64"/>
      </patternFill>
    </fill>
    <fill>
      <patternFill patternType="solid">
        <fgColor theme="9" tint="0.39997558519241921"/>
        <bgColor rgb="FFFFE699"/>
      </patternFill>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DDDDDD"/>
      </top>
      <bottom style="thin">
        <color rgb="FF000000"/>
      </bottom>
      <diagonal/>
    </border>
    <border>
      <left/>
      <right/>
      <top style="medium">
        <color rgb="FFDDDDDD"/>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cellStyleXfs>
  <cellXfs count="259">
    <xf numFmtId="0" fontId="0" fillId="0" borderId="0" xfId="0"/>
    <xf numFmtId="0" fontId="4" fillId="0" borderId="0" xfId="0" applyFont="1" applyAlignment="1">
      <alignment horizontal="center"/>
    </xf>
    <xf numFmtId="0" fontId="0" fillId="0" borderId="0" xfId="0" applyAlignment="1">
      <alignment horizontal="left"/>
    </xf>
    <xf numFmtId="9" fontId="1" fillId="0" borderId="0" xfId="2"/>
    <xf numFmtId="167" fontId="6" fillId="0" borderId="0" xfId="4" applyNumberFormat="1" applyFont="1" applyFill="1" applyAlignment="1">
      <alignment horizontal="right"/>
    </xf>
    <xf numFmtId="0" fontId="7" fillId="0" borderId="0" xfId="0" applyFont="1" applyAlignment="1">
      <alignment horizontal="center"/>
    </xf>
    <xf numFmtId="167" fontId="0" fillId="0" borderId="0" xfId="0" applyNumberFormat="1" applyAlignment="1">
      <alignment horizontal="right"/>
    </xf>
    <xf numFmtId="0" fontId="16" fillId="0" borderId="0" xfId="0" applyFont="1"/>
    <xf numFmtId="0" fontId="0" fillId="0" borderId="0" xfId="0" applyAlignment="1">
      <alignment horizontal="center"/>
    </xf>
    <xf numFmtId="14" fontId="0" fillId="0" borderId="0" xfId="0" applyNumberFormat="1"/>
    <xf numFmtId="0" fontId="7" fillId="0" borderId="0" xfId="6" applyFont="1" applyFill="1" applyAlignment="1">
      <alignment horizontal="center"/>
    </xf>
    <xf numFmtId="0" fontId="7" fillId="0" borderId="0" xfId="4" applyFont="1" applyFill="1" applyAlignment="1">
      <alignment horizontal="center"/>
    </xf>
    <xf numFmtId="0" fontId="6" fillId="0" borderId="0" xfId="6" applyFont="1" applyFill="1" applyAlignment="1"/>
    <xf numFmtId="167" fontId="6" fillId="0" borderId="0" xfId="6" applyNumberFormat="1" applyFont="1" applyFill="1" applyAlignment="1">
      <alignment horizontal="right"/>
    </xf>
    <xf numFmtId="0" fontId="6" fillId="0" borderId="0" xfId="4" applyFont="1" applyFill="1" applyAlignment="1"/>
    <xf numFmtId="0" fontId="4" fillId="0" borderId="0" xfId="0" applyFont="1" applyAlignment="1">
      <alignment horizontal="left"/>
    </xf>
    <xf numFmtId="0" fontId="0" fillId="2" borderId="0" xfId="0" applyFill="1"/>
    <xf numFmtId="0" fontId="22" fillId="2" borderId="0" xfId="0" applyFont="1" applyFill="1" applyAlignment="1">
      <alignment horizontal="center"/>
    </xf>
    <xf numFmtId="0" fontId="0" fillId="3" borderId="0" xfId="0" applyFill="1"/>
    <xf numFmtId="0" fontId="2" fillId="0" borderId="0" xfId="3"/>
    <xf numFmtId="0" fontId="25" fillId="0" borderId="0" xfId="0" applyFont="1" applyAlignment="1">
      <alignment horizontal="center"/>
    </xf>
    <xf numFmtId="167" fontId="6" fillId="0" borderId="0" xfId="4" applyNumberFormat="1" applyFont="1" applyFill="1" applyAlignment="1">
      <alignment horizontal="center"/>
    </xf>
    <xf numFmtId="10" fontId="0" fillId="0" borderId="0" xfId="0" applyNumberFormat="1" applyAlignment="1">
      <alignment horizontal="center"/>
    </xf>
    <xf numFmtId="167" fontId="7" fillId="0" borderId="0" xfId="4" applyNumberFormat="1" applyFont="1" applyFill="1" applyAlignment="1">
      <alignment horizontal="center"/>
    </xf>
    <xf numFmtId="0" fontId="26" fillId="2" borderId="0" xfId="0" applyFont="1" applyFill="1"/>
    <xf numFmtId="0" fontId="27" fillId="2" borderId="0" xfId="0" applyFont="1" applyFill="1"/>
    <xf numFmtId="167" fontId="0" fillId="0" borderId="0" xfId="0" applyNumberFormat="1" applyAlignment="1">
      <alignment horizontal="left"/>
    </xf>
    <xf numFmtId="10" fontId="0" fillId="0" borderId="0" xfId="2" applyNumberFormat="1" applyFont="1" applyAlignment="1">
      <alignment horizontal="left"/>
    </xf>
    <xf numFmtId="9" fontId="0" fillId="0" borderId="0" xfId="2" applyFont="1" applyAlignment="1">
      <alignment horizontal="left"/>
    </xf>
    <xf numFmtId="10" fontId="6" fillId="0" borderId="0" xfId="2" applyNumberFormat="1" applyFont="1" applyFill="1" applyAlignment="1">
      <alignment horizontal="center"/>
    </xf>
    <xf numFmtId="9" fontId="6" fillId="0" borderId="0" xfId="2" applyFont="1" applyFill="1" applyAlignment="1">
      <alignment horizontal="center"/>
    </xf>
    <xf numFmtId="164" fontId="34" fillId="0" borderId="0" xfId="1" applyFont="1" applyFill="1" applyAlignment="1">
      <alignment horizontal="left"/>
    </xf>
    <xf numFmtId="169" fontId="34" fillId="0" borderId="0" xfId="1" applyNumberFormat="1" applyFont="1" applyFill="1" applyAlignment="1">
      <alignment horizontal="left"/>
    </xf>
    <xf numFmtId="165" fontId="34" fillId="0" borderId="0" xfId="1" applyNumberFormat="1" applyFont="1" applyFill="1" applyAlignment="1">
      <alignment horizontal="left"/>
    </xf>
    <xf numFmtId="2" fontId="34" fillId="0" borderId="0" xfId="1" applyNumberFormat="1" applyFont="1" applyFill="1" applyAlignment="1">
      <alignment horizontal="left"/>
    </xf>
    <xf numFmtId="0" fontId="4" fillId="3" borderId="0" xfId="0" applyFont="1" applyFill="1"/>
    <xf numFmtId="14" fontId="0" fillId="3" borderId="0" xfId="0" applyNumberFormat="1" applyFill="1" applyAlignment="1">
      <alignment horizontal="left"/>
    </xf>
    <xf numFmtId="0" fontId="0" fillId="3" borderId="0" xfId="0" applyFill="1" applyBorder="1"/>
    <xf numFmtId="0" fontId="4" fillId="3" borderId="0" xfId="0" applyFont="1" applyFill="1" applyBorder="1"/>
    <xf numFmtId="0" fontId="2" fillId="3" borderId="0" xfId="3" quotePrefix="1" applyFill="1" applyBorder="1"/>
    <xf numFmtId="0" fontId="3" fillId="3" borderId="0" xfId="0" applyFont="1" applyFill="1"/>
    <xf numFmtId="0" fontId="24" fillId="3" borderId="0" xfId="0" applyFont="1" applyFill="1"/>
    <xf numFmtId="0" fontId="23" fillId="3" borderId="0" xfId="0" applyFont="1" applyFill="1"/>
    <xf numFmtId="0" fontId="2" fillId="3" borderId="0" xfId="3" quotePrefix="1" applyFill="1"/>
    <xf numFmtId="0" fontId="31" fillId="3" borderId="0" xfId="0" applyFont="1" applyFill="1"/>
    <xf numFmtId="0" fontId="0" fillId="3" borderId="12" xfId="0" applyFill="1" applyBorder="1"/>
    <xf numFmtId="0" fontId="4" fillId="3" borderId="12" xfId="0" applyFont="1" applyFill="1" applyBorder="1" applyAlignment="1">
      <alignment horizontal="center"/>
    </xf>
    <xf numFmtId="0" fontId="5" fillId="3" borderId="0" xfId="0" applyFont="1" applyFill="1"/>
    <xf numFmtId="0" fontId="4" fillId="3" borderId="12" xfId="0" applyFont="1" applyFill="1" applyBorder="1"/>
    <xf numFmtId="0" fontId="0" fillId="3" borderId="13" xfId="0" applyFill="1" applyBorder="1"/>
    <xf numFmtId="0" fontId="0" fillId="3" borderId="14" xfId="0" applyFill="1" applyBorder="1"/>
    <xf numFmtId="0" fontId="0" fillId="3" borderId="15" xfId="0" applyFill="1" applyBorder="1"/>
    <xf numFmtId="0" fontId="6" fillId="3" borderId="12" xfId="5" applyFont="1" applyFill="1" applyBorder="1" applyAlignment="1"/>
    <xf numFmtId="2" fontId="0" fillId="3" borderId="12" xfId="0" applyNumberFormat="1" applyFill="1" applyBorder="1"/>
    <xf numFmtId="0" fontId="0" fillId="3" borderId="16" xfId="0" applyFill="1" applyBorder="1"/>
    <xf numFmtId="0" fontId="0" fillId="3" borderId="17" xfId="0" applyFill="1" applyBorder="1"/>
    <xf numFmtId="0" fontId="0" fillId="3" borderId="12" xfId="0" applyFill="1" applyBorder="1" applyAlignment="1">
      <alignment horizontal="right"/>
    </xf>
    <xf numFmtId="0" fontId="0" fillId="3" borderId="18" xfId="0" applyFill="1" applyBorder="1"/>
    <xf numFmtId="0" fontId="0" fillId="3" borderId="19" xfId="0" applyFill="1" applyBorder="1"/>
    <xf numFmtId="0" fontId="0" fillId="3" borderId="20" xfId="0" applyFill="1" applyBorder="1"/>
    <xf numFmtId="0" fontId="0" fillId="3" borderId="4" xfId="0" applyFill="1" applyBorder="1"/>
    <xf numFmtId="0" fontId="0" fillId="3" borderId="2" xfId="0" applyFill="1" applyBorder="1"/>
    <xf numFmtId="0" fontId="0" fillId="3" borderId="3" xfId="0" applyFill="1" applyBorder="1"/>
    <xf numFmtId="165" fontId="1" fillId="3" borderId="12" xfId="1" applyNumberFormat="1" applyFill="1" applyBorder="1" applyAlignment="1">
      <alignment horizontal="right"/>
    </xf>
    <xf numFmtId="165" fontId="1" fillId="3" borderId="12" xfId="1" applyNumberForma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 xfId="0" applyFill="1" applyBorder="1"/>
    <xf numFmtId="165" fontId="0" fillId="3" borderId="12" xfId="0" applyNumberFormat="1" applyFill="1" applyBorder="1" applyAlignment="1">
      <alignment horizontal="right"/>
    </xf>
    <xf numFmtId="9" fontId="1" fillId="3" borderId="0" xfId="2" applyFill="1"/>
    <xf numFmtId="10" fontId="8" fillId="3" borderId="0" xfId="0" applyNumberFormat="1" applyFont="1" applyFill="1"/>
    <xf numFmtId="10" fontId="9" fillId="3" borderId="0" xfId="0" applyNumberFormat="1" applyFont="1" applyFill="1"/>
    <xf numFmtId="0" fontId="10" fillId="3" borderId="0" xfId="0" applyFont="1" applyFill="1"/>
    <xf numFmtId="0" fontId="0" fillId="3" borderId="0" xfId="0" applyFill="1" applyAlignment="1">
      <alignment horizontal="right"/>
    </xf>
    <xf numFmtId="167" fontId="6" fillId="3" borderId="12" xfId="4" applyNumberFormat="1" applyFont="1" applyFill="1" applyBorder="1" applyAlignment="1">
      <alignment horizontal="right"/>
    </xf>
    <xf numFmtId="166" fontId="1" fillId="3" borderId="0" xfId="2" applyNumberFormat="1" applyFill="1"/>
    <xf numFmtId="0" fontId="8" fillId="3" borderId="0" xfId="0" applyFont="1" applyFill="1"/>
    <xf numFmtId="166" fontId="0" fillId="3" borderId="12" xfId="0" applyNumberFormat="1" applyFill="1" applyBorder="1" applyAlignment="1">
      <alignment horizontal="right"/>
    </xf>
    <xf numFmtId="0" fontId="8" fillId="3" borderId="9" xfId="0" applyFont="1" applyFill="1" applyBorder="1" applyAlignment="1">
      <alignment horizontal="center" vertical="top" wrapText="1"/>
    </xf>
    <xf numFmtId="0" fontId="8" fillId="3" borderId="0" xfId="0" applyFont="1" applyFill="1" applyAlignment="1">
      <alignment horizontal="center" vertical="top" wrapText="1"/>
    </xf>
    <xf numFmtId="0" fontId="8" fillId="3" borderId="10" xfId="0" applyFont="1" applyFill="1" applyBorder="1" applyAlignment="1">
      <alignment horizontal="center" vertical="top" wrapText="1"/>
    </xf>
    <xf numFmtId="167" fontId="6" fillId="3" borderId="0" xfId="4" applyNumberFormat="1" applyFont="1" applyFill="1" applyAlignment="1">
      <alignment horizontal="right"/>
    </xf>
    <xf numFmtId="0" fontId="7" fillId="3" borderId="0" xfId="0" applyFont="1" applyFill="1" applyAlignment="1">
      <alignment horizontal="center"/>
    </xf>
    <xf numFmtId="0" fontId="7" fillId="3" borderId="0" xfId="0" applyFont="1" applyFill="1" applyAlignment="1">
      <alignment horizontal="center" vertical="center"/>
    </xf>
    <xf numFmtId="167" fontId="0" fillId="3" borderId="0" xfId="0" applyNumberFormat="1" applyFill="1" applyAlignment="1">
      <alignment horizontal="right"/>
    </xf>
    <xf numFmtId="165" fontId="6" fillId="3" borderId="0" xfId="1" applyNumberFormat="1" applyFont="1" applyFill="1" applyAlignment="1">
      <alignment horizontal="right"/>
    </xf>
    <xf numFmtId="0" fontId="11" fillId="3" borderId="0" xfId="0" applyFont="1" applyFill="1"/>
    <xf numFmtId="167" fontId="4" fillId="3" borderId="0" xfId="0" applyNumberFormat="1" applyFont="1" applyFill="1" applyAlignment="1">
      <alignment horizontal="right"/>
    </xf>
    <xf numFmtId="165" fontId="7" fillId="3" borderId="0" xfId="1" applyNumberFormat="1" applyFont="1" applyFill="1" applyAlignment="1">
      <alignment horizontal="right"/>
    </xf>
    <xf numFmtId="167" fontId="7" fillId="3" borderId="0" xfId="4" applyNumberFormat="1" applyFont="1" applyFill="1" applyAlignment="1">
      <alignment horizontal="right"/>
    </xf>
    <xf numFmtId="0" fontId="12" fillId="3" borderId="0" xfId="0" applyFont="1" applyFill="1"/>
    <xf numFmtId="165" fontId="13" fillId="3" borderId="0" xfId="1" applyNumberFormat="1" applyFont="1" applyFill="1" applyAlignment="1">
      <alignment horizontal="right"/>
    </xf>
    <xf numFmtId="0" fontId="14" fillId="3" borderId="0" xfId="0" applyFont="1" applyFill="1"/>
    <xf numFmtId="165" fontId="15" fillId="3" borderId="0" xfId="1" applyNumberFormat="1" applyFont="1" applyFill="1" applyAlignment="1">
      <alignment horizontal="right"/>
    </xf>
    <xf numFmtId="0" fontId="16" fillId="3" borderId="0" xfId="0" applyFont="1" applyFill="1"/>
    <xf numFmtId="165" fontId="15" fillId="3" borderId="0" xfId="1" applyNumberFormat="1" applyFont="1" applyFill="1" applyAlignment="1">
      <alignment horizontal="left"/>
    </xf>
    <xf numFmtId="0" fontId="17" fillId="3" borderId="0" xfId="0" applyFont="1" applyFill="1"/>
    <xf numFmtId="0" fontId="18" fillId="3" borderId="0" xfId="0" applyFont="1" applyFill="1"/>
    <xf numFmtId="167" fontId="19" fillId="3" borderId="0" xfId="4" applyNumberFormat="1" applyFont="1" applyFill="1" applyAlignment="1">
      <alignment horizontal="right"/>
    </xf>
    <xf numFmtId="165" fontId="20" fillId="3" borderId="0" xfId="1" applyNumberFormat="1" applyFont="1" applyFill="1" applyAlignment="1">
      <alignment horizontal="right"/>
    </xf>
    <xf numFmtId="0" fontId="11" fillId="3" borderId="2" xfId="0" applyFont="1" applyFill="1" applyBorder="1"/>
    <xf numFmtId="167" fontId="6" fillId="3" borderId="2" xfId="4" applyNumberFormat="1" applyFont="1" applyFill="1" applyBorder="1" applyAlignment="1">
      <alignment horizontal="right"/>
    </xf>
    <xf numFmtId="0" fontId="11" fillId="3" borderId="3" xfId="0" applyFont="1" applyFill="1" applyBorder="1"/>
    <xf numFmtId="167" fontId="6" fillId="3" borderId="7" xfId="4" applyNumberFormat="1" applyFont="1" applyFill="1" applyBorder="1" applyAlignment="1">
      <alignment horizontal="right"/>
    </xf>
    <xf numFmtId="167" fontId="7" fillId="3" borderId="12" xfId="4" applyNumberFormat="1" applyFont="1" applyFill="1" applyBorder="1" applyAlignment="1">
      <alignment horizontal="center"/>
    </xf>
    <xf numFmtId="171" fontId="4" fillId="3" borderId="0" xfId="0" applyNumberFormat="1" applyFont="1" applyFill="1" applyAlignment="1">
      <alignment horizontal="center"/>
    </xf>
    <xf numFmtId="3" fontId="0" fillId="3" borderId="12" xfId="0" applyNumberFormat="1" applyFill="1" applyBorder="1" applyAlignment="1">
      <alignment horizontal="center"/>
    </xf>
    <xf numFmtId="3" fontId="0" fillId="3" borderId="0" xfId="0" applyNumberFormat="1" applyFill="1" applyAlignment="1">
      <alignment horizontal="center"/>
    </xf>
    <xf numFmtId="167" fontId="6" fillId="3" borderId="0" xfId="4" applyNumberFormat="1" applyFont="1" applyFill="1" applyAlignment="1">
      <alignment horizontal="left"/>
    </xf>
    <xf numFmtId="167" fontId="6" fillId="3" borderId="14" xfId="4" applyNumberFormat="1" applyFont="1" applyFill="1" applyBorder="1" applyAlignment="1">
      <alignment horizontal="right"/>
    </xf>
    <xf numFmtId="167" fontId="6" fillId="3" borderId="19" xfId="4" applyNumberFormat="1" applyFont="1" applyFill="1" applyBorder="1" applyAlignment="1">
      <alignment horizontal="right"/>
    </xf>
    <xf numFmtId="0" fontId="11" fillId="3" borderId="14" xfId="0" applyFont="1" applyFill="1" applyBorder="1"/>
    <xf numFmtId="0" fontId="11" fillId="3" borderId="15" xfId="0" applyFont="1" applyFill="1" applyBorder="1"/>
    <xf numFmtId="0" fontId="11" fillId="3" borderId="19" xfId="0" applyFont="1" applyFill="1" applyBorder="1"/>
    <xf numFmtId="0" fontId="11" fillId="3" borderId="20" xfId="0" applyFont="1" applyFill="1" applyBorder="1"/>
    <xf numFmtId="0" fontId="4" fillId="3" borderId="14" xfId="0" applyFont="1" applyFill="1" applyBorder="1"/>
    <xf numFmtId="0" fontId="4" fillId="3" borderId="15" xfId="0" applyFont="1" applyFill="1" applyBorder="1"/>
    <xf numFmtId="167" fontId="6" fillId="3" borderId="0" xfId="4" applyNumberFormat="1" applyFont="1" applyFill="1" applyBorder="1" applyAlignment="1">
      <alignment horizontal="right"/>
    </xf>
    <xf numFmtId="0" fontId="4" fillId="3" borderId="17" xfId="0" applyFont="1" applyFill="1" applyBorder="1"/>
    <xf numFmtId="0" fontId="4" fillId="3" borderId="19" xfId="0" applyFont="1" applyFill="1" applyBorder="1"/>
    <xf numFmtId="0" fontId="4" fillId="3" borderId="20" xfId="0" applyFont="1" applyFill="1" applyBorder="1"/>
    <xf numFmtId="167" fontId="10" fillId="3" borderId="12" xfId="4" applyNumberFormat="1" applyFont="1" applyFill="1" applyBorder="1" applyAlignment="1">
      <alignment horizontal="left"/>
    </xf>
    <xf numFmtId="165" fontId="10" fillId="3" borderId="12" xfId="1" applyNumberFormat="1" applyFont="1" applyFill="1" applyBorder="1"/>
    <xf numFmtId="0" fontId="10" fillId="3" borderId="12" xfId="0" applyFont="1" applyFill="1" applyBorder="1"/>
    <xf numFmtId="0" fontId="21" fillId="3" borderId="12" xfId="0" applyFont="1" applyFill="1" applyBorder="1"/>
    <xf numFmtId="9" fontId="21" fillId="3" borderId="12" xfId="2" applyFont="1" applyFill="1" applyBorder="1"/>
    <xf numFmtId="0" fontId="16" fillId="3" borderId="14" xfId="0" applyFont="1" applyFill="1" applyBorder="1"/>
    <xf numFmtId="0" fontId="16" fillId="3" borderId="15" xfId="0" applyFont="1" applyFill="1" applyBorder="1"/>
    <xf numFmtId="0" fontId="0" fillId="3" borderId="11" xfId="0" applyFill="1" applyBorder="1"/>
    <xf numFmtId="0" fontId="0" fillId="3" borderId="11" xfId="0" applyFill="1" applyBorder="1" applyAlignment="1">
      <alignment horizontal="left"/>
    </xf>
    <xf numFmtId="0" fontId="0" fillId="3" borderId="0" xfId="0" applyFill="1" applyAlignment="1">
      <alignment horizontal="left"/>
    </xf>
    <xf numFmtId="167" fontId="6" fillId="3" borderId="11" xfId="4" applyNumberFormat="1" applyFont="1" applyFill="1" applyBorder="1" applyAlignment="1">
      <alignment horizontal="left"/>
    </xf>
    <xf numFmtId="14" fontId="0" fillId="3" borderId="11" xfId="0" applyNumberFormat="1" applyFill="1" applyBorder="1" applyAlignment="1">
      <alignment horizontal="left"/>
    </xf>
    <xf numFmtId="9" fontId="1" fillId="3" borderId="11" xfId="2" applyFill="1" applyBorder="1" applyAlignment="1">
      <alignment horizontal="left"/>
    </xf>
    <xf numFmtId="9" fontId="6" fillId="3" borderId="0" xfId="2" applyFont="1" applyFill="1" applyAlignment="1">
      <alignment horizontal="right"/>
    </xf>
    <xf numFmtId="0" fontId="0" fillId="3" borderId="0" xfId="0" applyFill="1" applyAlignment="1">
      <alignment horizontal="center"/>
    </xf>
    <xf numFmtId="167" fontId="2" fillId="3" borderId="0" xfId="3" quotePrefix="1" applyNumberFormat="1" applyFill="1" applyAlignment="1">
      <alignment horizontal="left"/>
    </xf>
    <xf numFmtId="0" fontId="4" fillId="3" borderId="0" xfId="0" applyFont="1" applyFill="1" applyAlignment="1">
      <alignment horizontal="center"/>
    </xf>
    <xf numFmtId="0" fontId="0" fillId="3" borderId="19" xfId="0" applyFill="1" applyBorder="1" applyAlignment="1">
      <alignment horizontal="center"/>
    </xf>
    <xf numFmtId="0" fontId="4" fillId="3" borderId="19" xfId="0" applyFont="1" applyFill="1" applyBorder="1" applyAlignment="1">
      <alignment horizontal="center"/>
    </xf>
    <xf numFmtId="2" fontId="34" fillId="3" borderId="14" xfId="1" applyNumberFormat="1" applyFont="1" applyFill="1" applyBorder="1" applyAlignment="1">
      <alignment horizontal="left"/>
    </xf>
    <xf numFmtId="3" fontId="0" fillId="3" borderId="14" xfId="0" applyNumberFormat="1" applyFill="1" applyBorder="1" applyAlignment="1">
      <alignment horizontal="left"/>
    </xf>
    <xf numFmtId="3" fontId="0" fillId="3" borderId="0" xfId="0" applyNumberFormat="1" applyFill="1" applyAlignment="1">
      <alignment horizontal="left"/>
    </xf>
    <xf numFmtId="2" fontId="34" fillId="3" borderId="0" xfId="1" applyNumberFormat="1" applyFont="1" applyFill="1" applyAlignment="1">
      <alignment horizontal="left"/>
    </xf>
    <xf numFmtId="3" fontId="0" fillId="3" borderId="15" xfId="0" applyNumberFormat="1" applyFill="1" applyBorder="1" applyAlignment="1">
      <alignment horizontal="left"/>
    </xf>
    <xf numFmtId="10" fontId="0" fillId="3" borderId="0" xfId="0" applyNumberFormat="1" applyFill="1" applyAlignment="1">
      <alignment horizontal="center"/>
    </xf>
    <xf numFmtId="0" fontId="16" fillId="3" borderId="0" xfId="0" applyFont="1" applyFill="1" applyAlignment="1">
      <alignment horizontal="right"/>
    </xf>
    <xf numFmtId="10" fontId="16" fillId="3" borderId="0" xfId="2" applyNumberFormat="1" applyFont="1" applyFill="1" applyAlignment="1">
      <alignment horizontal="left"/>
    </xf>
    <xf numFmtId="10" fontId="16" fillId="3" borderId="17" xfId="2" applyNumberFormat="1" applyFont="1" applyFill="1" applyBorder="1" applyAlignment="1">
      <alignment horizontal="left"/>
    </xf>
    <xf numFmtId="10" fontId="16" fillId="3" borderId="0" xfId="0" applyNumberFormat="1" applyFont="1" applyFill="1" applyAlignment="1">
      <alignment horizontal="left"/>
    </xf>
    <xf numFmtId="9" fontId="0" fillId="3" borderId="0" xfId="2" applyFont="1" applyFill="1" applyAlignment="1">
      <alignment horizontal="center"/>
    </xf>
    <xf numFmtId="3" fontId="0" fillId="3" borderId="17" xfId="0" applyNumberFormat="1" applyFill="1" applyBorder="1" applyAlignment="1">
      <alignment horizontal="left"/>
    </xf>
    <xf numFmtId="3" fontId="4" fillId="3" borderId="17" xfId="0" applyNumberFormat="1" applyFont="1" applyFill="1" applyBorder="1" applyAlignment="1">
      <alignment horizontal="left"/>
    </xf>
    <xf numFmtId="9" fontId="0" fillId="3" borderId="0" xfId="0" applyNumberFormat="1" applyFill="1" applyAlignment="1">
      <alignment horizontal="center"/>
    </xf>
    <xf numFmtId="0" fontId="6" fillId="3" borderId="0" xfId="4" applyFont="1" applyFill="1" applyAlignment="1"/>
    <xf numFmtId="167" fontId="0" fillId="3" borderId="0" xfId="0" applyNumberFormat="1" applyFill="1" applyAlignment="1">
      <alignment horizontal="left"/>
    </xf>
    <xf numFmtId="167" fontId="0" fillId="3" borderId="0" xfId="0" applyNumberFormat="1" applyFont="1" applyFill="1" applyAlignment="1">
      <alignment horizontal="left"/>
    </xf>
    <xf numFmtId="3" fontId="0" fillId="3" borderId="17" xfId="0" applyNumberFormat="1" applyFont="1" applyFill="1" applyBorder="1" applyAlignment="1">
      <alignment horizontal="left"/>
    </xf>
    <xf numFmtId="3" fontId="0" fillId="3" borderId="0" xfId="0" applyNumberFormat="1" applyFont="1" applyFill="1" applyAlignment="1">
      <alignment horizontal="left"/>
    </xf>
    <xf numFmtId="165" fontId="33" fillId="3" borderId="0" xfId="1" applyNumberFormat="1" applyFont="1" applyFill="1" applyAlignment="1">
      <alignment horizontal="left"/>
    </xf>
    <xf numFmtId="165" fontId="33" fillId="3" borderId="17" xfId="1" applyNumberFormat="1" applyFont="1" applyFill="1" applyBorder="1" applyAlignment="1">
      <alignment horizontal="left"/>
    </xf>
    <xf numFmtId="167" fontId="6" fillId="3" borderId="17" xfId="6" applyNumberFormat="1" applyFont="1" applyFill="1" applyBorder="1" applyAlignment="1">
      <alignment horizontal="left"/>
    </xf>
    <xf numFmtId="0" fontId="7" fillId="3" borderId="0" xfId="4" applyFont="1" applyFill="1" applyAlignment="1"/>
    <xf numFmtId="3" fontId="4" fillId="3" borderId="0" xfId="0" applyNumberFormat="1" applyFont="1" applyFill="1" applyAlignment="1">
      <alignment horizontal="left"/>
    </xf>
    <xf numFmtId="0" fontId="6" fillId="3" borderId="19" xfId="4" applyFont="1" applyFill="1" applyBorder="1" applyAlignment="1"/>
    <xf numFmtId="3" fontId="0" fillId="3" borderId="19" xfId="0" applyNumberFormat="1" applyFill="1" applyBorder="1" applyAlignment="1">
      <alignment horizontal="left"/>
    </xf>
    <xf numFmtId="3" fontId="0" fillId="3" borderId="20" xfId="0" applyNumberFormat="1" applyFont="1" applyFill="1" applyBorder="1" applyAlignment="1">
      <alignment horizontal="left"/>
    </xf>
    <xf numFmtId="3" fontId="0" fillId="3" borderId="18" xfId="0" applyNumberFormat="1" applyFill="1" applyBorder="1" applyAlignment="1">
      <alignment horizontal="left"/>
    </xf>
    <xf numFmtId="0" fontId="7" fillId="3" borderId="0" xfId="4" applyFont="1" applyFill="1" applyBorder="1" applyAlignment="1"/>
    <xf numFmtId="3" fontId="4" fillId="3" borderId="15" xfId="0" applyNumberFormat="1" applyFont="1" applyFill="1" applyBorder="1" applyAlignment="1">
      <alignment horizontal="left"/>
    </xf>
    <xf numFmtId="3" fontId="36" fillId="3" borderId="0" xfId="0" applyNumberFormat="1" applyFont="1" applyFill="1" applyAlignment="1">
      <alignment horizontal="left"/>
    </xf>
    <xf numFmtId="165" fontId="0" fillId="3" borderId="0" xfId="1" applyNumberFormat="1" applyFont="1" applyFill="1" applyAlignment="1">
      <alignment horizontal="left"/>
    </xf>
    <xf numFmtId="165" fontId="0" fillId="3" borderId="12" xfId="1" applyNumberFormat="1" applyFont="1" applyFill="1" applyBorder="1" applyAlignment="1">
      <alignment horizontal="left"/>
    </xf>
    <xf numFmtId="167" fontId="6" fillId="3" borderId="12" xfId="4" applyNumberFormat="1" applyFont="1" applyFill="1" applyBorder="1" applyAlignment="1">
      <alignment horizontal="left"/>
    </xf>
    <xf numFmtId="167" fontId="6" fillId="3" borderId="12" xfId="6" applyNumberFormat="1" applyFont="1" applyFill="1" applyBorder="1" applyAlignment="1">
      <alignment horizontal="right"/>
    </xf>
    <xf numFmtId="0" fontId="37" fillId="2" borderId="0" xfId="0" applyFont="1" applyFill="1" applyAlignment="1">
      <alignment horizontal="center"/>
    </xf>
    <xf numFmtId="0" fontId="7" fillId="4" borderId="12" xfId="5" applyFont="1" applyFill="1" applyBorder="1" applyAlignment="1"/>
    <xf numFmtId="0" fontId="4" fillId="6" borderId="12" xfId="0" applyFont="1" applyFill="1" applyBorder="1"/>
    <xf numFmtId="1" fontId="4" fillId="6" borderId="12" xfId="0" applyNumberFormat="1" applyFont="1" applyFill="1" applyBorder="1"/>
    <xf numFmtId="1" fontId="4" fillId="6" borderId="12" xfId="0" applyNumberFormat="1" applyFont="1" applyFill="1" applyBorder="1" applyAlignment="1">
      <alignment horizontal="right"/>
    </xf>
    <xf numFmtId="0" fontId="24" fillId="7" borderId="0" xfId="0" applyFont="1" applyFill="1"/>
    <xf numFmtId="0" fontId="0" fillId="7" borderId="0" xfId="0" applyFill="1"/>
    <xf numFmtId="9" fontId="1" fillId="7" borderId="0" xfId="2" applyFill="1"/>
    <xf numFmtId="0" fontId="0" fillId="7" borderId="0" xfId="0" applyFill="1" applyAlignment="1">
      <alignment horizontal="right"/>
    </xf>
    <xf numFmtId="0" fontId="8" fillId="7" borderId="0" xfId="0" applyFont="1" applyFill="1" applyAlignment="1">
      <alignment horizontal="center" vertical="top" wrapText="1"/>
    </xf>
    <xf numFmtId="0" fontId="24" fillId="5" borderId="0" xfId="0" applyFont="1" applyFill="1"/>
    <xf numFmtId="0" fontId="0" fillId="5" borderId="0" xfId="0" applyFill="1"/>
    <xf numFmtId="9" fontId="1" fillId="4" borderId="12" xfId="2" applyFill="1" applyBorder="1" applyAlignment="1">
      <alignment horizontal="right"/>
    </xf>
    <xf numFmtId="0" fontId="7" fillId="9" borderId="12" xfId="5" applyFont="1" applyFill="1" applyBorder="1" applyAlignment="1"/>
    <xf numFmtId="166" fontId="0" fillId="9" borderId="12" xfId="0" applyNumberFormat="1" applyFill="1" applyBorder="1"/>
    <xf numFmtId="164" fontId="0" fillId="9" borderId="12" xfId="0" applyNumberFormat="1" applyFill="1" applyBorder="1" applyAlignment="1">
      <alignment horizontal="right"/>
    </xf>
    <xf numFmtId="2" fontId="0" fillId="9" borderId="12" xfId="0" applyNumberFormat="1" applyFill="1" applyBorder="1" applyAlignment="1">
      <alignment horizontal="right"/>
    </xf>
    <xf numFmtId="2" fontId="0" fillId="9" borderId="12" xfId="0" applyNumberFormat="1" applyFill="1" applyBorder="1"/>
    <xf numFmtId="164" fontId="0" fillId="9" borderId="12" xfId="0" applyNumberFormat="1" applyFill="1" applyBorder="1"/>
    <xf numFmtId="0" fontId="7" fillId="11" borderId="12" xfId="5" applyFont="1" applyFill="1" applyBorder="1" applyAlignment="1"/>
    <xf numFmtId="166" fontId="0" fillId="11" borderId="12" xfId="0" applyNumberFormat="1" applyFill="1" applyBorder="1" applyAlignment="1">
      <alignment horizontal="right"/>
    </xf>
    <xf numFmtId="166" fontId="1" fillId="11" borderId="12" xfId="2" applyNumberFormat="1" applyFill="1" applyBorder="1" applyAlignment="1">
      <alignment horizontal="right"/>
    </xf>
    <xf numFmtId="168" fontId="0" fillId="11" borderId="12" xfId="0" applyNumberFormat="1" applyFill="1" applyBorder="1" applyAlignment="1">
      <alignment horizontal="right"/>
    </xf>
    <xf numFmtId="0" fontId="24" fillId="12" borderId="0" xfId="0" applyFont="1" applyFill="1"/>
    <xf numFmtId="0" fontId="0" fillId="12" borderId="0" xfId="0" applyFill="1"/>
    <xf numFmtId="0" fontId="24" fillId="13" borderId="0" xfId="0" applyFont="1" applyFill="1"/>
    <xf numFmtId="0" fontId="0" fillId="13" borderId="0" xfId="0" applyFill="1"/>
    <xf numFmtId="167" fontId="6" fillId="13" borderId="0" xfId="4" applyNumberFormat="1" applyFont="1" applyFill="1" applyAlignment="1">
      <alignment horizontal="right"/>
    </xf>
    <xf numFmtId="0" fontId="24" fillId="14" borderId="0" xfId="0" applyFont="1" applyFill="1"/>
    <xf numFmtId="0" fontId="0" fillId="14" borderId="0" xfId="0" applyFill="1"/>
    <xf numFmtId="167" fontId="6" fillId="14" borderId="0" xfId="4" applyNumberFormat="1" applyFont="1" applyFill="1" applyAlignment="1">
      <alignment horizontal="right"/>
    </xf>
    <xf numFmtId="0" fontId="24" fillId="15" borderId="0" xfId="0" applyFont="1" applyFill="1"/>
    <xf numFmtId="10" fontId="0" fillId="15" borderId="0" xfId="2" applyNumberFormat="1" applyFont="1" applyFill="1"/>
    <xf numFmtId="167" fontId="6" fillId="15" borderId="0" xfId="4" applyNumberFormat="1" applyFont="1" applyFill="1" applyAlignment="1">
      <alignment horizontal="right"/>
    </xf>
    <xf numFmtId="165" fontId="0" fillId="15" borderId="0" xfId="1" applyNumberFormat="1" applyFont="1" applyFill="1" applyAlignment="1">
      <alignment horizontal="left"/>
    </xf>
    <xf numFmtId="0" fontId="0" fillId="15" borderId="0" xfId="0" applyFill="1"/>
    <xf numFmtId="0" fontId="24" fillId="16" borderId="0" xfId="0" applyFont="1" applyFill="1"/>
    <xf numFmtId="0" fontId="0" fillId="16" borderId="0" xfId="0" applyFill="1"/>
    <xf numFmtId="167" fontId="6" fillId="16" borderId="0" xfId="4" applyNumberFormat="1" applyFont="1" applyFill="1" applyAlignment="1">
      <alignment horizontal="right"/>
    </xf>
    <xf numFmtId="0" fontId="24" fillId="17" borderId="0" xfId="0" applyFont="1" applyFill="1"/>
    <xf numFmtId="0" fontId="0" fillId="17" borderId="0" xfId="0" applyFill="1"/>
    <xf numFmtId="167" fontId="6" fillId="17" borderId="0" xfId="4" applyNumberFormat="1" applyFont="1" applyFill="1" applyAlignment="1">
      <alignment horizontal="right"/>
    </xf>
    <xf numFmtId="0" fontId="18" fillId="3" borderId="0" xfId="0" applyFont="1" applyFill="1" applyAlignment="1">
      <alignment horizontal="left"/>
    </xf>
    <xf numFmtId="167" fontId="6" fillId="3" borderId="0" xfId="4" applyNumberFormat="1" applyFont="1" applyFill="1" applyAlignment="1">
      <alignment horizontal="center"/>
    </xf>
    <xf numFmtId="0" fontId="28" fillId="3" borderId="0" xfId="0" applyFont="1" applyFill="1" applyAlignment="1">
      <alignment horizontal="left"/>
    </xf>
    <xf numFmtId="0" fontId="2" fillId="3" borderId="0" xfId="3" applyFont="1" applyFill="1"/>
    <xf numFmtId="0" fontId="29" fillId="3" borderId="0" xfId="0" applyFont="1" applyFill="1" applyAlignment="1">
      <alignment horizontal="left"/>
    </xf>
    <xf numFmtId="0" fontId="29" fillId="3" borderId="0" xfId="0" applyFont="1" applyFill="1"/>
    <xf numFmtId="0" fontId="2" fillId="3" borderId="0" xfId="3" applyFill="1"/>
    <xf numFmtId="165" fontId="6" fillId="18" borderId="0" xfId="1" applyNumberFormat="1" applyFont="1" applyFill="1" applyAlignment="1">
      <alignment horizontal="right"/>
    </xf>
    <xf numFmtId="0" fontId="4" fillId="14" borderId="12" xfId="0" applyFont="1" applyFill="1" applyBorder="1"/>
    <xf numFmtId="171" fontId="4" fillId="14" borderId="12" xfId="0" applyNumberFormat="1" applyFont="1" applyFill="1" applyBorder="1" applyAlignment="1">
      <alignment horizontal="center"/>
    </xf>
    <xf numFmtId="0" fontId="0" fillId="3" borderId="12" xfId="0" applyFill="1" applyBorder="1" applyAlignment="1">
      <alignment horizontal="center"/>
    </xf>
    <xf numFmtId="164" fontId="6" fillId="3" borderId="12" xfId="1" applyFont="1" applyFill="1" applyBorder="1" applyAlignment="1">
      <alignment horizontal="left"/>
    </xf>
    <xf numFmtId="165" fontId="0" fillId="3" borderId="12" xfId="1" applyNumberFormat="1" applyFont="1" applyFill="1" applyBorder="1" applyAlignment="1">
      <alignment horizontal="right"/>
    </xf>
    <xf numFmtId="165" fontId="0" fillId="3" borderId="12" xfId="0" applyNumberFormat="1" applyFill="1" applyBorder="1"/>
    <xf numFmtId="165" fontId="4" fillId="3" borderId="21" xfId="1" applyNumberFormat="1" applyFont="1" applyFill="1" applyBorder="1" applyAlignment="1">
      <alignment horizontal="center"/>
    </xf>
    <xf numFmtId="165" fontId="4" fillId="3" borderId="22" xfId="1" applyNumberFormat="1" applyFont="1" applyFill="1" applyBorder="1" applyAlignment="1">
      <alignment horizontal="center"/>
    </xf>
    <xf numFmtId="165" fontId="4" fillId="3" borderId="23" xfId="1" applyNumberFormat="1" applyFont="1" applyFill="1" applyBorder="1" applyAlignment="1">
      <alignment horizontal="center"/>
    </xf>
    <xf numFmtId="165" fontId="4" fillId="3" borderId="12" xfId="1" applyNumberFormat="1" applyFont="1" applyFill="1" applyBorder="1" applyAlignment="1">
      <alignment horizontal="center"/>
    </xf>
    <xf numFmtId="0" fontId="4" fillId="3" borderId="21" xfId="0" applyFont="1" applyFill="1" applyBorder="1" applyAlignment="1">
      <alignment horizontal="center" wrapText="1"/>
    </xf>
    <xf numFmtId="0" fontId="4" fillId="3" borderId="22" xfId="0" applyFont="1" applyFill="1" applyBorder="1" applyAlignment="1">
      <alignment horizontal="center" wrapText="1"/>
    </xf>
    <xf numFmtId="0" fontId="4" fillId="3" borderId="23" xfId="0" applyFont="1" applyFill="1" applyBorder="1" applyAlignment="1">
      <alignment horizontal="center" wrapText="1"/>
    </xf>
    <xf numFmtId="167" fontId="7" fillId="3" borderId="12" xfId="4" applyNumberFormat="1" applyFont="1" applyFill="1" applyBorder="1" applyAlignment="1">
      <alignment horizontal="center"/>
    </xf>
    <xf numFmtId="0" fontId="4" fillId="3" borderId="12" xfId="0" applyFont="1" applyFill="1" applyBorder="1" applyAlignment="1">
      <alignment horizontal="center"/>
    </xf>
    <xf numFmtId="0" fontId="38" fillId="8" borderId="24" xfId="5" applyFont="1" applyFill="1" applyBorder="1" applyAlignment="1">
      <alignment horizontal="center" wrapText="1"/>
    </xf>
    <xf numFmtId="0" fontId="38" fillId="8" borderId="25" xfId="5" applyFont="1" applyFill="1" applyBorder="1" applyAlignment="1">
      <alignment horizontal="center" wrapText="1"/>
    </xf>
    <xf numFmtId="0" fontId="38" fillId="8" borderId="26" xfId="5" applyFont="1" applyFill="1" applyBorder="1" applyAlignment="1">
      <alignment horizontal="center" wrapText="1"/>
    </xf>
    <xf numFmtId="0" fontId="38" fillId="5" borderId="24" xfId="5" applyFont="1" applyFill="1" applyBorder="1" applyAlignment="1">
      <alignment horizontal="center" wrapText="1"/>
    </xf>
    <xf numFmtId="0" fontId="38" fillId="5" borderId="25" xfId="5" applyFont="1" applyFill="1" applyBorder="1" applyAlignment="1">
      <alignment horizontal="center" wrapText="1"/>
    </xf>
    <xf numFmtId="0" fontId="38" fillId="10" borderId="24" xfId="5" applyFont="1" applyFill="1" applyBorder="1" applyAlignment="1">
      <alignment horizontal="center" wrapText="1"/>
    </xf>
    <xf numFmtId="0" fontId="39" fillId="10" borderId="25" xfId="5" applyFont="1" applyFill="1" applyBorder="1" applyAlignment="1">
      <alignment horizontal="center" wrapText="1"/>
    </xf>
    <xf numFmtId="0" fontId="39" fillId="10" borderId="26" xfId="5" applyFont="1" applyFill="1" applyBorder="1" applyAlignment="1">
      <alignment horizontal="center" wrapText="1"/>
    </xf>
    <xf numFmtId="0" fontId="4" fillId="3" borderId="12" xfId="0" applyFont="1" applyFill="1" applyBorder="1" applyAlignment="1">
      <alignment horizontal="center" wrapText="1"/>
    </xf>
    <xf numFmtId="0" fontId="7" fillId="3" borderId="12" xfId="4" applyNumberFormat="1" applyFont="1" applyFill="1" applyBorder="1" applyAlignment="1">
      <alignment horizontal="center"/>
    </xf>
    <xf numFmtId="10" fontId="0" fillId="3" borderId="12" xfId="0" applyNumberFormat="1" applyFill="1" applyBorder="1"/>
    <xf numFmtId="165" fontId="0" fillId="3" borderId="12" xfId="1" applyNumberFormat="1" applyFont="1" applyFill="1" applyBorder="1"/>
    <xf numFmtId="164" fontId="0" fillId="3" borderId="12" xfId="1" applyFont="1" applyFill="1" applyBorder="1"/>
    <xf numFmtId="170" fontId="0" fillId="3" borderId="12" xfId="0" applyNumberFormat="1" applyFill="1" applyBorder="1"/>
    <xf numFmtId="10" fontId="0" fillId="3" borderId="21" xfId="0" applyNumberFormat="1" applyFill="1" applyBorder="1" applyAlignment="1">
      <alignment horizontal="left"/>
    </xf>
    <xf numFmtId="0" fontId="0" fillId="3" borderId="22" xfId="0" applyFill="1" applyBorder="1"/>
    <xf numFmtId="0" fontId="0" fillId="3" borderId="21" xfId="0" applyFill="1" applyBorder="1"/>
  </cellXfs>
  <cellStyles count="7">
    <cellStyle name="Comma" xfId="1" builtinId="3" customBuiltin="1"/>
    <cellStyle name="Hyperlink" xfId="3" xr:uid="{00000000-0005-0000-0000-000001000000}"/>
    <cellStyle name="Normal" xfId="0" builtinId="0" customBuiltin="1"/>
    <cellStyle name="Normal 2" xfId="4" xr:uid="{00000000-0005-0000-0000-000003000000}"/>
    <cellStyle name="Normal 3" xfId="5" xr:uid="{00000000-0005-0000-0000-000004000000}"/>
    <cellStyle name="Normal 4" xfId="6" xr:uid="{00000000-0005-0000-0000-000005000000}"/>
    <cellStyle name="Percent" xfId="2" builtinId="5" customBuiltin="1"/>
  </cellStyles>
  <dxfs count="0"/>
  <tableStyles count="0" defaultTableStyle="TableStyleMedium2" defaultPivotStyle="PivotStyleLight16"/>
  <colors>
    <mruColors>
      <color rgb="FF945C61"/>
      <color rgb="FF0AB9C6"/>
      <color rgb="FF9D10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22860</xdr:colOff>
      <xdr:row>25</xdr:row>
      <xdr:rowOff>22860</xdr:rowOff>
    </xdr:from>
    <xdr:ext cx="4252325" cy="708660"/>
    <xdr:pic>
      <xdr:nvPicPr>
        <xdr:cNvPr id="2" name="Picture 2">
          <a:extLst>
            <a:ext uri="{FF2B5EF4-FFF2-40B4-BE49-F238E27FC236}">
              <a16:creationId xmlns:a16="http://schemas.microsoft.com/office/drawing/2014/main" id="{48E0B647-E7CD-4FFB-B41B-BAD4C54BF75D}"/>
            </a:ext>
          </a:extLst>
        </xdr:cNvPr>
        <xdr:cNvPicPr>
          <a:picLocks noChangeAspect="1"/>
        </xdr:cNvPicPr>
      </xdr:nvPicPr>
      <xdr:blipFill>
        <a:blip xmlns:r="http://schemas.openxmlformats.org/officeDocument/2006/relationships" r:embed="rId1"/>
        <a:stretch>
          <a:fillRect/>
        </a:stretch>
      </xdr:blipFill>
      <xdr:spPr>
        <a:xfrm>
          <a:off x="807720" y="2948940"/>
          <a:ext cx="4252325" cy="708660"/>
        </a:xfrm>
        <a:prstGeom prst="rect">
          <a:avLst/>
        </a:prstGeom>
        <a:noFill/>
        <a:ln cap="flat">
          <a:noFill/>
        </a:ln>
      </xdr:spPr>
    </xdr:pic>
    <xdr:clientData/>
  </xdr:oneCellAnchor>
  <xdr:oneCellAnchor>
    <xdr:from>
      <xdr:col>1</xdr:col>
      <xdr:colOff>0</xdr:colOff>
      <xdr:row>39</xdr:row>
      <xdr:rowOff>0</xdr:rowOff>
    </xdr:from>
    <xdr:ext cx="7772400" cy="3378845"/>
    <xdr:pic>
      <xdr:nvPicPr>
        <xdr:cNvPr id="3" name="Picture 7">
          <a:extLst>
            <a:ext uri="{FF2B5EF4-FFF2-40B4-BE49-F238E27FC236}">
              <a16:creationId xmlns:a16="http://schemas.microsoft.com/office/drawing/2014/main" id="{1D828B29-BED0-46F8-875C-E840A439A833}"/>
            </a:ext>
          </a:extLst>
        </xdr:cNvPr>
        <xdr:cNvPicPr>
          <a:picLocks noChangeAspect="1"/>
        </xdr:cNvPicPr>
      </xdr:nvPicPr>
      <xdr:blipFill>
        <a:blip xmlns:r="http://schemas.openxmlformats.org/officeDocument/2006/relationships" r:embed="rId2"/>
        <a:stretch>
          <a:fillRect/>
        </a:stretch>
      </xdr:blipFill>
      <xdr:spPr>
        <a:xfrm>
          <a:off x="784860" y="5303520"/>
          <a:ext cx="7772400" cy="3378845"/>
        </a:xfrm>
        <a:prstGeom prst="rect">
          <a:avLst/>
        </a:prstGeom>
        <a:noFill/>
        <a:ln cap="flat">
          <a:noFill/>
        </a:ln>
      </xdr:spPr>
    </xdr:pic>
    <xdr:clientData/>
  </xdr:oneCellAnchor>
  <xdr:oneCellAnchor>
    <xdr:from>
      <xdr:col>1</xdr:col>
      <xdr:colOff>7620</xdr:colOff>
      <xdr:row>64</xdr:row>
      <xdr:rowOff>0</xdr:rowOff>
    </xdr:from>
    <xdr:ext cx="7764780" cy="3105912"/>
    <xdr:pic>
      <xdr:nvPicPr>
        <xdr:cNvPr id="4" name="Picture 9">
          <a:extLst>
            <a:ext uri="{FF2B5EF4-FFF2-40B4-BE49-F238E27FC236}">
              <a16:creationId xmlns:a16="http://schemas.microsoft.com/office/drawing/2014/main" id="{1A33DB5C-0C4C-4F36-932E-5FEC47110F3F}"/>
            </a:ext>
          </a:extLst>
        </xdr:cNvPr>
        <xdr:cNvPicPr>
          <a:picLocks noChangeAspect="1"/>
        </xdr:cNvPicPr>
      </xdr:nvPicPr>
      <xdr:blipFill>
        <a:blip xmlns:r="http://schemas.openxmlformats.org/officeDocument/2006/relationships" r:embed="rId3"/>
        <a:stretch>
          <a:fillRect/>
        </a:stretch>
      </xdr:blipFill>
      <xdr:spPr>
        <a:xfrm>
          <a:off x="792480" y="11750040"/>
          <a:ext cx="7764780" cy="3105912"/>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fool.com/investing/2017/09/16/3-stocks-that-look-just-like-intel-in-1971.aspx" TargetMode="External"/><Relationship Id="rId18" Type="http://schemas.openxmlformats.org/officeDocument/2006/relationships/hyperlink" Target="https://www.forbes.com/sites/dividendchannel/2021/04/22/why-intel-is-the-top-dividend-stock-of-the-nasdaq-100-with-22-yield/" TargetMode="External"/><Relationship Id="rId26" Type="http://schemas.openxmlformats.org/officeDocument/2006/relationships/hyperlink" Target="https://corporatefinanceinstitute.com/resources/templates/excel-modeling/dcf-model-template/" TargetMode="External"/><Relationship Id="rId3" Type="http://schemas.openxmlformats.org/officeDocument/2006/relationships/hyperlink" Target="https://www.macrotrends.net/stocks/charts/ON/on-semiconductor/quick-ratio" TargetMode="External"/><Relationship Id="rId21" Type="http://schemas.openxmlformats.org/officeDocument/2006/relationships/hyperlink" Target="https://www.macrotrends.net/stocks/charts/ON/on-semiconductor/net-profit-margin" TargetMode="External"/><Relationship Id="rId34" Type="http://schemas.openxmlformats.org/officeDocument/2006/relationships/drawing" Target="../drawings/drawing1.xml"/><Relationship Id="rId7" Type="http://schemas.openxmlformats.org/officeDocument/2006/relationships/hyperlink" Target="https://www.readyratios.com/sec/industry/3674/?measure=average" TargetMode="External"/><Relationship Id="rId12" Type="http://schemas.openxmlformats.org/officeDocument/2006/relationships/hyperlink" Target="https://www.fool.com/investing/2021/06/22/3-tech-stocks-that-turned-10000-into-millions/" TargetMode="External"/><Relationship Id="rId17" Type="http://schemas.openxmlformats.org/officeDocument/2006/relationships/hyperlink" Target="https://www.dividendmax.com/united-states/nasdaq/technology-hardware-and-equipment/intel-corp/dividends" TargetMode="External"/><Relationship Id="rId25" Type="http://schemas.openxmlformats.org/officeDocument/2006/relationships/hyperlink" Target="https://www.macrotrends.net/stocks/charts/ON/on-semiconductor/pe-ratio" TargetMode="External"/><Relationship Id="rId33" Type="http://schemas.openxmlformats.org/officeDocument/2006/relationships/hyperlink" Target="https://stoxdox.com/intc-56-intel-stock-offers-intel-on-expectations/" TargetMode="External"/><Relationship Id="rId2" Type="http://schemas.openxmlformats.org/officeDocument/2006/relationships/hyperlink" Target="https://www.macrotrends.net/stocks/charts/ON/on-semiconductor/current-ratio" TargetMode="External"/><Relationship Id="rId16" Type="http://schemas.openxmlformats.org/officeDocument/2006/relationships/hyperlink" Target="https://www.nasdaq.com/market-activity/stocks/intc/dividend-history" TargetMode="External"/><Relationship Id="rId20" Type="http://schemas.openxmlformats.org/officeDocument/2006/relationships/hyperlink" Target="https://a2-finance.com/en/issuers/intel/dividends" TargetMode="External"/><Relationship Id="rId29" Type="http://schemas.openxmlformats.org/officeDocument/2006/relationships/hyperlink" Target="https://financhill.com/blog/investing/is-intel-stock-undervalued" TargetMode="External"/><Relationship Id="rId1" Type="http://schemas.openxmlformats.org/officeDocument/2006/relationships/hyperlink" Target="https://www.macrotrends.net/stocks/charts/ON/on-semiconductor/roe" TargetMode="External"/><Relationship Id="rId6" Type="http://schemas.openxmlformats.org/officeDocument/2006/relationships/hyperlink" Target="https://www.gurufocus.com/term/interest_coverage/NAS:INTC/Interest-Coverage/Intel" TargetMode="External"/><Relationship Id="rId11" Type="http://schemas.openxmlformats.org/officeDocument/2006/relationships/hyperlink" Target="https://en.wikipedia.org/wiki/Intel" TargetMode="External"/><Relationship Id="rId24" Type="http://schemas.openxmlformats.org/officeDocument/2006/relationships/hyperlink" Target="https://www.macrotrends.net/stocks/charts/ON/on-semiconductor/price-book" TargetMode="External"/><Relationship Id="rId32" Type="http://schemas.openxmlformats.org/officeDocument/2006/relationships/hyperlink" Target="https://www.windowscentral.com/intels-move-7nm-chips-punted-2022-or-2023-ceding-more-ground-amd" TargetMode="External"/><Relationship Id="rId5" Type="http://schemas.openxmlformats.org/officeDocument/2006/relationships/hyperlink" Target="https://www.stock-analysis-on.net/NASDAQ/Company/Intel-Corp/Ratios/Long-term-Debt-and-Solvency" TargetMode="External"/><Relationship Id="rId15" Type="http://schemas.openxmlformats.org/officeDocument/2006/relationships/hyperlink" Target="https://www.edn.com/intel-is-founded-july-18-1968/" TargetMode="External"/><Relationship Id="rId23" Type="http://schemas.openxmlformats.org/officeDocument/2006/relationships/hyperlink" Target="https://www.stock-analysis-on.net/NASDAQ/Company/Intel-Corp/Valuation/EV-to-EBITDA" TargetMode="External"/><Relationship Id="rId28" Type="http://schemas.openxmlformats.org/officeDocument/2006/relationships/hyperlink" Target="https://finance.yahoo.com/quote/INTC/key-statistics?p=INTC" TargetMode="External"/><Relationship Id="rId10" Type="http://schemas.openxmlformats.org/officeDocument/2006/relationships/hyperlink" Target="https://www.businessinsider.com/alan-patricof-greycroft-ipo-market-2011-1?IR=T" TargetMode="External"/><Relationship Id="rId19" Type="http://schemas.openxmlformats.org/officeDocument/2006/relationships/hyperlink" Target="https://www.fool.com/investing/2021/10/28/3-reasons-investors-should-watch-intel-stock-despi/" TargetMode="External"/><Relationship Id="rId31" Type="http://schemas.openxmlformats.org/officeDocument/2006/relationships/hyperlink" Target="https://www.youtube.com/watch?v=1l2811m2rB0" TargetMode="External"/><Relationship Id="rId4" Type="http://schemas.openxmlformats.org/officeDocument/2006/relationships/hyperlink" Target="https://www.macrotrends.net/stocks/charts/ON/on-semiconductor/debt-equity-ratio" TargetMode="External"/><Relationship Id="rId9" Type="http://schemas.openxmlformats.org/officeDocument/2006/relationships/hyperlink" Target="https://www.intc.com/stock-info/faq" TargetMode="External"/><Relationship Id="rId14" Type="http://schemas.openxmlformats.org/officeDocument/2006/relationships/hyperlink" Target="https://www.benzinga.com/general/education/20/09/17606377/heres-how-much-investing-1-000-in-intel-at-dot-com-bubble-peak-would-be-worth-today" TargetMode="External"/><Relationship Id="rId22" Type="http://schemas.openxmlformats.org/officeDocument/2006/relationships/hyperlink" Target="https://www.macrotrends.net/stocks/charts/ON/on-semiconductor/operating-margin" TargetMode="External"/><Relationship Id="rId27" Type="http://schemas.openxmlformats.org/officeDocument/2006/relationships/hyperlink" Target="https://finance.yahoo.com/quote/INTC?p=INTC" TargetMode="External"/><Relationship Id="rId30" Type="http://schemas.openxmlformats.org/officeDocument/2006/relationships/hyperlink" Target="https://www.forbes.com/sites/greatspeculations/2020/10/27/it-may-take-some-time-for-the-market-to-recognize-that-intel-is-undervalued/" TargetMode="External"/><Relationship Id="rId8" Type="http://schemas.openxmlformats.org/officeDocument/2006/relationships/hyperlink" Target="https://www.ft.com/content/60cd1bb8-9970-11e8-88de-49c908b1f26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728"/>
  <sheetViews>
    <sheetView tabSelected="1" topLeftCell="A271" zoomScale="85" zoomScaleNormal="85" workbookViewId="0">
      <selection activeCell="B95" sqref="B95"/>
    </sheetView>
  </sheetViews>
  <sheetFormatPr defaultRowHeight="14.4"/>
  <cols>
    <col min="1" max="1" width="8.88671875" style="18"/>
    <col min="2" max="2" width="30.6640625" style="18" customWidth="1"/>
    <col min="3" max="3" width="21.109375" style="18" bestFit="1" customWidth="1"/>
    <col min="4" max="4" width="27.77734375" style="18" customWidth="1"/>
    <col min="5" max="5" width="38.33203125" style="18" bestFit="1" customWidth="1"/>
    <col min="6" max="6" width="20.44140625" style="18" bestFit="1" customWidth="1"/>
    <col min="7" max="7" width="20.5546875" style="18" bestFit="1" customWidth="1"/>
    <col min="8" max="8" width="20.109375" style="18" bestFit="1" customWidth="1"/>
    <col min="9" max="9" width="22.6640625" style="18" customWidth="1"/>
    <col min="10" max="10" width="18.5546875" style="18" bestFit="1" customWidth="1"/>
    <col min="11" max="11" width="20" style="18" customWidth="1"/>
    <col min="12" max="12" width="17" style="18" customWidth="1"/>
    <col min="13" max="13" width="16" style="18" bestFit="1" customWidth="1"/>
    <col min="14" max="14" width="18.5546875" style="18" bestFit="1" customWidth="1"/>
    <col min="15" max="16384" width="8.88671875" style="18"/>
  </cols>
  <sheetData>
    <row r="1" spans="2:18" s="16" customFormat="1" ht="24" customHeight="1">
      <c r="B1" s="177" t="s">
        <v>1104</v>
      </c>
    </row>
    <row r="3" spans="2:18">
      <c r="B3" s="35" t="s">
        <v>1107</v>
      </c>
      <c r="C3" s="18" t="s">
        <v>1106</v>
      </c>
    </row>
    <row r="4" spans="2:18">
      <c r="B4" s="35" t="s">
        <v>1108</v>
      </c>
      <c r="C4" s="18" t="s">
        <v>1105</v>
      </c>
    </row>
    <row r="5" spans="2:18">
      <c r="B5" s="35" t="s">
        <v>1109</v>
      </c>
      <c r="C5" s="36">
        <v>44507</v>
      </c>
    </row>
    <row r="6" spans="2:18">
      <c r="B6" s="35"/>
      <c r="C6" s="36"/>
    </row>
    <row r="7" spans="2:18" s="16" customFormat="1" ht="24" customHeight="1">
      <c r="B7" s="17"/>
    </row>
    <row r="9" spans="2:18">
      <c r="B9" s="38" t="s">
        <v>1524</v>
      </c>
      <c r="C9" s="37" t="s">
        <v>1542</v>
      </c>
      <c r="D9" s="37"/>
      <c r="E9" s="37"/>
      <c r="F9" s="37"/>
      <c r="G9" s="37"/>
      <c r="H9" s="37"/>
      <c r="I9" s="37"/>
      <c r="J9" s="37"/>
      <c r="K9" s="37"/>
      <c r="L9" s="37"/>
      <c r="M9" s="37"/>
      <c r="N9" s="37"/>
      <c r="O9" s="37"/>
      <c r="P9" s="37"/>
      <c r="Q9" s="37"/>
      <c r="R9" s="37"/>
    </row>
    <row r="10" spans="2:18">
      <c r="B10" s="38" t="s">
        <v>1544</v>
      </c>
      <c r="C10" s="39" t="s">
        <v>1545</v>
      </c>
      <c r="D10" s="37"/>
      <c r="E10" s="37"/>
      <c r="F10" s="37"/>
      <c r="G10" s="37"/>
      <c r="H10" s="37"/>
      <c r="I10" s="37"/>
      <c r="J10" s="37"/>
      <c r="K10" s="37"/>
      <c r="L10" s="37"/>
      <c r="M10" s="37"/>
      <c r="N10" s="37"/>
      <c r="O10" s="37"/>
      <c r="P10" s="37"/>
      <c r="Q10" s="37"/>
      <c r="R10" s="37"/>
    </row>
    <row r="11" spans="2:18">
      <c r="B11" s="35"/>
    </row>
    <row r="12" spans="2:18" s="16" customFormat="1" ht="20.399999999999999" customHeight="1">
      <c r="B12" s="177" t="s">
        <v>1103</v>
      </c>
    </row>
    <row r="13" spans="2:18">
      <c r="B13" s="40"/>
    </row>
    <row r="14" spans="2:18" ht="18">
      <c r="B14" s="41" t="s">
        <v>1110</v>
      </c>
    </row>
    <row r="15" spans="2:18">
      <c r="B15" s="40"/>
    </row>
    <row r="16" spans="2:18">
      <c r="B16" s="42" t="s">
        <v>1111</v>
      </c>
      <c r="C16" s="43" t="s">
        <v>1515</v>
      </c>
    </row>
    <row r="17" spans="2:59">
      <c r="B17" s="42" t="s">
        <v>1112</v>
      </c>
      <c r="C17" s="43" t="s">
        <v>1516</v>
      </c>
    </row>
    <row r="18" spans="2:59">
      <c r="B18" s="42" t="s">
        <v>1113</v>
      </c>
      <c r="C18" s="43" t="s">
        <v>1517</v>
      </c>
    </row>
    <row r="19" spans="2:59">
      <c r="B19" s="42" t="s">
        <v>1114</v>
      </c>
      <c r="C19" s="43" t="s">
        <v>1115</v>
      </c>
    </row>
    <row r="20" spans="2:59">
      <c r="B20" s="42" t="s">
        <v>1116</v>
      </c>
      <c r="C20" s="43" t="s">
        <v>1117</v>
      </c>
    </row>
    <row r="21" spans="2:59">
      <c r="B21" s="42"/>
    </row>
    <row r="22" spans="2:59" s="188" customFormat="1" ht="18">
      <c r="B22" s="187" t="s">
        <v>1118</v>
      </c>
    </row>
    <row r="23" spans="2:59" ht="18">
      <c r="B23" s="41"/>
    </row>
    <row r="24" spans="2:59" ht="18">
      <c r="B24" s="44" t="s">
        <v>1541</v>
      </c>
    </row>
    <row r="25" spans="2:59" ht="18">
      <c r="B25" s="41"/>
    </row>
    <row r="26" spans="2:59">
      <c r="C26" s="45"/>
      <c r="D26" s="241" t="s">
        <v>0</v>
      </c>
      <c r="E26" s="241"/>
      <c r="F26" s="241"/>
      <c r="G26" s="241"/>
      <c r="I26" s="46" t="s">
        <v>1</v>
      </c>
      <c r="K26" s="47" t="s">
        <v>2</v>
      </c>
    </row>
    <row r="27" spans="2:59">
      <c r="C27" s="45"/>
      <c r="D27" s="45"/>
      <c r="E27" s="48">
        <v>2018</v>
      </c>
      <c r="F27" s="48">
        <v>2019</v>
      </c>
      <c r="G27" s="48">
        <v>2020</v>
      </c>
      <c r="I27" s="48">
        <v>2020</v>
      </c>
    </row>
    <row r="28" spans="2:59">
      <c r="C28" s="242" t="s">
        <v>1590</v>
      </c>
      <c r="D28" s="190" t="s">
        <v>3</v>
      </c>
      <c r="E28" s="191">
        <f>E29/E30</f>
        <v>10.229759299781181</v>
      </c>
      <c r="F28" s="191">
        <f>F29/F30</f>
        <v>12.498951572327044</v>
      </c>
      <c r="G28" s="191">
        <f>G29/G30</f>
        <v>9.7891566265060241</v>
      </c>
      <c r="I28" s="194">
        <f>I29/I30</f>
        <v>43.947619523809522</v>
      </c>
      <c r="K28" s="49" t="s">
        <v>4</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1"/>
    </row>
    <row r="29" spans="2:59">
      <c r="C29" s="243"/>
      <c r="D29" s="52" t="s">
        <v>5</v>
      </c>
      <c r="E29" s="45">
        <f>'Historical Prices'!B253</f>
        <v>46.75</v>
      </c>
      <c r="F29" s="53">
        <f>'Historical Prices'!F254</f>
        <v>59.619999</v>
      </c>
      <c r="G29" s="45">
        <f>'Historical Prices'!J255</f>
        <v>48.75</v>
      </c>
      <c r="I29" s="53">
        <f>'AMD Financials'!F255</f>
        <v>92.290001000000004</v>
      </c>
      <c r="K29" s="54" t="s">
        <v>1525</v>
      </c>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55"/>
    </row>
    <row r="30" spans="2:59">
      <c r="C30" s="243"/>
      <c r="D30" s="52" t="s">
        <v>6</v>
      </c>
      <c r="E30" s="56" t="str">
        <f>IC!D56</f>
        <v>4.57</v>
      </c>
      <c r="F30" s="56" t="str">
        <f>IC!E56</f>
        <v>4.77</v>
      </c>
      <c r="G30" s="56" t="str">
        <f>IC!F56</f>
        <v>4.98</v>
      </c>
      <c r="I30" s="56" t="str">
        <f>'AMD Financials'!B54</f>
        <v>2.10</v>
      </c>
      <c r="K30" s="54" t="s">
        <v>1576</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55"/>
    </row>
    <row r="31" spans="2:59">
      <c r="C31" s="243"/>
      <c r="D31" s="52"/>
      <c r="E31" s="45"/>
      <c r="F31" s="45"/>
      <c r="G31" s="45"/>
      <c r="I31" s="45"/>
      <c r="K31" s="57" t="s">
        <v>1577</v>
      </c>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9"/>
    </row>
    <row r="32" spans="2:59">
      <c r="C32" s="243"/>
      <c r="D32" s="190" t="s">
        <v>11</v>
      </c>
      <c r="E32" s="192">
        <f>E33/E34</f>
        <v>2.8910350978367285</v>
      </c>
      <c r="F32" s="192">
        <f>F33/F34</f>
        <v>3.397779928558526</v>
      </c>
      <c r="G32" s="192">
        <f>G33/G34</f>
        <v>2.5259908931612332</v>
      </c>
      <c r="I32" s="195">
        <f>I33/I34</f>
        <v>18.720466195648449</v>
      </c>
      <c r="K32" s="60" t="s">
        <v>12</v>
      </c>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61"/>
      <c r="BE32" s="61"/>
      <c r="BF32" s="61"/>
      <c r="BG32" s="62"/>
    </row>
    <row r="33" spans="3:64">
      <c r="C33" s="243"/>
      <c r="D33" s="52" t="s">
        <v>13</v>
      </c>
      <c r="E33" s="63">
        <f>E29*IC!D58</f>
        <v>215564250000</v>
      </c>
      <c r="F33" s="63">
        <f>F29*IC!E58</f>
        <v>263341535583</v>
      </c>
      <c r="G33" s="63">
        <f>G29*IC!F58</f>
        <v>204701250000</v>
      </c>
      <c r="I33" s="64">
        <f>I29*'AMD Financials'!B56</f>
        <v>109271361184</v>
      </c>
      <c r="K33" s="60" t="s">
        <v>14</v>
      </c>
      <c r="BG33" s="65"/>
    </row>
    <row r="34" spans="3:64">
      <c r="C34" s="243"/>
      <c r="D34" s="52" t="s">
        <v>15</v>
      </c>
      <c r="E34" s="56" t="str">
        <f>BS!D96</f>
        <v>74,563,000,000</v>
      </c>
      <c r="F34" s="56" t="str">
        <f>BS!E96</f>
        <v>77,504,000,000</v>
      </c>
      <c r="G34" s="56" t="str">
        <f>BS!F96</f>
        <v>81,038,000,000</v>
      </c>
      <c r="I34" s="56" t="str">
        <f>'AMD Financials'!B147</f>
        <v>5,837,000,000</v>
      </c>
      <c r="K34" s="60" t="s">
        <v>1526</v>
      </c>
      <c r="BG34" s="65"/>
    </row>
    <row r="35" spans="3:64">
      <c r="C35" s="243"/>
      <c r="D35" s="52"/>
      <c r="E35" s="56"/>
      <c r="F35" s="56"/>
      <c r="G35" s="56"/>
      <c r="I35" s="45"/>
      <c r="K35" s="66" t="s">
        <v>1527</v>
      </c>
      <c r="L35" s="67"/>
      <c r="M35" s="67"/>
      <c r="N35" s="67"/>
      <c r="O35" s="67"/>
      <c r="P35" s="67"/>
      <c r="Q35" s="67"/>
      <c r="R35" s="67"/>
      <c r="S35" s="67"/>
      <c r="T35" s="67"/>
      <c r="U35" s="67"/>
      <c r="V35" s="67"/>
      <c r="W35" s="67"/>
      <c r="X35" s="67"/>
      <c r="Y35" s="67"/>
      <c r="Z35" s="67"/>
      <c r="AA35" s="67"/>
      <c r="AB35" s="67"/>
      <c r="AC35" s="67"/>
      <c r="AD35" s="67"/>
      <c r="AE35" s="67"/>
      <c r="AF35" s="67"/>
      <c r="AG35" s="67"/>
      <c r="AH35" s="67"/>
      <c r="AI35" s="3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8"/>
    </row>
    <row r="36" spans="3:64">
      <c r="C36" s="243"/>
      <c r="D36" s="190" t="s">
        <v>20</v>
      </c>
      <c r="E36" s="193">
        <f>E37/E38</f>
        <v>10.157961525336972</v>
      </c>
      <c r="F36" s="193">
        <f>F37/F38</f>
        <v>12.570953490498498</v>
      </c>
      <c r="G36" s="193">
        <f>G37/G38</f>
        <v>9.6666078252201366</v>
      </c>
      <c r="I36" s="194">
        <f>I37/I38</f>
        <v>78.894347102994885</v>
      </c>
      <c r="K36" s="69" t="s">
        <v>21</v>
      </c>
      <c r="L36" s="61"/>
      <c r="M36" s="61"/>
      <c r="N36" s="61"/>
      <c r="O36" s="61"/>
      <c r="P36" s="61"/>
      <c r="Q36" s="61"/>
      <c r="R36" s="61"/>
      <c r="S36" s="61"/>
      <c r="T36" s="61"/>
      <c r="U36" s="61"/>
      <c r="V36" s="61"/>
      <c r="W36" s="61"/>
      <c r="X36" s="61"/>
      <c r="Y36" s="61"/>
      <c r="Z36" s="61"/>
      <c r="AA36" s="61"/>
      <c r="AB36" s="61"/>
      <c r="AC36" s="61"/>
      <c r="AD36" s="61"/>
      <c r="AI36" s="51"/>
    </row>
    <row r="37" spans="3:64">
      <c r="C37" s="243"/>
      <c r="D37" s="52" t="s">
        <v>22</v>
      </c>
      <c r="E37" s="70">
        <f>E33+(BS!D71+BS!D83)-BS!D5</f>
        <v>238143250000</v>
      </c>
      <c r="F37" s="70">
        <f>F33+BS!E83-BS!E5</f>
        <v>284455535583</v>
      </c>
      <c r="G37" s="70">
        <f>G33+BS!F83-BS!F5</f>
        <v>232733250000</v>
      </c>
      <c r="I37" s="70">
        <f>I33+'AMD Financials'!B140-'AMD Financials'!B65</f>
        <v>108006361184</v>
      </c>
      <c r="K37" s="60" t="s">
        <v>1537</v>
      </c>
      <c r="AI37" s="55"/>
    </row>
    <row r="38" spans="3:64">
      <c r="C38" s="243"/>
      <c r="D38" s="52" t="s">
        <v>23</v>
      </c>
      <c r="E38" s="63">
        <f>E41-IC!D11</f>
        <v>23444000000</v>
      </c>
      <c r="F38" s="63">
        <f>F41-IC!E11</f>
        <v>22628000000</v>
      </c>
      <c r="G38" s="63">
        <f>G41-IC!E10</f>
        <v>24076000000</v>
      </c>
      <c r="I38" s="63" t="str">
        <f>I41</f>
        <v>1,369,000,000</v>
      </c>
      <c r="K38" s="66" t="s">
        <v>1528</v>
      </c>
      <c r="L38" s="67"/>
      <c r="M38" s="67"/>
      <c r="N38" s="67"/>
      <c r="O38" s="67"/>
      <c r="P38" s="67"/>
      <c r="Q38" s="67"/>
      <c r="R38" s="67"/>
      <c r="S38" s="67"/>
      <c r="T38" s="67"/>
      <c r="U38" s="67"/>
      <c r="V38" s="67"/>
      <c r="W38" s="67"/>
      <c r="X38" s="67"/>
      <c r="Y38" s="67"/>
      <c r="Z38" s="67"/>
      <c r="AA38" s="67"/>
      <c r="AB38" s="67"/>
      <c r="AC38" s="67"/>
      <c r="AD38" s="67"/>
      <c r="AE38" s="58"/>
      <c r="AF38" s="58"/>
      <c r="AG38" s="58"/>
      <c r="AH38" s="58"/>
      <c r="AI38" s="59"/>
    </row>
    <row r="39" spans="3:64">
      <c r="C39" s="244"/>
      <c r="D39" s="52"/>
      <c r="E39" s="63">
        <f>E47+IC!D15+IC!D33+IC!D11</f>
        <v>18715000000</v>
      </c>
      <c r="F39" s="63">
        <f>F47+IC!E15+IC!E33+IC!E11</f>
        <v>18322000000</v>
      </c>
      <c r="G39" s="63">
        <f>G47+IC!F33+IC!F15</f>
        <v>16216000000</v>
      </c>
      <c r="I39" s="63">
        <f>I47+'AMD Financials'!B20+'AMD Financials'!B36</f>
        <v>3661000000</v>
      </c>
    </row>
    <row r="40" spans="3:64">
      <c r="C40" s="245" t="s">
        <v>24</v>
      </c>
      <c r="D40" s="178" t="s">
        <v>25</v>
      </c>
      <c r="E40" s="189">
        <f>E47/E42</f>
        <v>0.29715729448961159</v>
      </c>
      <c r="F40" s="189">
        <f>F41/F42</f>
        <v>0.31165149725561037</v>
      </c>
      <c r="G40" s="189">
        <f>G41/G42</f>
        <v>0.30662539972003544</v>
      </c>
      <c r="H40" s="71"/>
      <c r="I40" s="189">
        <f>I41/I42</f>
        <v>0.14022329202089523</v>
      </c>
      <c r="K40" s="69" t="s">
        <v>26</v>
      </c>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2"/>
    </row>
    <row r="41" spans="3:64">
      <c r="C41" s="246"/>
      <c r="D41" s="52" t="s">
        <v>27</v>
      </c>
      <c r="E41" s="56" t="str">
        <f>IC!D13</f>
        <v>23,244,000,000</v>
      </c>
      <c r="F41" s="56" t="str">
        <f>IC!E13</f>
        <v>22,428,000,000</v>
      </c>
      <c r="G41" s="56" t="str">
        <f>IC!F13</f>
        <v>23,876,000,000</v>
      </c>
      <c r="I41" s="56" t="str">
        <f>'AMD Financials'!B18</f>
        <v>1,369,000,000</v>
      </c>
      <c r="K41" s="60" t="s">
        <v>1529</v>
      </c>
      <c r="AT41" s="65"/>
    </row>
    <row r="42" spans="3:64">
      <c r="C42" s="246"/>
      <c r="D42" s="52" t="s">
        <v>32</v>
      </c>
      <c r="E42" s="56" t="str">
        <f>IC!D3</f>
        <v>70,848,000,000</v>
      </c>
      <c r="F42" s="56" t="str">
        <f>IC!E3</f>
        <v>71,965,000,000</v>
      </c>
      <c r="G42" s="56" t="str">
        <f>IC!F3</f>
        <v>77,867,000,000</v>
      </c>
      <c r="I42" s="56" t="str">
        <f>'AMD Financials'!B5</f>
        <v>9,763,000,000</v>
      </c>
      <c r="K42" s="60" t="s">
        <v>37</v>
      </c>
      <c r="AT42" s="65"/>
    </row>
    <row r="43" spans="3:64">
      <c r="C43" s="246"/>
      <c r="D43" s="178" t="s">
        <v>38</v>
      </c>
      <c r="E43" s="189">
        <f>E44/E45</f>
        <v>0.29715729448961159</v>
      </c>
      <c r="F43" s="189">
        <f>F44/F45</f>
        <v>0.2924755089279511</v>
      </c>
      <c r="G43" s="189">
        <f>G44/G45</f>
        <v>0.26839354283586114</v>
      </c>
      <c r="H43" s="71"/>
      <c r="I43" s="189">
        <f>I44/I45</f>
        <v>0.25504455597664655</v>
      </c>
      <c r="K43" s="69" t="s">
        <v>39</v>
      </c>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2"/>
    </row>
    <row r="44" spans="3:64">
      <c r="C44" s="246"/>
      <c r="D44" s="52" t="s">
        <v>40</v>
      </c>
      <c r="E44" s="56" t="str">
        <f>IC!D34</f>
        <v>21,053,000,000</v>
      </c>
      <c r="F44" s="56" t="str">
        <f>IC!E34</f>
        <v>21,048,000,000</v>
      </c>
      <c r="G44" s="56" t="str">
        <f>IC!F34</f>
        <v>20,899,000,000</v>
      </c>
      <c r="I44" s="56" t="str">
        <f>'AMD Financials'!B38</f>
        <v>2,490,000,000</v>
      </c>
      <c r="K44" s="66" t="s">
        <v>1530</v>
      </c>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8"/>
    </row>
    <row r="45" spans="3:64">
      <c r="C45" s="246"/>
      <c r="D45" s="52" t="s">
        <v>32</v>
      </c>
      <c r="E45" s="56" t="s">
        <v>33</v>
      </c>
      <c r="F45" s="56" t="s">
        <v>34</v>
      </c>
      <c r="G45" s="56" t="s">
        <v>35</v>
      </c>
      <c r="I45" s="56" t="str">
        <f>I42</f>
        <v>9,763,000,000</v>
      </c>
      <c r="J45" s="72"/>
      <c r="K45" s="73"/>
      <c r="L45" s="73"/>
      <c r="M45" s="74"/>
      <c r="N45" s="74"/>
      <c r="O45" s="74"/>
      <c r="P45" s="74"/>
    </row>
    <row r="46" spans="3:64">
      <c r="C46" s="246"/>
      <c r="D46" s="178" t="s">
        <v>45</v>
      </c>
      <c r="E46" s="189">
        <f>E47/E48</f>
        <v>0.28235183670184943</v>
      </c>
      <c r="F46" s="189">
        <f>F47/F48</f>
        <v>0.27157308009909165</v>
      </c>
      <c r="G46" s="189">
        <f>G47/G48</f>
        <v>0.25789135960907228</v>
      </c>
      <c r="H46" s="71"/>
      <c r="I46" s="189">
        <f>I47/I48</f>
        <v>0.4265890011992462</v>
      </c>
      <c r="K46" s="69" t="s">
        <v>46</v>
      </c>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2"/>
    </row>
    <row r="47" spans="3:64">
      <c r="C47" s="246"/>
      <c r="D47" s="52" t="s">
        <v>40</v>
      </c>
      <c r="E47" s="56" t="str">
        <f>IC!D34</f>
        <v>21,053,000,000</v>
      </c>
      <c r="F47" s="56" t="str">
        <f>IC!E34</f>
        <v>21,048,000,000</v>
      </c>
      <c r="G47" s="56" t="str">
        <f>IC!F34</f>
        <v>20,899,000,000</v>
      </c>
      <c r="I47" s="56" t="str">
        <f>'AMD Financials'!B38</f>
        <v>2,490,000,000</v>
      </c>
      <c r="J47" s="72"/>
      <c r="K47" s="66" t="s">
        <v>1531</v>
      </c>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8"/>
    </row>
    <row r="48" spans="3:64">
      <c r="C48" s="246"/>
      <c r="D48" s="52" t="s">
        <v>15</v>
      </c>
      <c r="E48" s="56" t="str">
        <f>E34</f>
        <v>74,563,000,000</v>
      </c>
      <c r="F48" s="56" t="str">
        <f>F34</f>
        <v>77,504,000,000</v>
      </c>
      <c r="G48" s="56" t="str">
        <f>G34</f>
        <v>81,038,000,000</v>
      </c>
      <c r="H48" s="75"/>
      <c r="I48" s="56" t="str">
        <f>'AMD Financials'!B147</f>
        <v>5,837,000,000</v>
      </c>
      <c r="K48" s="74"/>
      <c r="L48" s="74"/>
      <c r="M48" s="74"/>
      <c r="N48" s="74"/>
      <c r="O48" s="74"/>
      <c r="P48" s="74"/>
    </row>
    <row r="49" spans="3:64">
      <c r="C49" s="246"/>
      <c r="D49" s="52"/>
      <c r="E49" s="56"/>
      <c r="F49" s="56"/>
      <c r="G49" s="56"/>
      <c r="I49" s="56"/>
      <c r="K49" s="73"/>
      <c r="L49" s="74"/>
      <c r="M49" s="74"/>
      <c r="N49" s="74"/>
      <c r="O49" s="74"/>
      <c r="P49" s="74"/>
    </row>
    <row r="50" spans="3:64">
      <c r="C50" s="247" t="s">
        <v>47</v>
      </c>
      <c r="D50" s="196" t="s">
        <v>48</v>
      </c>
      <c r="E50" s="197">
        <f>E51/E52</f>
        <v>1.7314447251293155</v>
      </c>
      <c r="F50" s="197">
        <f>F51/F52</f>
        <v>1.4002241147467502</v>
      </c>
      <c r="G50" s="197">
        <f>G51/G52</f>
        <v>1.9087420214914761</v>
      </c>
      <c r="I50" s="197">
        <f>I51/I52</f>
        <v>2.5415804716590813</v>
      </c>
      <c r="K50" s="69" t="s">
        <v>49</v>
      </c>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2"/>
    </row>
    <row r="51" spans="3:64">
      <c r="C51" s="248"/>
      <c r="D51" s="52" t="s">
        <v>50</v>
      </c>
      <c r="E51" s="56" t="str">
        <f>BS!D3</f>
        <v>28,787,000,000</v>
      </c>
      <c r="F51" s="56" t="str">
        <f>BS!E3</f>
        <v>31,239,000,000</v>
      </c>
      <c r="G51" s="56" t="str">
        <f>BS!F3</f>
        <v>47,249,000,000</v>
      </c>
      <c r="I51" s="56" t="str">
        <f>'AMD Financials'!B63</f>
        <v>6,143,000,000</v>
      </c>
      <c r="K51" s="60" t="s">
        <v>1532</v>
      </c>
      <c r="BL51" s="65"/>
    </row>
    <row r="52" spans="3:64">
      <c r="C52" s="248"/>
      <c r="D52" s="52" t="s">
        <v>55</v>
      </c>
      <c r="E52" s="56" t="str">
        <f>BS!D61</f>
        <v>16,626,000,000</v>
      </c>
      <c r="F52" s="56" t="str">
        <f>BS!E61</f>
        <v>22,310,000,000</v>
      </c>
      <c r="G52" s="56" t="str">
        <f>BS!F61</f>
        <v>24,754,000,000</v>
      </c>
      <c r="I52" s="56" t="str">
        <f>'AMD Financials'!B119</f>
        <v>2,417,000,000</v>
      </c>
      <c r="K52" s="60" t="s">
        <v>60</v>
      </c>
      <c r="BL52" s="65"/>
    </row>
    <row r="53" spans="3:64">
      <c r="C53" s="248"/>
      <c r="D53" s="52"/>
      <c r="E53" s="56"/>
      <c r="F53" s="56"/>
      <c r="G53" s="56"/>
      <c r="I53" s="56"/>
      <c r="K53" s="60" t="s">
        <v>61</v>
      </c>
      <c r="BL53" s="65"/>
    </row>
    <row r="54" spans="3:64">
      <c r="C54" s="248"/>
      <c r="D54" s="196" t="s">
        <v>62</v>
      </c>
      <c r="E54" s="197">
        <f>(E55-E56)/E57</f>
        <v>1.2952002887044389</v>
      </c>
      <c r="F54" s="197">
        <f>(F55-F56)/F57</f>
        <v>1.0082922456297625</v>
      </c>
      <c r="G54" s="197">
        <f>(G55-G56)/G57</f>
        <v>1.5683121919689746</v>
      </c>
      <c r="I54" s="197">
        <f>(I55-I56)/I57</f>
        <v>1.9627637567232106</v>
      </c>
      <c r="K54" s="60" t="s">
        <v>63</v>
      </c>
      <c r="BL54" s="65"/>
    </row>
    <row r="55" spans="3:64">
      <c r="C55" s="248"/>
      <c r="D55" s="52" t="s">
        <v>50</v>
      </c>
      <c r="E55" s="56" t="str">
        <f>E51</f>
        <v>28,787,000,000</v>
      </c>
      <c r="F55" s="56" t="str">
        <f>F51</f>
        <v>31,239,000,000</v>
      </c>
      <c r="G55" s="56" t="str">
        <f>G51</f>
        <v>47,249,000,000</v>
      </c>
      <c r="I55" s="56" t="str">
        <f>'AMD Financials'!B63</f>
        <v>6,143,000,000</v>
      </c>
      <c r="K55" s="60" t="s">
        <v>64</v>
      </c>
      <c r="BL55" s="65"/>
    </row>
    <row r="56" spans="3:64">
      <c r="C56" s="248"/>
      <c r="D56" s="52" t="s">
        <v>65</v>
      </c>
      <c r="E56" s="76" t="str">
        <f>BS!D9</f>
        <v>7,253,000,000</v>
      </c>
      <c r="F56" s="56" t="str">
        <f>BS!E9</f>
        <v>8,744,000,000</v>
      </c>
      <c r="G56" s="56" t="str">
        <f>BS!F9</f>
        <v>8,427,000,000</v>
      </c>
      <c r="I56" s="56" t="str">
        <f>'AMD Financials'!B70</f>
        <v>1,399,000,000</v>
      </c>
      <c r="K56" s="60" t="s">
        <v>1533</v>
      </c>
      <c r="BL56" s="65"/>
    </row>
    <row r="57" spans="3:64">
      <c r="C57" s="248"/>
      <c r="D57" s="52" t="s">
        <v>55</v>
      </c>
      <c r="E57" s="76" t="str">
        <f>E52</f>
        <v>16,626,000,000</v>
      </c>
      <c r="F57" s="56" t="str">
        <f>F52</f>
        <v>22,310,000,000</v>
      </c>
      <c r="G57" s="56" t="str">
        <f>G52</f>
        <v>24,754,000,000</v>
      </c>
      <c r="I57" s="56" t="str">
        <f>'AMD Financials'!B119</f>
        <v>2,417,000,000</v>
      </c>
      <c r="K57" s="66" t="s">
        <v>70</v>
      </c>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8"/>
    </row>
    <row r="58" spans="3:64">
      <c r="C58" s="248"/>
      <c r="D58" s="52"/>
      <c r="E58" s="56"/>
      <c r="F58" s="56"/>
      <c r="G58" s="56"/>
      <c r="I58" s="56"/>
    </row>
    <row r="59" spans="3:64">
      <c r="C59" s="248"/>
      <c r="D59" s="196" t="s">
        <v>71</v>
      </c>
      <c r="E59" s="198">
        <f>E60/E61</f>
        <v>0.34330700213242493</v>
      </c>
      <c r="F59" s="198">
        <f>F60/F61</f>
        <v>0.32653798513625104</v>
      </c>
      <c r="G59" s="198">
        <f>G60/G61</f>
        <v>0.41828524889557983</v>
      </c>
      <c r="H59" s="77"/>
      <c r="I59" s="198">
        <f>I60/I61</f>
        <v>5.65358917252013E-2</v>
      </c>
      <c r="K59" s="69" t="s">
        <v>72</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2"/>
    </row>
    <row r="60" spans="3:64">
      <c r="C60" s="248"/>
      <c r="D60" s="52" t="s">
        <v>73</v>
      </c>
      <c r="E60" s="63">
        <f>BS!D71+BS!D83</f>
        <v>25598000000</v>
      </c>
      <c r="F60" s="63" t="str">
        <f>BS!E83</f>
        <v>25,308,000,000</v>
      </c>
      <c r="G60" s="56" t="str">
        <f>BS!F83</f>
        <v>33,897,000,000</v>
      </c>
      <c r="I60" s="63" t="str">
        <f>'AMD Financials'!B140</f>
        <v>330,000,000</v>
      </c>
      <c r="K60" s="60" t="s">
        <v>1534</v>
      </c>
      <c r="AU60" s="65"/>
    </row>
    <row r="61" spans="3:64">
      <c r="C61" s="248"/>
      <c r="D61" s="52" t="s">
        <v>77</v>
      </c>
      <c r="E61" s="56" t="s">
        <v>16</v>
      </c>
      <c r="F61" s="56" t="s">
        <v>17</v>
      </c>
      <c r="G61" s="56" t="s">
        <v>18</v>
      </c>
      <c r="I61" s="56" t="str">
        <f>I48</f>
        <v>5,837,000,000</v>
      </c>
      <c r="K61" s="66" t="s">
        <v>78</v>
      </c>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8"/>
    </row>
    <row r="62" spans="3:64">
      <c r="C62" s="248"/>
      <c r="D62" s="52"/>
      <c r="E62" s="56"/>
      <c r="F62" s="56"/>
      <c r="G62" s="56"/>
      <c r="I62" s="56"/>
    </row>
    <row r="63" spans="3:64">
      <c r="C63" s="248"/>
      <c r="D63" s="52"/>
      <c r="E63" s="56"/>
      <c r="F63" s="56"/>
      <c r="G63" s="56"/>
      <c r="I63" s="56"/>
      <c r="M63" s="78"/>
      <c r="N63" s="78"/>
      <c r="O63" s="78"/>
    </row>
    <row r="64" spans="3:64">
      <c r="C64" s="248"/>
      <c r="D64" s="196" t="s">
        <v>79</v>
      </c>
      <c r="E64" s="198">
        <f>E65/(E65+E66)</f>
        <v>0.10614430741129675</v>
      </c>
      <c r="F64" s="198">
        <f>F65/(F65+F66)</f>
        <v>8.7677258682866605E-2</v>
      </c>
      <c r="G64" s="198">
        <f>G65/(G65+G66)</f>
        <v>0.14206726159978122</v>
      </c>
      <c r="H64" s="77"/>
      <c r="I64" s="198">
        <f>I65/(I65+I66)</f>
        <v>3.010911510907171E-3</v>
      </c>
      <c r="K64" s="69" t="s">
        <v>80</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2"/>
    </row>
    <row r="65" spans="2:55">
      <c r="C65" s="248"/>
      <c r="D65" s="52" t="s">
        <v>73</v>
      </c>
      <c r="E65" s="63">
        <f>E60</f>
        <v>25598000000</v>
      </c>
      <c r="F65" s="63" t="str">
        <f>F60</f>
        <v>25,308,000,000</v>
      </c>
      <c r="G65" s="56" t="str">
        <f>G60</f>
        <v>33,897,000,000</v>
      </c>
      <c r="I65" s="63" t="str">
        <f>I60</f>
        <v>330,000,000</v>
      </c>
      <c r="K65" s="60" t="s">
        <v>81</v>
      </c>
      <c r="BA65" s="65"/>
    </row>
    <row r="66" spans="2:55">
      <c r="C66" s="248"/>
      <c r="D66" s="52" t="s">
        <v>13</v>
      </c>
      <c r="E66" s="63">
        <f>E33</f>
        <v>215564250000</v>
      </c>
      <c r="F66" s="63">
        <f>F33</f>
        <v>263341535583</v>
      </c>
      <c r="G66" s="63">
        <f>G33</f>
        <v>204701250000</v>
      </c>
      <c r="I66" s="63">
        <f>I33</f>
        <v>109271361184</v>
      </c>
      <c r="K66" s="60" t="s">
        <v>82</v>
      </c>
      <c r="BA66" s="65"/>
    </row>
    <row r="67" spans="2:55">
      <c r="C67" s="248"/>
      <c r="D67" s="52"/>
      <c r="E67" s="79"/>
      <c r="F67" s="79"/>
      <c r="G67" s="79"/>
      <c r="I67" s="79"/>
      <c r="K67" s="60" t="s">
        <v>1535</v>
      </c>
      <c r="AM67" s="67"/>
      <c r="AN67" s="67"/>
      <c r="AO67" s="67"/>
      <c r="AP67" s="67"/>
      <c r="AQ67" s="67"/>
      <c r="AR67" s="67"/>
      <c r="AS67" s="67"/>
      <c r="AT67" s="67"/>
      <c r="AU67" s="67"/>
      <c r="AV67" s="67"/>
      <c r="AW67" s="67"/>
      <c r="AX67" s="67"/>
      <c r="AY67" s="67"/>
      <c r="AZ67" s="67"/>
      <c r="BA67" s="68"/>
    </row>
    <row r="68" spans="2:55">
      <c r="C68" s="249"/>
      <c r="D68" s="196" t="s">
        <v>84</v>
      </c>
      <c r="E68" s="199">
        <f>-1*(E69/E70)</f>
        <v>774.8</v>
      </c>
      <c r="F68" s="199">
        <f>-1*(F69/F70)</f>
        <v>3738</v>
      </c>
      <c r="G68" s="199">
        <f>-1*(G69/G70)</f>
        <v>66.879551820728295</v>
      </c>
      <c r="I68" s="197">
        <f>-1*I69/I70</f>
        <v>35.102564102564102</v>
      </c>
      <c r="K68" s="69" t="s">
        <v>85</v>
      </c>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2"/>
    </row>
    <row r="69" spans="2:55">
      <c r="D69" s="52" t="s">
        <v>86</v>
      </c>
      <c r="E69" s="56" t="str">
        <f>E41</f>
        <v>23,244,000,000</v>
      </c>
      <c r="F69" s="56" t="str">
        <f>F41</f>
        <v>22,428,000,000</v>
      </c>
      <c r="G69" s="56" t="str">
        <f>G41</f>
        <v>23,876,000,000</v>
      </c>
      <c r="I69" s="56" t="str">
        <f>I41</f>
        <v>1,369,000,000</v>
      </c>
      <c r="K69" s="60" t="s">
        <v>87</v>
      </c>
      <c r="AL69" s="65"/>
    </row>
    <row r="70" spans="2:55">
      <c r="D70" s="52" t="s">
        <v>88</v>
      </c>
      <c r="E70" s="56" t="str">
        <f>IC!D16</f>
        <v>-30,000,000</v>
      </c>
      <c r="F70" s="56" t="str">
        <f>IC!E16</f>
        <v>-6,000,000</v>
      </c>
      <c r="G70" s="56" t="str">
        <f>IC!F16</f>
        <v>-357,000,000</v>
      </c>
      <c r="I70" s="56" t="str">
        <f>'AMD Financials'!B21</f>
        <v>-39,000,000</v>
      </c>
      <c r="K70" s="60" t="s">
        <v>93</v>
      </c>
      <c r="AL70" s="65"/>
    </row>
    <row r="71" spans="2:55" ht="15" thickBot="1">
      <c r="I71" s="75"/>
      <c r="K71" s="60" t="s">
        <v>1536</v>
      </c>
      <c r="AL71" s="65"/>
    </row>
    <row r="72" spans="2:55">
      <c r="F72" s="71">
        <f>(E68-F68)/F68</f>
        <v>-0.79272338148742638</v>
      </c>
      <c r="G72" s="71">
        <f>(G68-F68)/F68</f>
        <v>-0.98210819908487734</v>
      </c>
      <c r="I72" s="75"/>
      <c r="K72" s="66" t="s">
        <v>94</v>
      </c>
      <c r="L72" s="67"/>
      <c r="M72" s="67"/>
      <c r="N72" s="80"/>
      <c r="O72" s="67"/>
      <c r="P72" s="67"/>
      <c r="Q72" s="67"/>
      <c r="R72" s="67"/>
      <c r="S72" s="67"/>
      <c r="T72" s="67"/>
      <c r="U72" s="67"/>
      <c r="V72" s="67"/>
      <c r="W72" s="67"/>
      <c r="X72" s="67"/>
      <c r="Y72" s="67"/>
      <c r="Z72" s="67"/>
      <c r="AA72" s="67"/>
      <c r="AB72" s="67"/>
      <c r="AC72" s="67"/>
      <c r="AD72" s="67"/>
      <c r="AE72" s="67"/>
      <c r="AF72" s="67"/>
      <c r="AG72" s="67"/>
      <c r="AH72" s="67"/>
      <c r="AI72" s="67"/>
      <c r="AJ72" s="67"/>
      <c r="AK72" s="67"/>
      <c r="AL72" s="68"/>
    </row>
    <row r="73" spans="2:55">
      <c r="F73" s="71"/>
      <c r="G73" s="71"/>
      <c r="I73" s="75"/>
      <c r="N73" s="81"/>
    </row>
    <row r="74" spans="2:55" s="183" customFormat="1" ht="18">
      <c r="B74" s="182" t="s">
        <v>1119</v>
      </c>
      <c r="F74" s="184"/>
      <c r="G74" s="184"/>
      <c r="I74" s="185"/>
      <c r="N74" s="186"/>
    </row>
    <row r="75" spans="2:55">
      <c r="I75" s="75"/>
      <c r="K75" s="47" t="s">
        <v>95</v>
      </c>
      <c r="N75" s="78"/>
    </row>
    <row r="76" spans="2:55">
      <c r="I76" s="75"/>
      <c r="N76" s="82"/>
    </row>
    <row r="77" spans="2:55">
      <c r="D77" s="179" t="s">
        <v>96</v>
      </c>
      <c r="E77" s="180">
        <f>-1*(E78/(E79/365))</f>
        <v>97.648371509719311</v>
      </c>
      <c r="F77" s="180">
        <f>-1*(F78/(F79/365))</f>
        <v>107.00955574182733</v>
      </c>
      <c r="G77" s="180">
        <f>-1*(G78/(G79/365))</f>
        <v>89.792876952269737</v>
      </c>
      <c r="I77" s="180">
        <f>-1*(I78/(I79/365))</f>
        <v>94.28268094534711</v>
      </c>
      <c r="K77" s="69" t="s">
        <v>97</v>
      </c>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2"/>
    </row>
    <row r="78" spans="2:55">
      <c r="D78" s="45" t="s">
        <v>98</v>
      </c>
      <c r="E78" s="76" t="str">
        <f>BS!D9</f>
        <v>7,253,000,000</v>
      </c>
      <c r="F78" s="76" t="str">
        <f>BS!E9</f>
        <v>8,744,000,000</v>
      </c>
      <c r="G78" s="76" t="str">
        <f>BS!F9</f>
        <v>8,427,000,000</v>
      </c>
      <c r="I78" s="56" t="str">
        <f>'AMD Financials'!B70</f>
        <v>1,399,000,000</v>
      </c>
      <c r="K78" s="60" t="s">
        <v>99</v>
      </c>
      <c r="BC78" s="65"/>
    </row>
    <row r="79" spans="2:55">
      <c r="D79" s="45" t="s">
        <v>100</v>
      </c>
      <c r="E79" s="76" t="str">
        <f>IC!D6</f>
        <v>-27,111,000,000</v>
      </c>
      <c r="F79" s="76" t="str">
        <f>IC!E6</f>
        <v>-29,825,000,000</v>
      </c>
      <c r="G79" s="76" t="str">
        <f>IC!F6</f>
        <v>-34,255,000,000</v>
      </c>
      <c r="I79" s="56" t="str">
        <f>'AMD Financials'!B8</f>
        <v>-5,416,000,000</v>
      </c>
      <c r="K79" s="66" t="s">
        <v>105</v>
      </c>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8"/>
    </row>
    <row r="80" spans="2:55">
      <c r="D80" s="45"/>
      <c r="E80" s="45"/>
      <c r="F80" s="45"/>
      <c r="G80" s="45"/>
      <c r="I80" s="45"/>
    </row>
    <row r="81" spans="2:51">
      <c r="D81" s="179" t="s">
        <v>106</v>
      </c>
      <c r="E81" s="180">
        <f>E82/(E83/365)</f>
        <v>34.630899954832884</v>
      </c>
      <c r="F81" s="180">
        <f>F82/(F83/365)</f>
        <v>38.84575835475578</v>
      </c>
      <c r="G81" s="180">
        <f>G82/(G83/365)</f>
        <v>31.790488910578294</v>
      </c>
      <c r="I81" s="181">
        <f>I82/(I83/365)</f>
        <v>77.23957799856602</v>
      </c>
      <c r="K81" s="69" t="s">
        <v>107</v>
      </c>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2"/>
    </row>
    <row r="82" spans="2:51">
      <c r="D82" s="45" t="s">
        <v>108</v>
      </c>
      <c r="E82" s="76" t="str">
        <f>BS!D14</f>
        <v>6,722,000,000</v>
      </c>
      <c r="F82" s="76" t="str">
        <f>BS!E14</f>
        <v>7,659,000,000</v>
      </c>
      <c r="G82" s="76" t="str">
        <f>BS!F14</f>
        <v>6,782,000,000</v>
      </c>
      <c r="I82" s="56" t="str">
        <f>'AMD Financials'!B75</f>
        <v>2,066,000,000</v>
      </c>
      <c r="K82" s="60" t="s">
        <v>113</v>
      </c>
      <c r="AJ82" s="65"/>
    </row>
    <row r="83" spans="2:51">
      <c r="D83" s="45" t="s">
        <v>32</v>
      </c>
      <c r="E83" s="76" t="str">
        <f>IC!D3</f>
        <v>70,848,000,000</v>
      </c>
      <c r="F83" s="76" t="str">
        <f>IC!E3</f>
        <v>71,965,000,000</v>
      </c>
      <c r="G83" s="76" t="str">
        <f>IC!F3</f>
        <v>77,867,000,000</v>
      </c>
      <c r="I83" s="56" t="str">
        <f>'AMD Financials'!B5</f>
        <v>9,763,000,000</v>
      </c>
      <c r="K83" s="66" t="s">
        <v>114</v>
      </c>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8"/>
    </row>
    <row r="84" spans="2:51">
      <c r="D84" s="45"/>
      <c r="E84" s="45"/>
      <c r="F84" s="45"/>
      <c r="G84" s="45"/>
      <c r="I84" s="56"/>
    </row>
    <row r="85" spans="2:51">
      <c r="D85" s="179" t="s">
        <v>115</v>
      </c>
      <c r="E85" s="180">
        <f>-1*(E86/(E87/365))</f>
        <v>51.483161816236951</v>
      </c>
      <c r="F85" s="180">
        <f>-1*(F86/(F87/365))</f>
        <v>50.518692372171003</v>
      </c>
      <c r="G85" s="180">
        <f>-1*(G86/(G87/365))</f>
        <v>59.467668953437453</v>
      </c>
      <c r="I85" s="181">
        <f>-1*(I86/(I87/365))</f>
        <v>31.539881831610042</v>
      </c>
      <c r="K85" s="69" t="s">
        <v>116</v>
      </c>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2"/>
    </row>
    <row r="86" spans="2:51">
      <c r="D86" s="45" t="s">
        <v>117</v>
      </c>
      <c r="E86" s="76" t="str">
        <f>BS!D64</f>
        <v>3,824,000,000</v>
      </c>
      <c r="F86" s="76" t="str">
        <f>BS!E64</f>
        <v>4,128,000,000</v>
      </c>
      <c r="G86" s="76" t="str">
        <f>BS!F64</f>
        <v>5,581,000,000</v>
      </c>
      <c r="I86" s="56" t="str">
        <f>'AMD Financials'!B122</f>
        <v>468,000,000</v>
      </c>
      <c r="K86" s="60" t="s">
        <v>122</v>
      </c>
      <c r="AN86" s="65"/>
    </row>
    <row r="87" spans="2:51">
      <c r="D87" s="45" t="s">
        <v>100</v>
      </c>
      <c r="E87" s="76" t="s">
        <v>101</v>
      </c>
      <c r="F87" s="76" t="s">
        <v>102</v>
      </c>
      <c r="G87" s="76" t="s">
        <v>103</v>
      </c>
      <c r="I87" s="56" t="str">
        <f>I79</f>
        <v>-5,416,000,000</v>
      </c>
      <c r="K87" s="60" t="s">
        <v>123</v>
      </c>
      <c r="AN87" s="65"/>
    </row>
    <row r="88" spans="2:51">
      <c r="K88" s="66" t="s">
        <v>124</v>
      </c>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8"/>
    </row>
    <row r="90" spans="2:51">
      <c r="D90" s="179" t="s">
        <v>125</v>
      </c>
      <c r="E90" s="180">
        <f>E77+E81-E85</f>
        <v>80.796109648315252</v>
      </c>
      <c r="F90" s="180">
        <f>F77+F81-F85</f>
        <v>95.336621724412097</v>
      </c>
      <c r="G90" s="180">
        <f>G77+G81-G85</f>
        <v>62.115696909410573</v>
      </c>
      <c r="I90" s="181">
        <f>I77+I81-I85</f>
        <v>139.98237711230308</v>
      </c>
      <c r="K90" s="69" t="s">
        <v>126</v>
      </c>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2"/>
    </row>
    <row r="91" spans="2:51">
      <c r="I91" s="75"/>
      <c r="K91" s="60" t="s">
        <v>127</v>
      </c>
      <c r="AY91" s="65"/>
    </row>
    <row r="92" spans="2:51">
      <c r="I92" s="75"/>
      <c r="K92" s="66" t="s">
        <v>128</v>
      </c>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8"/>
    </row>
    <row r="94" spans="2:51" s="201" customFormat="1" ht="18">
      <c r="B94" s="200" t="s">
        <v>1612</v>
      </c>
    </row>
    <row r="95" spans="2:51">
      <c r="D95" s="83"/>
      <c r="E95" s="83"/>
      <c r="F95" s="83"/>
      <c r="G95" s="83"/>
      <c r="H95" s="83"/>
      <c r="I95" s="83"/>
      <c r="J95" s="83"/>
      <c r="K95" s="83"/>
      <c r="L95" s="83"/>
    </row>
    <row r="96" spans="2:51">
      <c r="B96" s="84" t="s">
        <v>1112</v>
      </c>
      <c r="D96" s="84" t="s">
        <v>130</v>
      </c>
      <c r="E96" s="84" t="s">
        <v>131</v>
      </c>
      <c r="F96" s="84" t="s">
        <v>132</v>
      </c>
      <c r="G96" s="84" t="s">
        <v>133</v>
      </c>
      <c r="H96" s="83"/>
      <c r="I96" s="83"/>
      <c r="J96" s="83"/>
      <c r="K96" s="83"/>
      <c r="L96" s="83"/>
    </row>
    <row r="97" spans="2:12">
      <c r="B97" s="85" t="s">
        <v>134</v>
      </c>
      <c r="D97" s="84"/>
      <c r="E97" s="84"/>
      <c r="F97" s="84"/>
      <c r="G97" s="84"/>
      <c r="H97" s="83"/>
      <c r="I97" s="83"/>
      <c r="J97" s="83"/>
      <c r="K97" s="83"/>
      <c r="L97" s="83"/>
    </row>
    <row r="98" spans="2:12">
      <c r="B98" s="18" t="s">
        <v>135</v>
      </c>
      <c r="D98" s="86" t="s">
        <v>136</v>
      </c>
      <c r="E98" s="86" t="s">
        <v>137</v>
      </c>
      <c r="F98" s="87"/>
      <c r="G98" s="226">
        <f>E98-D98</f>
        <v>12245000000</v>
      </c>
      <c r="H98" s="83"/>
      <c r="I98" s="83"/>
      <c r="J98" s="83"/>
      <c r="K98" s="83"/>
      <c r="L98" s="83"/>
    </row>
    <row r="99" spans="2:12">
      <c r="B99" s="18" t="s">
        <v>138</v>
      </c>
      <c r="D99" s="86" t="s">
        <v>66</v>
      </c>
      <c r="E99" s="86" t="s">
        <v>68</v>
      </c>
      <c r="F99" s="87"/>
      <c r="G99" s="87">
        <f>E99-D99</f>
        <v>1174000000</v>
      </c>
      <c r="H99" s="83"/>
      <c r="I99" s="83"/>
      <c r="J99" s="83"/>
      <c r="K99" s="83"/>
      <c r="L99" s="83"/>
    </row>
    <row r="100" spans="2:12">
      <c r="B100" s="18" t="s">
        <v>139</v>
      </c>
      <c r="D100" s="86" t="s">
        <v>109</v>
      </c>
      <c r="E100" s="86" t="s">
        <v>111</v>
      </c>
      <c r="F100" s="87"/>
      <c r="G100" s="87">
        <f>E100-D100</f>
        <v>60000000</v>
      </c>
      <c r="H100" s="83"/>
      <c r="I100" s="83"/>
      <c r="J100" s="83"/>
      <c r="K100" s="83"/>
      <c r="L100" s="83"/>
    </row>
    <row r="101" spans="2:12" s="88" customFormat="1">
      <c r="B101" s="18" t="s">
        <v>140</v>
      </c>
      <c r="D101" s="18"/>
      <c r="E101" s="86" t="s">
        <v>141</v>
      </c>
      <c r="F101" s="87"/>
      <c r="G101" s="87" t="str">
        <f>E101</f>
        <v>5,400,000,000</v>
      </c>
      <c r="H101" s="83"/>
      <c r="I101" s="83"/>
      <c r="J101" s="83"/>
      <c r="K101" s="83"/>
      <c r="L101" s="83"/>
    </row>
    <row r="102" spans="2:12">
      <c r="B102" s="18" t="s">
        <v>142</v>
      </c>
      <c r="D102" s="86" t="s">
        <v>143</v>
      </c>
      <c r="E102" s="86" t="s">
        <v>144</v>
      </c>
      <c r="F102" s="87">
        <f>D102-E102</f>
        <v>417000000</v>
      </c>
      <c r="G102" s="87"/>
      <c r="H102" s="83"/>
      <c r="I102" s="83"/>
      <c r="J102" s="83"/>
      <c r="K102" s="83"/>
      <c r="L102" s="83"/>
    </row>
    <row r="103" spans="2:12" s="35" customFormat="1">
      <c r="B103" s="35" t="s">
        <v>145</v>
      </c>
      <c r="D103" s="89" t="s">
        <v>51</v>
      </c>
      <c r="E103" s="89" t="s">
        <v>53</v>
      </c>
      <c r="F103" s="90"/>
      <c r="G103" s="90">
        <f>E103-D103</f>
        <v>18462000000</v>
      </c>
      <c r="H103" s="91"/>
      <c r="I103" s="91"/>
      <c r="J103" s="91"/>
      <c r="K103" s="91"/>
      <c r="L103" s="91"/>
    </row>
    <row r="104" spans="2:12" s="88" customFormat="1">
      <c r="B104" s="18" t="s">
        <v>146</v>
      </c>
      <c r="D104" s="86" t="s">
        <v>147</v>
      </c>
      <c r="E104" s="86" t="s">
        <v>148</v>
      </c>
      <c r="F104" s="87"/>
      <c r="G104" s="226">
        <f>E104-D104</f>
        <v>7608000000</v>
      </c>
      <c r="H104" s="83"/>
      <c r="I104" s="83"/>
      <c r="J104" s="83"/>
      <c r="K104" s="83"/>
      <c r="L104" s="83"/>
    </row>
    <row r="105" spans="2:12">
      <c r="B105" s="18" t="s">
        <v>149</v>
      </c>
      <c r="D105" s="86" t="s">
        <v>150</v>
      </c>
      <c r="E105" s="86" t="s">
        <v>151</v>
      </c>
      <c r="F105" s="87">
        <f>D105-E105</f>
        <v>352000000</v>
      </c>
      <c r="G105" s="87"/>
      <c r="H105" s="83"/>
      <c r="I105" s="83"/>
      <c r="J105" s="83"/>
      <c r="K105" s="83"/>
      <c r="L105" s="83"/>
    </row>
    <row r="106" spans="2:12">
      <c r="B106" s="18" t="s">
        <v>152</v>
      </c>
      <c r="D106" s="86" t="s">
        <v>153</v>
      </c>
      <c r="E106" s="86" t="s">
        <v>154</v>
      </c>
      <c r="F106" s="226">
        <f>D106-E106</f>
        <v>2086000000</v>
      </c>
      <c r="G106" s="87"/>
      <c r="H106" s="83"/>
      <c r="I106" s="83"/>
      <c r="J106" s="83"/>
      <c r="K106" s="83"/>
      <c r="L106" s="83"/>
    </row>
    <row r="107" spans="2:12" s="88" customFormat="1">
      <c r="B107" s="18" t="s">
        <v>155</v>
      </c>
      <c r="D107" s="18"/>
      <c r="E107" s="86" t="s">
        <v>156</v>
      </c>
      <c r="F107" s="87"/>
      <c r="G107" s="87" t="str">
        <f>E107</f>
        <v>1,550,000,000</v>
      </c>
      <c r="H107" s="83"/>
      <c r="I107" s="83"/>
      <c r="J107" s="83"/>
      <c r="K107" s="83"/>
      <c r="L107" s="83"/>
    </row>
    <row r="108" spans="2:12" s="35" customFormat="1">
      <c r="B108" s="18" t="s">
        <v>157</v>
      </c>
      <c r="D108" s="86" t="s">
        <v>158</v>
      </c>
      <c r="E108" s="86" t="s">
        <v>159</v>
      </c>
      <c r="F108" s="87">
        <f>D108-E108</f>
        <v>5000000</v>
      </c>
      <c r="G108" s="87"/>
      <c r="H108" s="83"/>
      <c r="I108" s="83"/>
      <c r="J108" s="83"/>
      <c r="K108" s="83"/>
      <c r="L108" s="83"/>
    </row>
    <row r="109" spans="2:12" s="35" customFormat="1">
      <c r="B109" s="18" t="s">
        <v>160</v>
      </c>
      <c r="D109" s="86" t="s">
        <v>161</v>
      </c>
      <c r="E109" s="86" t="s">
        <v>162</v>
      </c>
      <c r="F109" s="87"/>
      <c r="G109" s="87">
        <f>E109-D109</f>
        <v>110000000</v>
      </c>
      <c r="H109" s="83"/>
      <c r="I109" s="83"/>
      <c r="J109" s="83"/>
      <c r="K109" s="83"/>
      <c r="L109" s="83"/>
    </row>
    <row r="110" spans="2:12" s="88" customFormat="1">
      <c r="B110" s="18" t="s">
        <v>163</v>
      </c>
      <c r="D110" s="86" t="s">
        <v>164</v>
      </c>
      <c r="E110" s="86" t="s">
        <v>165</v>
      </c>
      <c r="F110" s="87"/>
      <c r="G110" s="87">
        <f>E110-D110</f>
        <v>320000000</v>
      </c>
      <c r="H110" s="83"/>
      <c r="I110" s="83"/>
      <c r="J110" s="83"/>
      <c r="K110" s="83"/>
      <c r="L110" s="83"/>
    </row>
    <row r="111" spans="2:12">
      <c r="B111" s="18" t="s">
        <v>166</v>
      </c>
      <c r="D111" s="86" t="s">
        <v>167</v>
      </c>
      <c r="F111" s="87" t="str">
        <f>D111</f>
        <v>479,000,000</v>
      </c>
      <c r="G111" s="87"/>
      <c r="H111" s="83"/>
      <c r="I111" s="83"/>
      <c r="J111" s="83"/>
      <c r="K111" s="83"/>
      <c r="L111" s="83"/>
    </row>
    <row r="112" spans="2:12" s="35" customFormat="1">
      <c r="B112" s="35" t="s">
        <v>168</v>
      </c>
      <c r="D112" s="89" t="s">
        <v>169</v>
      </c>
      <c r="E112" s="89" t="s">
        <v>170</v>
      </c>
      <c r="F112" s="90"/>
      <c r="G112" s="90">
        <f>E112-D112</f>
        <v>6666000000</v>
      </c>
      <c r="H112" s="91"/>
      <c r="I112" s="91"/>
      <c r="J112" s="91"/>
      <c r="K112" s="91"/>
      <c r="L112" s="91"/>
    </row>
    <row r="113" spans="2:12" s="92" customFormat="1">
      <c r="B113" s="35" t="s">
        <v>171</v>
      </c>
      <c r="D113" s="89" t="s">
        <v>172</v>
      </c>
      <c r="E113" s="89" t="s">
        <v>173</v>
      </c>
      <c r="F113" s="90"/>
      <c r="G113" s="93">
        <f>E113-D113</f>
        <v>25128000000</v>
      </c>
      <c r="H113" s="91"/>
      <c r="I113" s="91"/>
      <c r="J113" s="91"/>
      <c r="K113" s="91"/>
      <c r="L113" s="91"/>
    </row>
    <row r="114" spans="2:12" s="92" customFormat="1">
      <c r="B114" s="94" t="s">
        <v>174</v>
      </c>
      <c r="D114" s="89"/>
      <c r="E114" s="89"/>
      <c r="F114" s="95">
        <f>F102+F105+F106+F108+F111</f>
        <v>3339000000</v>
      </c>
      <c r="G114" s="95">
        <f>G98+G99+G100+G101+G104+G107+G109+G110</f>
        <v>28467000000</v>
      </c>
      <c r="H114" s="91"/>
      <c r="I114" s="91"/>
      <c r="J114" s="91"/>
      <c r="K114" s="91"/>
      <c r="L114" s="91"/>
    </row>
    <row r="115" spans="2:12" s="92" customFormat="1">
      <c r="B115" s="35"/>
      <c r="D115" s="89"/>
      <c r="E115" s="89"/>
      <c r="F115" s="90"/>
      <c r="G115" s="93"/>
      <c r="H115" s="91"/>
      <c r="I115" s="91"/>
      <c r="J115" s="91"/>
      <c r="K115" s="91"/>
      <c r="L115" s="91"/>
    </row>
    <row r="116" spans="2:12" s="92" customFormat="1">
      <c r="B116" s="85" t="s">
        <v>175</v>
      </c>
      <c r="D116" s="89"/>
      <c r="E116" s="89"/>
      <c r="F116" s="90"/>
      <c r="G116" s="93"/>
      <c r="H116" s="91"/>
      <c r="I116" s="91"/>
      <c r="J116" s="91"/>
      <c r="K116" s="91"/>
      <c r="L116" s="91"/>
    </row>
    <row r="117" spans="2:12">
      <c r="B117" s="18" t="s">
        <v>176</v>
      </c>
      <c r="D117" s="86" t="s">
        <v>118</v>
      </c>
      <c r="E117" s="86" t="s">
        <v>120</v>
      </c>
      <c r="F117" s="226">
        <f t="shared" ref="F117:F123" si="0">E117-D117</f>
        <v>1757000000</v>
      </c>
      <c r="G117" s="87"/>
      <c r="H117" s="83"/>
      <c r="I117" s="83"/>
      <c r="J117" s="83"/>
      <c r="K117" s="83"/>
      <c r="L117" s="83"/>
    </row>
    <row r="118" spans="2:12">
      <c r="B118" s="18" t="s">
        <v>177</v>
      </c>
      <c r="D118" s="86" t="s">
        <v>178</v>
      </c>
      <c r="E118" s="86" t="s">
        <v>179</v>
      </c>
      <c r="F118" s="226">
        <f t="shared" si="0"/>
        <v>4751000000</v>
      </c>
      <c r="G118" s="87"/>
      <c r="H118" s="83"/>
      <c r="I118" s="83"/>
      <c r="J118" s="83"/>
      <c r="K118" s="83"/>
      <c r="L118" s="83"/>
    </row>
    <row r="119" spans="2:12">
      <c r="B119" s="18" t="s">
        <v>180</v>
      </c>
      <c r="D119" s="86" t="s">
        <v>181</v>
      </c>
      <c r="E119" s="86" t="s">
        <v>182</v>
      </c>
      <c r="F119" s="87">
        <f t="shared" si="0"/>
        <v>1243000000</v>
      </c>
      <c r="G119" s="87"/>
      <c r="H119" s="83"/>
      <c r="I119" s="83"/>
      <c r="J119" s="83"/>
      <c r="K119" s="83"/>
      <c r="L119" s="83"/>
    </row>
    <row r="120" spans="2:12">
      <c r="B120" s="18" t="s">
        <v>183</v>
      </c>
      <c r="D120" s="86" t="s">
        <v>184</v>
      </c>
      <c r="E120" s="86" t="s">
        <v>185</v>
      </c>
      <c r="F120" s="87">
        <f t="shared" si="0"/>
        <v>377000000</v>
      </c>
      <c r="G120" s="87"/>
      <c r="H120" s="83"/>
      <c r="I120" s="83"/>
      <c r="J120" s="83"/>
      <c r="K120" s="83"/>
      <c r="L120" s="83"/>
    </row>
    <row r="121" spans="2:12" s="35" customFormat="1">
      <c r="B121" s="35" t="s">
        <v>186</v>
      </c>
      <c r="D121" s="89" t="s">
        <v>56</v>
      </c>
      <c r="E121" s="89" t="s">
        <v>58</v>
      </c>
      <c r="F121" s="90">
        <f t="shared" si="0"/>
        <v>8128000000</v>
      </c>
      <c r="G121" s="90"/>
      <c r="H121" s="91"/>
      <c r="I121" s="91"/>
      <c r="J121" s="91"/>
      <c r="K121" s="91"/>
      <c r="L121" s="91"/>
    </row>
    <row r="122" spans="2:12">
      <c r="B122" s="18" t="s">
        <v>187</v>
      </c>
      <c r="D122" s="86" t="s">
        <v>188</v>
      </c>
      <c r="E122" s="86" t="s">
        <v>75</v>
      </c>
      <c r="F122" s="226">
        <f t="shared" si="0"/>
        <v>8799000000</v>
      </c>
      <c r="G122" s="87"/>
      <c r="H122" s="83"/>
      <c r="I122" s="83"/>
      <c r="J122" s="83"/>
      <c r="K122" s="83"/>
      <c r="L122" s="83"/>
    </row>
    <row r="123" spans="2:12">
      <c r="B123" s="18" t="s">
        <v>189</v>
      </c>
      <c r="D123" s="86" t="s">
        <v>190</v>
      </c>
      <c r="E123" s="86" t="s">
        <v>191</v>
      </c>
      <c r="F123" s="87">
        <f t="shared" si="0"/>
        <v>2178000000</v>
      </c>
      <c r="G123" s="87"/>
      <c r="H123" s="83"/>
      <c r="I123" s="83"/>
      <c r="J123" s="83"/>
      <c r="K123" s="83"/>
      <c r="L123" s="83"/>
    </row>
    <row r="124" spans="2:12">
      <c r="B124" s="18" t="s">
        <v>192</v>
      </c>
      <c r="D124" s="86" t="s">
        <v>193</v>
      </c>
      <c r="E124" s="86" t="s">
        <v>194</v>
      </c>
      <c r="F124" s="87"/>
      <c r="G124" s="87">
        <f>D124-E124</f>
        <v>682000000</v>
      </c>
      <c r="H124" s="83"/>
      <c r="I124" s="83"/>
      <c r="J124" s="83"/>
      <c r="K124" s="83"/>
      <c r="L124" s="83"/>
    </row>
    <row r="125" spans="2:12">
      <c r="B125" s="18" t="s">
        <v>195</v>
      </c>
      <c r="D125" s="86" t="s">
        <v>196</v>
      </c>
      <c r="E125" s="86" t="s">
        <v>197</v>
      </c>
      <c r="F125" s="87"/>
      <c r="G125" s="87">
        <f>D125-E125</f>
        <v>319000000</v>
      </c>
      <c r="H125" s="83"/>
      <c r="I125" s="83"/>
      <c r="J125" s="83"/>
      <c r="K125" s="83"/>
      <c r="L125" s="83"/>
    </row>
    <row r="126" spans="2:12">
      <c r="B126" s="18" t="s">
        <v>198</v>
      </c>
      <c r="D126" s="86" t="s">
        <v>199</v>
      </c>
      <c r="E126" s="86" t="s">
        <v>200</v>
      </c>
      <c r="F126" s="87">
        <f>E126-D126</f>
        <v>968000000</v>
      </c>
      <c r="G126" s="87"/>
      <c r="H126" s="83"/>
      <c r="I126" s="83"/>
      <c r="J126" s="83"/>
      <c r="K126" s="83"/>
      <c r="L126" s="83"/>
    </row>
    <row r="127" spans="2:12">
      <c r="B127" s="18" t="s">
        <v>201</v>
      </c>
      <c r="D127" s="86" t="s">
        <v>202</v>
      </c>
      <c r="E127" s="86" t="s">
        <v>203</v>
      </c>
      <c r="F127" s="87"/>
      <c r="G127" s="87">
        <f>D127-E127</f>
        <v>419000000</v>
      </c>
      <c r="H127" s="83"/>
      <c r="I127" s="83"/>
      <c r="J127" s="83"/>
      <c r="K127" s="83"/>
      <c r="L127" s="83"/>
    </row>
    <row r="128" spans="2:12" s="35" customFormat="1">
      <c r="B128" s="35" t="s">
        <v>204</v>
      </c>
      <c r="D128" s="89" t="s">
        <v>205</v>
      </c>
      <c r="E128" s="89" t="s">
        <v>206</v>
      </c>
      <c r="F128" s="90">
        <f t="shared" ref="F128:F133" si="1">E128-D128</f>
        <v>10525000000</v>
      </c>
      <c r="G128" s="90"/>
      <c r="H128" s="91"/>
      <c r="I128" s="91"/>
      <c r="J128" s="91"/>
      <c r="K128" s="91"/>
      <c r="L128" s="91"/>
    </row>
    <row r="129" spans="2:53" s="35" customFormat="1">
      <c r="B129" s="35" t="s">
        <v>207</v>
      </c>
      <c r="D129" s="89" t="s">
        <v>208</v>
      </c>
      <c r="E129" s="89" t="s">
        <v>209</v>
      </c>
      <c r="F129" s="90">
        <f t="shared" si="1"/>
        <v>18653000000</v>
      </c>
      <c r="G129" s="90"/>
      <c r="H129" s="91"/>
      <c r="I129" s="91"/>
      <c r="J129" s="91"/>
      <c r="K129" s="91"/>
      <c r="L129" s="91"/>
    </row>
    <row r="130" spans="2:53" s="88" customFormat="1">
      <c r="B130" s="18" t="s">
        <v>210</v>
      </c>
      <c r="D130" s="86" t="s">
        <v>211</v>
      </c>
      <c r="E130" s="86" t="s">
        <v>212</v>
      </c>
      <c r="F130" s="87">
        <f t="shared" si="1"/>
        <v>191000000</v>
      </c>
      <c r="G130" s="87"/>
      <c r="H130" s="83"/>
      <c r="I130" s="83"/>
      <c r="J130" s="83"/>
      <c r="K130" s="83"/>
      <c r="L130" s="83"/>
    </row>
    <row r="131" spans="2:53" s="35" customFormat="1">
      <c r="B131" s="18" t="s">
        <v>213</v>
      </c>
      <c r="D131" s="86" t="s">
        <v>214</v>
      </c>
      <c r="E131" s="86" t="s">
        <v>215</v>
      </c>
      <c r="F131" s="226">
        <f t="shared" si="1"/>
        <v>6061000000</v>
      </c>
      <c r="G131" s="87"/>
      <c r="H131" s="83"/>
      <c r="I131" s="83"/>
      <c r="J131" s="83"/>
      <c r="K131" s="83"/>
      <c r="L131" s="83"/>
    </row>
    <row r="132" spans="2:53" s="96" customFormat="1">
      <c r="B132" s="18" t="s">
        <v>216</v>
      </c>
      <c r="D132" s="86" t="s">
        <v>217</v>
      </c>
      <c r="E132" s="86" t="s">
        <v>218</v>
      </c>
      <c r="F132" s="87">
        <f t="shared" si="1"/>
        <v>223000000</v>
      </c>
      <c r="G132" s="87"/>
      <c r="H132" s="83"/>
      <c r="I132" s="83"/>
      <c r="J132" s="83"/>
      <c r="K132" s="83"/>
      <c r="L132" s="83"/>
    </row>
    <row r="133" spans="2:53" s="92" customFormat="1">
      <c r="B133" s="35" t="s">
        <v>219</v>
      </c>
      <c r="D133" s="89" t="s">
        <v>16</v>
      </c>
      <c r="E133" s="89" t="s">
        <v>18</v>
      </c>
      <c r="F133" s="90">
        <f t="shared" si="1"/>
        <v>6475000000</v>
      </c>
      <c r="G133" s="90"/>
      <c r="H133" s="91"/>
      <c r="I133" s="91"/>
      <c r="J133" s="91"/>
      <c r="K133" s="91"/>
      <c r="L133" s="91"/>
    </row>
    <row r="134" spans="2:53">
      <c r="B134" s="35" t="s">
        <v>220</v>
      </c>
      <c r="D134" s="83"/>
      <c r="E134" s="83"/>
      <c r="F134" s="93">
        <f>F129+F133</f>
        <v>25128000000</v>
      </c>
      <c r="G134" s="87"/>
      <c r="H134" s="83"/>
      <c r="I134" s="83"/>
      <c r="J134" s="83"/>
      <c r="K134" s="83"/>
      <c r="L134" s="83"/>
    </row>
    <row r="135" spans="2:53">
      <c r="B135" s="97" t="s">
        <v>174</v>
      </c>
      <c r="C135" s="95"/>
      <c r="D135" s="95"/>
      <c r="E135" s="95"/>
      <c r="F135" s="95">
        <f>F117+F118+F119+F120+F122+F123+F126+F130+F131+F132</f>
        <v>26548000000</v>
      </c>
      <c r="G135" s="95">
        <f>G124+G125+G127</f>
        <v>1420000000</v>
      </c>
      <c r="H135" s="83"/>
      <c r="I135" s="83"/>
      <c r="J135" s="83"/>
      <c r="K135" s="83"/>
      <c r="L135" s="83"/>
    </row>
    <row r="136" spans="2:53" s="88" customFormat="1">
      <c r="D136" s="83"/>
      <c r="E136" s="83"/>
      <c r="F136" s="83"/>
      <c r="G136" s="83"/>
      <c r="H136" s="83"/>
      <c r="I136" s="83"/>
      <c r="J136" s="83"/>
      <c r="K136" s="83"/>
      <c r="L136" s="83"/>
    </row>
    <row r="137" spans="2:53" s="99" customFormat="1">
      <c r="B137" s="98" t="s">
        <v>221</v>
      </c>
      <c r="D137" s="100"/>
      <c r="E137" s="100"/>
      <c r="F137" s="101">
        <f>F135+F114</f>
        <v>29887000000</v>
      </c>
      <c r="G137" s="101">
        <f>G135+G114</f>
        <v>29887000000</v>
      </c>
      <c r="H137" s="100"/>
      <c r="I137" s="100"/>
      <c r="J137" s="100"/>
      <c r="K137" s="100"/>
      <c r="L137" s="100"/>
    </row>
    <row r="138" spans="2:53">
      <c r="D138" s="83"/>
      <c r="E138" s="83"/>
      <c r="F138" s="83"/>
      <c r="G138" s="83"/>
      <c r="H138" s="83"/>
      <c r="I138" s="83"/>
      <c r="J138" s="83"/>
      <c r="K138" s="83"/>
      <c r="L138" s="83"/>
    </row>
    <row r="139" spans="2:53">
      <c r="B139" s="47" t="s">
        <v>222</v>
      </c>
      <c r="D139" s="83"/>
      <c r="E139" s="83"/>
      <c r="F139" s="83"/>
      <c r="G139" s="83"/>
      <c r="H139" s="83"/>
      <c r="I139" s="83"/>
      <c r="J139" s="83"/>
      <c r="K139" s="83"/>
      <c r="L139" s="83"/>
    </row>
    <row r="140" spans="2:53">
      <c r="D140" s="83"/>
      <c r="E140" s="83"/>
      <c r="F140" s="83"/>
      <c r="G140" s="83"/>
      <c r="H140" s="83"/>
      <c r="I140" s="83"/>
      <c r="J140" s="83"/>
      <c r="K140" s="83"/>
      <c r="L140" s="83"/>
    </row>
    <row r="141" spans="2:53" s="88" customFormat="1">
      <c r="B141" s="69" t="s">
        <v>223</v>
      </c>
      <c r="C141" s="102"/>
      <c r="D141" s="103"/>
      <c r="E141" s="103"/>
      <c r="F141" s="103"/>
      <c r="G141" s="103"/>
      <c r="H141" s="103"/>
      <c r="I141" s="103"/>
      <c r="J141" s="103"/>
      <c r="K141" s="103"/>
      <c r="L141" s="103"/>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102"/>
      <c r="AO141" s="102"/>
      <c r="AP141" s="102"/>
      <c r="AQ141" s="102"/>
      <c r="AR141" s="102"/>
      <c r="AS141" s="102"/>
      <c r="AT141" s="102"/>
      <c r="AU141" s="102"/>
      <c r="AV141" s="102"/>
      <c r="AW141" s="102"/>
      <c r="AX141" s="102"/>
      <c r="AY141" s="102"/>
      <c r="AZ141" s="102"/>
      <c r="BA141" s="104"/>
    </row>
    <row r="142" spans="2:53">
      <c r="B142" s="60" t="s">
        <v>224</v>
      </c>
      <c r="D142" s="83"/>
      <c r="E142" s="83"/>
      <c r="F142" s="83"/>
      <c r="G142" s="83"/>
      <c r="H142" s="83"/>
      <c r="I142" s="83"/>
      <c r="J142" s="83"/>
      <c r="K142" s="83"/>
      <c r="L142" s="83"/>
      <c r="BA142" s="65"/>
    </row>
    <row r="143" spans="2:53">
      <c r="B143" s="60" t="s">
        <v>225</v>
      </c>
      <c r="D143" s="83"/>
      <c r="E143" s="83"/>
      <c r="F143" s="83"/>
      <c r="G143" s="83"/>
      <c r="H143" s="83"/>
      <c r="I143" s="83"/>
      <c r="J143" s="83"/>
      <c r="K143" s="83"/>
      <c r="L143" s="83"/>
      <c r="BA143" s="65"/>
    </row>
    <row r="144" spans="2:53">
      <c r="B144" s="60" t="s">
        <v>226</v>
      </c>
      <c r="D144" s="83"/>
      <c r="E144" s="83"/>
      <c r="F144" s="83"/>
      <c r="G144" s="83"/>
      <c r="H144" s="83"/>
      <c r="I144" s="83"/>
      <c r="J144" s="83"/>
      <c r="K144" s="83"/>
      <c r="L144" s="83"/>
      <c r="BA144" s="65"/>
    </row>
    <row r="145" spans="2:53">
      <c r="B145" s="66" t="s">
        <v>227</v>
      </c>
      <c r="C145" s="67"/>
      <c r="D145" s="105"/>
      <c r="E145" s="105"/>
      <c r="F145" s="105"/>
      <c r="G145" s="105"/>
      <c r="H145" s="105"/>
      <c r="I145" s="105"/>
      <c r="J145" s="105"/>
      <c r="K145" s="105"/>
      <c r="L145" s="105"/>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8"/>
    </row>
    <row r="146" spans="2:53">
      <c r="D146" s="83"/>
      <c r="E146" s="83"/>
      <c r="F146" s="83"/>
      <c r="G146" s="83"/>
      <c r="H146" s="83"/>
      <c r="I146" s="83"/>
      <c r="J146" s="83"/>
      <c r="K146" s="83"/>
      <c r="L146" s="83"/>
    </row>
    <row r="147" spans="2:53">
      <c r="D147" s="83"/>
      <c r="E147" s="83"/>
      <c r="F147" s="83"/>
      <c r="G147" s="83"/>
      <c r="H147" s="83"/>
      <c r="I147" s="83"/>
      <c r="J147" s="83"/>
      <c r="K147" s="83"/>
      <c r="L147" s="83"/>
    </row>
    <row r="148" spans="2:53" s="206" customFormat="1" ht="18">
      <c r="B148" s="205" t="s">
        <v>1120</v>
      </c>
      <c r="D148" s="207"/>
      <c r="E148" s="207"/>
      <c r="F148" s="207"/>
      <c r="G148" s="207"/>
      <c r="H148" s="207"/>
      <c r="I148" s="207"/>
      <c r="J148" s="207"/>
      <c r="K148" s="207"/>
      <c r="L148" s="207"/>
    </row>
    <row r="149" spans="2:53" s="88" customFormat="1">
      <c r="D149" s="83"/>
      <c r="E149" s="83"/>
      <c r="F149" s="83"/>
      <c r="G149" s="83"/>
      <c r="H149" s="83"/>
      <c r="I149" s="83"/>
      <c r="J149" s="83"/>
      <c r="K149" s="83"/>
      <c r="L149" s="83"/>
    </row>
    <row r="150" spans="2:53">
      <c r="B150" s="18" t="s">
        <v>228</v>
      </c>
      <c r="D150" s="83"/>
      <c r="E150" s="83"/>
      <c r="F150" s="83"/>
      <c r="G150" s="83"/>
      <c r="H150" s="83"/>
      <c r="I150" s="83"/>
      <c r="J150" s="83"/>
      <c r="K150" s="83"/>
      <c r="L150" s="83"/>
    </row>
    <row r="151" spans="2:53">
      <c r="D151" s="83"/>
      <c r="E151" s="83"/>
      <c r="F151" s="83"/>
      <c r="G151" s="83"/>
      <c r="H151" s="83"/>
      <c r="I151" s="83"/>
      <c r="J151" s="83"/>
      <c r="K151" s="83"/>
      <c r="L151" s="83"/>
    </row>
    <row r="152" spans="2:53">
      <c r="B152" s="237" t="s">
        <v>1578</v>
      </c>
      <c r="C152" s="238"/>
      <c r="D152" s="238"/>
      <c r="E152" s="239"/>
      <c r="F152" s="83"/>
      <c r="G152" s="106" t="s">
        <v>1579</v>
      </c>
      <c r="H152" s="83"/>
      <c r="I152" s="83"/>
      <c r="J152" s="83"/>
      <c r="K152" s="83"/>
      <c r="L152" s="83"/>
    </row>
    <row r="153" spans="2:53">
      <c r="B153" s="250"/>
      <c r="C153" s="250">
        <v>2018</v>
      </c>
      <c r="D153" s="250">
        <v>2019</v>
      </c>
      <c r="E153" s="250">
        <v>2020</v>
      </c>
      <c r="F153" s="83"/>
      <c r="G153" s="251">
        <v>2020</v>
      </c>
      <c r="H153" s="83"/>
      <c r="I153" s="83"/>
      <c r="J153" s="83"/>
      <c r="K153" s="83"/>
      <c r="L153" s="83"/>
    </row>
    <row r="154" spans="2:53">
      <c r="B154" s="227" t="s">
        <v>71</v>
      </c>
      <c r="C154" s="228">
        <v>0.34330700213242493</v>
      </c>
      <c r="D154" s="228">
        <v>0.32653798513625104</v>
      </c>
      <c r="E154" s="228">
        <v>0.41828524889557983</v>
      </c>
      <c r="F154" s="109"/>
      <c r="G154" s="228">
        <v>5.65358917252013E-2</v>
      </c>
      <c r="H154" s="83"/>
      <c r="J154" s="83"/>
      <c r="K154" s="83"/>
      <c r="L154" s="83"/>
    </row>
    <row r="155" spans="2:53">
      <c r="B155" s="45" t="s">
        <v>73</v>
      </c>
      <c r="C155" s="108">
        <v>25598000000</v>
      </c>
      <c r="D155" s="108" t="s">
        <v>74</v>
      </c>
      <c r="E155" s="108" t="s">
        <v>75</v>
      </c>
      <c r="F155" s="109"/>
      <c r="G155" s="108" t="s">
        <v>76</v>
      </c>
      <c r="H155" s="83"/>
      <c r="J155" s="83"/>
      <c r="K155" s="83"/>
      <c r="L155" s="83"/>
    </row>
    <row r="156" spans="2:53" s="35" customFormat="1">
      <c r="B156" s="45" t="s">
        <v>77</v>
      </c>
      <c r="C156" s="108" t="s">
        <v>16</v>
      </c>
      <c r="D156" s="108" t="s">
        <v>17</v>
      </c>
      <c r="E156" s="108" t="s">
        <v>18</v>
      </c>
      <c r="F156" s="109"/>
      <c r="G156" s="108" t="s">
        <v>19</v>
      </c>
      <c r="H156" s="83"/>
      <c r="J156" s="83"/>
      <c r="K156" s="83"/>
      <c r="L156" s="83"/>
    </row>
    <row r="157" spans="2:53">
      <c r="C157" s="109"/>
      <c r="D157" s="109"/>
      <c r="E157" s="109"/>
      <c r="F157" s="109"/>
      <c r="G157" s="109"/>
      <c r="H157" s="83"/>
      <c r="J157" s="83"/>
      <c r="K157" s="83"/>
      <c r="L157" s="83"/>
    </row>
    <row r="158" spans="2:53">
      <c r="C158" s="109"/>
      <c r="D158" s="109"/>
      <c r="E158" s="109"/>
      <c r="F158" s="109"/>
      <c r="G158" s="109"/>
      <c r="J158" s="83"/>
      <c r="K158" s="83"/>
      <c r="L158" s="83"/>
    </row>
    <row r="159" spans="2:53">
      <c r="B159" s="227" t="s">
        <v>79</v>
      </c>
      <c r="C159" s="228">
        <v>0.10614430741129675</v>
      </c>
      <c r="D159" s="228">
        <v>8.7677258682866605E-2</v>
      </c>
      <c r="E159" s="228">
        <v>0.14206726159978122</v>
      </c>
      <c r="F159" s="107"/>
      <c r="G159" s="228">
        <v>3.010911510907171E-3</v>
      </c>
      <c r="H159" s="110"/>
      <c r="J159" s="83"/>
      <c r="K159" s="83"/>
      <c r="L159" s="83"/>
    </row>
    <row r="160" spans="2:53">
      <c r="B160" s="45" t="s">
        <v>73</v>
      </c>
      <c r="C160" s="108">
        <v>25598000000</v>
      </c>
      <c r="D160" s="108" t="s">
        <v>74</v>
      </c>
      <c r="E160" s="108" t="s">
        <v>75</v>
      </c>
      <c r="F160" s="109"/>
      <c r="G160" s="108" t="s">
        <v>76</v>
      </c>
      <c r="H160" s="110"/>
      <c r="J160" s="83"/>
      <c r="K160" s="83"/>
      <c r="L160" s="83"/>
    </row>
    <row r="161" spans="2:36" s="88" customFormat="1">
      <c r="B161" s="45" t="s">
        <v>13</v>
      </c>
      <c r="C161" s="108">
        <v>215564250000</v>
      </c>
      <c r="D161" s="108">
        <v>263341535583</v>
      </c>
      <c r="E161" s="108">
        <v>204701250000</v>
      </c>
      <c r="F161" s="109"/>
      <c r="G161" s="108">
        <v>109271361184</v>
      </c>
      <c r="H161" s="110"/>
      <c r="J161" s="83"/>
      <c r="K161" s="83"/>
      <c r="L161" s="83"/>
    </row>
    <row r="162" spans="2:36">
      <c r="D162" s="83"/>
      <c r="E162" s="83"/>
      <c r="F162" s="83"/>
      <c r="G162" s="83"/>
      <c r="H162" s="110"/>
      <c r="J162" s="83"/>
      <c r="K162" s="83"/>
      <c r="L162" s="83"/>
    </row>
    <row r="163" spans="2:36">
      <c r="D163" s="83"/>
      <c r="E163" s="83"/>
      <c r="F163" s="83"/>
      <c r="G163" s="83"/>
      <c r="H163" s="83"/>
      <c r="I163" s="83"/>
      <c r="J163" s="83"/>
      <c r="K163" s="83"/>
      <c r="L163" s="83"/>
    </row>
    <row r="164" spans="2:36">
      <c r="B164" s="47" t="s">
        <v>229</v>
      </c>
      <c r="D164" s="83"/>
      <c r="E164" s="83"/>
      <c r="F164" s="83"/>
      <c r="G164" s="83"/>
      <c r="H164" s="83"/>
      <c r="I164" s="83"/>
      <c r="J164" s="83"/>
      <c r="K164" s="83"/>
      <c r="L164" s="83"/>
    </row>
    <row r="165" spans="2:36" s="88" customFormat="1">
      <c r="B165" s="18"/>
      <c r="D165" s="83"/>
      <c r="E165" s="83"/>
      <c r="F165" s="83"/>
      <c r="G165" s="83"/>
      <c r="H165" s="83"/>
      <c r="J165" s="83"/>
      <c r="K165" s="83"/>
      <c r="L165" s="83"/>
    </row>
    <row r="166" spans="2:36">
      <c r="B166" s="49" t="s">
        <v>230</v>
      </c>
      <c r="C166" s="50"/>
      <c r="D166" s="111"/>
      <c r="E166" s="111"/>
      <c r="F166" s="111"/>
      <c r="G166" s="111"/>
      <c r="H166" s="111"/>
      <c r="I166" s="111"/>
      <c r="J166" s="111"/>
      <c r="K166" s="111"/>
      <c r="L166" s="111"/>
      <c r="M166" s="50"/>
      <c r="N166" s="50"/>
      <c r="O166" s="50"/>
      <c r="P166" s="50"/>
      <c r="Q166" s="50"/>
      <c r="R166" s="50"/>
      <c r="S166" s="50"/>
      <c r="T166" s="50"/>
      <c r="U166" s="50"/>
      <c r="V166" s="50"/>
      <c r="W166" s="50"/>
      <c r="X166" s="50"/>
      <c r="Y166" s="50"/>
      <c r="Z166" s="50"/>
      <c r="AA166" s="50"/>
      <c r="AB166" s="51"/>
    </row>
    <row r="167" spans="2:36">
      <c r="B167" s="57" t="s">
        <v>231</v>
      </c>
      <c r="C167" s="58"/>
      <c r="D167" s="112"/>
      <c r="E167" s="112"/>
      <c r="F167" s="112"/>
      <c r="G167" s="112"/>
      <c r="H167" s="112"/>
      <c r="I167" s="112"/>
      <c r="J167" s="112"/>
      <c r="K167" s="112"/>
      <c r="L167" s="112"/>
      <c r="M167" s="58"/>
      <c r="N167" s="58"/>
      <c r="O167" s="58"/>
      <c r="P167" s="58"/>
      <c r="Q167" s="58"/>
      <c r="R167" s="58"/>
      <c r="S167" s="58"/>
      <c r="T167" s="58"/>
      <c r="U167" s="58"/>
      <c r="V167" s="58"/>
      <c r="W167" s="58"/>
      <c r="X167" s="58"/>
      <c r="Y167" s="58"/>
      <c r="Z167" s="58"/>
      <c r="AA167" s="58"/>
      <c r="AB167" s="59"/>
    </row>
    <row r="168" spans="2:36">
      <c r="D168" s="83"/>
      <c r="E168" s="83"/>
      <c r="F168" s="83"/>
      <c r="G168" s="83"/>
      <c r="H168" s="83"/>
      <c r="I168" s="83"/>
      <c r="J168" s="83"/>
      <c r="K168" s="83"/>
      <c r="L168" s="83"/>
    </row>
    <row r="169" spans="2:36" s="88" customFormat="1">
      <c r="B169" s="49" t="s">
        <v>82</v>
      </c>
      <c r="C169" s="113"/>
      <c r="D169" s="111"/>
      <c r="E169" s="111"/>
      <c r="F169" s="111"/>
      <c r="G169" s="111"/>
      <c r="H169" s="111"/>
      <c r="I169" s="111"/>
      <c r="J169" s="111"/>
      <c r="K169" s="111"/>
      <c r="L169" s="111"/>
      <c r="M169" s="113"/>
      <c r="N169" s="113"/>
      <c r="O169" s="113"/>
      <c r="P169" s="113"/>
      <c r="Q169" s="113"/>
      <c r="R169" s="113"/>
      <c r="S169" s="113"/>
      <c r="T169" s="113"/>
      <c r="U169" s="113"/>
      <c r="V169" s="113"/>
      <c r="W169" s="113"/>
      <c r="X169" s="113"/>
      <c r="Y169" s="113"/>
      <c r="Z169" s="113"/>
      <c r="AA169" s="114"/>
    </row>
    <row r="170" spans="2:36" s="88" customFormat="1">
      <c r="B170" s="57" t="s">
        <v>83</v>
      </c>
      <c r="C170" s="115"/>
      <c r="D170" s="112"/>
      <c r="E170" s="112"/>
      <c r="F170" s="112"/>
      <c r="G170" s="112"/>
      <c r="H170" s="112"/>
      <c r="I170" s="112"/>
      <c r="J170" s="112"/>
      <c r="K170" s="112"/>
      <c r="L170" s="112"/>
      <c r="M170" s="115"/>
      <c r="N170" s="115"/>
      <c r="O170" s="115"/>
      <c r="P170" s="115"/>
      <c r="Q170" s="115"/>
      <c r="R170" s="115"/>
      <c r="S170" s="115"/>
      <c r="T170" s="115"/>
      <c r="U170" s="115"/>
      <c r="V170" s="115"/>
      <c r="W170" s="115"/>
      <c r="X170" s="115"/>
      <c r="Y170" s="115"/>
      <c r="Z170" s="115"/>
      <c r="AA170" s="116"/>
    </row>
    <row r="171" spans="2:36" s="35" customFormat="1">
      <c r="B171" s="18"/>
      <c r="D171" s="83"/>
      <c r="E171" s="83"/>
      <c r="F171" s="83"/>
      <c r="G171" s="83"/>
      <c r="H171" s="83"/>
      <c r="I171" s="83"/>
      <c r="J171" s="83"/>
      <c r="K171" s="83"/>
      <c r="L171" s="83"/>
    </row>
    <row r="172" spans="2:36" s="35" customFormat="1">
      <c r="B172" s="49" t="s">
        <v>232</v>
      </c>
      <c r="C172" s="117"/>
      <c r="D172" s="111"/>
      <c r="E172" s="111"/>
      <c r="F172" s="111"/>
      <c r="G172" s="111"/>
      <c r="H172" s="111"/>
      <c r="I172" s="111"/>
      <c r="J172" s="111"/>
      <c r="K172" s="111"/>
      <c r="L172" s="111"/>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8"/>
    </row>
    <row r="173" spans="2:36" s="35" customFormat="1">
      <c r="B173" s="54" t="s">
        <v>233</v>
      </c>
      <c r="C173" s="38"/>
      <c r="D173" s="119"/>
      <c r="E173" s="119"/>
      <c r="F173" s="119"/>
      <c r="G173" s="119"/>
      <c r="H173" s="119"/>
      <c r="I173" s="119"/>
      <c r="J173" s="119"/>
      <c r="K173" s="119"/>
      <c r="L173" s="119"/>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120"/>
    </row>
    <row r="174" spans="2:36" s="35" customFormat="1">
      <c r="B174" s="57" t="s">
        <v>234</v>
      </c>
      <c r="C174" s="121"/>
      <c r="D174" s="112"/>
      <c r="E174" s="112"/>
      <c r="F174" s="112"/>
      <c r="G174" s="112"/>
      <c r="H174" s="112"/>
      <c r="I174" s="112"/>
      <c r="J174" s="112"/>
      <c r="K174" s="112"/>
      <c r="L174" s="112"/>
      <c r="M174" s="121"/>
      <c r="N174" s="121"/>
      <c r="O174" s="121"/>
      <c r="P174" s="121"/>
      <c r="Q174" s="121"/>
      <c r="R174" s="121"/>
      <c r="S174" s="121"/>
      <c r="T174" s="121"/>
      <c r="U174" s="121"/>
      <c r="V174" s="121"/>
      <c r="W174" s="121"/>
      <c r="X174" s="121"/>
      <c r="Y174" s="121"/>
      <c r="Z174" s="121"/>
      <c r="AA174" s="121"/>
      <c r="AB174" s="121"/>
      <c r="AC174" s="121"/>
      <c r="AD174" s="121"/>
      <c r="AE174" s="121"/>
      <c r="AF174" s="121"/>
      <c r="AG174" s="121"/>
      <c r="AH174" s="121"/>
      <c r="AI174" s="121"/>
      <c r="AJ174" s="122"/>
    </row>
    <row r="175" spans="2:36" s="96" customFormat="1">
      <c r="D175" s="83"/>
      <c r="E175" s="83"/>
      <c r="F175" s="83"/>
      <c r="G175" s="83"/>
      <c r="H175" s="83"/>
      <c r="I175" s="83"/>
      <c r="J175" s="83"/>
      <c r="K175" s="83"/>
      <c r="L175" s="83"/>
    </row>
    <row r="176" spans="2:36">
      <c r="B176" s="123" t="s">
        <v>235</v>
      </c>
      <c r="C176" s="124">
        <f>BS!D96+BS!D60</f>
        <v>127963000000</v>
      </c>
      <c r="D176" s="124">
        <f>BS!E96+BS!E60</f>
        <v>136524000000</v>
      </c>
      <c r="E176" s="124">
        <f>BS!F96+BS!F60</f>
        <v>153091000000</v>
      </c>
      <c r="F176" s="83"/>
      <c r="G176" s="83"/>
      <c r="H176" s="83"/>
      <c r="I176" s="83"/>
      <c r="J176" s="83"/>
      <c r="K176" s="83"/>
      <c r="L176" s="83"/>
    </row>
    <row r="177" spans="2:32">
      <c r="B177" s="125"/>
      <c r="C177" s="125"/>
      <c r="D177" s="125"/>
      <c r="E177" s="125"/>
      <c r="F177" s="83"/>
      <c r="G177" s="83"/>
      <c r="H177" s="83"/>
      <c r="I177" s="83"/>
      <c r="J177" s="83"/>
      <c r="K177" s="83"/>
      <c r="L177" s="83"/>
    </row>
    <row r="178" spans="2:32">
      <c r="B178" s="126" t="s">
        <v>1601</v>
      </c>
      <c r="C178" s="127">
        <f>BS!D60/C176</f>
        <v>0.41730812813078783</v>
      </c>
      <c r="D178" s="127">
        <f>BS!E60/D176</f>
        <v>0.43230494272069381</v>
      </c>
      <c r="E178" s="127">
        <f>BS!F60/E176</f>
        <v>0.47065470863734643</v>
      </c>
      <c r="F178" s="83"/>
      <c r="G178" s="83"/>
      <c r="H178" s="83"/>
      <c r="I178" s="83"/>
      <c r="J178" s="83"/>
      <c r="K178" s="83"/>
      <c r="L178" s="83"/>
    </row>
    <row r="179" spans="2:32">
      <c r="B179" s="125"/>
      <c r="C179" s="125"/>
      <c r="D179" s="125"/>
      <c r="E179" s="125"/>
      <c r="F179" s="83"/>
      <c r="G179" s="83"/>
      <c r="H179" s="83"/>
      <c r="I179" s="83"/>
      <c r="J179" s="83"/>
      <c r="K179" s="83"/>
      <c r="L179" s="83"/>
    </row>
    <row r="180" spans="2:32">
      <c r="B180" s="126" t="s">
        <v>1602</v>
      </c>
      <c r="C180" s="127">
        <f>BS!D96/C176</f>
        <v>0.58269187186921223</v>
      </c>
      <c r="D180" s="127">
        <f>BS!E96/D176</f>
        <v>0.56769505727930625</v>
      </c>
      <c r="E180" s="127">
        <f>BS!F96/E176</f>
        <v>0.52934529136265362</v>
      </c>
      <c r="F180" s="83"/>
      <c r="G180" s="83"/>
      <c r="H180" s="83"/>
      <c r="I180" s="83"/>
      <c r="J180" s="83"/>
      <c r="K180" s="83"/>
      <c r="L180" s="83"/>
    </row>
    <row r="181" spans="2:32">
      <c r="D181" s="83"/>
      <c r="E181" s="83"/>
      <c r="F181" s="83"/>
      <c r="G181" s="83"/>
      <c r="H181" s="83"/>
      <c r="I181" s="83"/>
      <c r="J181" s="83"/>
      <c r="K181" s="83"/>
      <c r="L181" s="83"/>
    </row>
    <row r="182" spans="2:32">
      <c r="D182" s="83"/>
      <c r="E182" s="83"/>
      <c r="F182" s="83"/>
      <c r="G182" s="83"/>
      <c r="H182" s="83"/>
      <c r="I182" s="83"/>
      <c r="J182" s="83"/>
      <c r="K182" s="83"/>
      <c r="L182" s="83"/>
    </row>
    <row r="183" spans="2:32" s="214" customFormat="1" ht="18">
      <c r="B183" s="213" t="s">
        <v>1121</v>
      </c>
      <c r="D183" s="215"/>
      <c r="E183" s="215"/>
      <c r="F183" s="215"/>
      <c r="G183" s="215"/>
      <c r="H183" s="215"/>
      <c r="I183" s="215"/>
      <c r="J183" s="215"/>
      <c r="K183" s="215"/>
      <c r="L183" s="215"/>
    </row>
    <row r="184" spans="2:32">
      <c r="D184" s="83"/>
      <c r="E184" s="83"/>
      <c r="F184" s="83"/>
      <c r="G184" s="83"/>
      <c r="H184" s="83"/>
      <c r="I184" s="83"/>
      <c r="J184" s="83"/>
      <c r="K184" s="83"/>
      <c r="L184" s="83"/>
    </row>
    <row r="185" spans="2:32" s="96" customFormat="1">
      <c r="B185" s="49" t="s">
        <v>236</v>
      </c>
      <c r="C185" s="128"/>
      <c r="D185" s="111"/>
      <c r="E185" s="111"/>
      <c r="F185" s="111"/>
      <c r="G185" s="111"/>
      <c r="H185" s="111"/>
      <c r="I185" s="111"/>
      <c r="J185" s="111"/>
      <c r="K185" s="111"/>
      <c r="L185" s="111"/>
      <c r="M185" s="128"/>
      <c r="N185" s="128"/>
      <c r="O185" s="128"/>
      <c r="P185" s="128"/>
      <c r="Q185" s="128"/>
      <c r="R185" s="128"/>
      <c r="S185" s="128"/>
      <c r="T185" s="128"/>
      <c r="U185" s="128"/>
      <c r="V185" s="128"/>
      <c r="W185" s="128"/>
      <c r="X185" s="128"/>
      <c r="Y185" s="128"/>
      <c r="Z185" s="128"/>
      <c r="AA185" s="128"/>
      <c r="AB185" s="128"/>
      <c r="AC185" s="128"/>
      <c r="AD185" s="128"/>
      <c r="AE185" s="128"/>
      <c r="AF185" s="129"/>
    </row>
    <row r="186" spans="2:32">
      <c r="B186" s="54" t="s">
        <v>237</v>
      </c>
      <c r="C186" s="37"/>
      <c r="D186" s="119"/>
      <c r="E186" s="119"/>
      <c r="F186" s="119"/>
      <c r="G186" s="119"/>
      <c r="H186" s="119"/>
      <c r="I186" s="119"/>
      <c r="J186" s="119"/>
      <c r="K186" s="119"/>
      <c r="L186" s="119"/>
      <c r="M186" s="37"/>
      <c r="N186" s="37"/>
      <c r="O186" s="37"/>
      <c r="P186" s="37"/>
      <c r="Q186" s="37"/>
      <c r="R186" s="37"/>
      <c r="S186" s="37"/>
      <c r="T186" s="37"/>
      <c r="U186" s="37"/>
      <c r="V186" s="37"/>
      <c r="W186" s="37"/>
      <c r="X186" s="37"/>
      <c r="Y186" s="37"/>
      <c r="Z186" s="37"/>
      <c r="AA186" s="37"/>
      <c r="AB186" s="37"/>
      <c r="AC186" s="37"/>
      <c r="AD186" s="37"/>
      <c r="AE186" s="37"/>
      <c r="AF186" s="55"/>
    </row>
    <row r="187" spans="2:32">
      <c r="B187" s="54" t="s">
        <v>238</v>
      </c>
      <c r="C187" s="37"/>
      <c r="D187" s="119"/>
      <c r="E187" s="119"/>
      <c r="F187" s="119"/>
      <c r="G187" s="119"/>
      <c r="H187" s="119"/>
      <c r="I187" s="119"/>
      <c r="J187" s="119"/>
      <c r="K187" s="119"/>
      <c r="L187" s="119"/>
      <c r="M187" s="37"/>
      <c r="N187" s="37"/>
      <c r="O187" s="37"/>
      <c r="P187" s="37"/>
      <c r="Q187" s="37"/>
      <c r="R187" s="37"/>
      <c r="S187" s="37"/>
      <c r="T187" s="37"/>
      <c r="U187" s="37"/>
      <c r="V187" s="37"/>
      <c r="W187" s="37"/>
      <c r="X187" s="37"/>
      <c r="Y187" s="37"/>
      <c r="Z187" s="37"/>
      <c r="AA187" s="37"/>
      <c r="AB187" s="37"/>
      <c r="AC187" s="37"/>
      <c r="AD187" s="37"/>
      <c r="AE187" s="37"/>
      <c r="AF187" s="55"/>
    </row>
    <row r="188" spans="2:32">
      <c r="B188" s="54" t="s">
        <v>239</v>
      </c>
      <c r="C188" s="37"/>
      <c r="D188" s="119"/>
      <c r="E188" s="119"/>
      <c r="F188" s="119"/>
      <c r="G188" s="119"/>
      <c r="H188" s="119"/>
      <c r="I188" s="119"/>
      <c r="J188" s="119"/>
      <c r="K188" s="119"/>
      <c r="L188" s="119"/>
      <c r="M188" s="37"/>
      <c r="N188" s="37"/>
      <c r="O188" s="37"/>
      <c r="P188" s="37"/>
      <c r="Q188" s="37"/>
      <c r="R188" s="37"/>
      <c r="S188" s="37"/>
      <c r="T188" s="37"/>
      <c r="U188" s="37"/>
      <c r="V188" s="37"/>
      <c r="W188" s="37"/>
      <c r="X188" s="37"/>
      <c r="Y188" s="37"/>
      <c r="Z188" s="37"/>
      <c r="AA188" s="37"/>
      <c r="AB188" s="37"/>
      <c r="AC188" s="37"/>
      <c r="AD188" s="37"/>
      <c r="AE188" s="37"/>
      <c r="AF188" s="55"/>
    </row>
    <row r="189" spans="2:32">
      <c r="B189" s="57" t="s">
        <v>240</v>
      </c>
      <c r="C189" s="58"/>
      <c r="D189" s="112"/>
      <c r="E189" s="112"/>
      <c r="F189" s="112"/>
      <c r="G189" s="112"/>
      <c r="H189" s="112"/>
      <c r="I189" s="112"/>
      <c r="J189" s="112"/>
      <c r="K189" s="112"/>
      <c r="L189" s="112"/>
      <c r="M189" s="58"/>
      <c r="N189" s="58"/>
      <c r="O189" s="58"/>
      <c r="P189" s="58"/>
      <c r="Q189" s="58"/>
      <c r="R189" s="58"/>
      <c r="S189" s="58"/>
      <c r="T189" s="58"/>
      <c r="U189" s="58"/>
      <c r="V189" s="58"/>
      <c r="W189" s="58"/>
      <c r="X189" s="58"/>
      <c r="Y189" s="58"/>
      <c r="Z189" s="58"/>
      <c r="AA189" s="58"/>
      <c r="AB189" s="58"/>
      <c r="AC189" s="58"/>
      <c r="AD189" s="58"/>
      <c r="AE189" s="58"/>
      <c r="AF189" s="59"/>
    </row>
    <row r="190" spans="2:32">
      <c r="D190" s="83"/>
      <c r="E190" s="83"/>
      <c r="F190" s="83"/>
      <c r="G190" s="83"/>
      <c r="H190" s="83"/>
      <c r="I190" s="83"/>
      <c r="J190" s="83"/>
      <c r="K190" s="83"/>
      <c r="L190" s="83"/>
    </row>
    <row r="191" spans="2:32" s="217" customFormat="1" ht="18">
      <c r="B191" s="216" t="s">
        <v>1122</v>
      </c>
      <c r="H191" s="218"/>
      <c r="I191" s="218"/>
      <c r="J191" s="218"/>
      <c r="K191" s="218"/>
      <c r="L191" s="218"/>
    </row>
    <row r="192" spans="2:32">
      <c r="B192" s="35"/>
      <c r="H192" s="83"/>
      <c r="I192" s="83"/>
      <c r="J192" s="83"/>
      <c r="K192" s="83"/>
      <c r="L192" s="83"/>
    </row>
    <row r="193" spans="2:12">
      <c r="B193" s="35" t="s">
        <v>241</v>
      </c>
      <c r="H193" s="83"/>
      <c r="I193" s="83"/>
      <c r="J193" s="83"/>
      <c r="K193" s="83"/>
      <c r="L193" s="83"/>
    </row>
    <row r="194" spans="2:12">
      <c r="B194" s="35"/>
      <c r="H194" s="83"/>
      <c r="I194" s="83"/>
      <c r="J194" s="83"/>
      <c r="K194" s="83"/>
      <c r="L194" s="83"/>
    </row>
    <row r="195" spans="2:12">
      <c r="B195" s="47" t="s">
        <v>242</v>
      </c>
      <c r="D195" s="83"/>
      <c r="E195" s="83"/>
      <c r="F195" s="83"/>
      <c r="G195" s="83"/>
      <c r="H195" s="83"/>
      <c r="I195" s="83"/>
      <c r="J195" s="83"/>
      <c r="K195" s="83"/>
      <c r="L195" s="83"/>
    </row>
    <row r="196" spans="2:12">
      <c r="B196" s="130" t="s">
        <v>243</v>
      </c>
      <c r="C196" s="130" t="s">
        <v>244</v>
      </c>
      <c r="D196" s="130" t="s">
        <v>245</v>
      </c>
      <c r="E196" s="130" t="s">
        <v>246</v>
      </c>
      <c r="F196" s="130" t="s">
        <v>247</v>
      </c>
      <c r="G196" s="130" t="s">
        <v>248</v>
      </c>
      <c r="H196" s="130" t="s">
        <v>249</v>
      </c>
      <c r="I196" s="130" t="s">
        <v>250</v>
      </c>
    </row>
    <row r="197" spans="2:12" s="132" customFormat="1">
      <c r="B197" s="131">
        <v>2021</v>
      </c>
      <c r="C197" s="131">
        <v>49</v>
      </c>
      <c r="D197" s="131" t="s">
        <v>251</v>
      </c>
      <c r="E197" s="131">
        <v>57.9</v>
      </c>
      <c r="F197" s="131">
        <v>1.39</v>
      </c>
      <c r="G197" s="131">
        <v>2.4</v>
      </c>
      <c r="H197" s="131">
        <v>2.84</v>
      </c>
      <c r="I197" s="131">
        <v>27</v>
      </c>
    </row>
    <row r="198" spans="2:12" s="132" customFormat="1">
      <c r="B198" s="131">
        <v>2020</v>
      </c>
      <c r="C198" s="131">
        <v>49.82</v>
      </c>
      <c r="D198" s="131" t="s">
        <v>251</v>
      </c>
      <c r="E198" s="131">
        <v>55.18</v>
      </c>
      <c r="F198" s="131">
        <v>1.32</v>
      </c>
      <c r="G198" s="131">
        <v>2.39</v>
      </c>
      <c r="H198" s="131">
        <v>2.65</v>
      </c>
      <c r="I198" s="131">
        <v>26</v>
      </c>
    </row>
    <row r="199" spans="2:12" s="132" customFormat="1">
      <c r="B199" s="131">
        <v>2019</v>
      </c>
      <c r="C199" s="131">
        <v>59.85</v>
      </c>
      <c r="D199" s="131" t="s">
        <v>251</v>
      </c>
      <c r="E199" s="131">
        <v>51.57</v>
      </c>
      <c r="F199" s="131">
        <v>1.26</v>
      </c>
      <c r="G199" s="131">
        <v>2.44</v>
      </c>
      <c r="H199" s="131">
        <v>2.11</v>
      </c>
      <c r="I199" s="131">
        <v>30</v>
      </c>
    </row>
    <row r="200" spans="2:12" s="132" customFormat="1">
      <c r="B200" s="131">
        <v>2018</v>
      </c>
      <c r="C200" s="131">
        <v>46.93</v>
      </c>
      <c r="D200" s="131" t="s">
        <v>251</v>
      </c>
      <c r="E200" s="131">
        <v>49.05</v>
      </c>
      <c r="F200" s="131">
        <v>1.2</v>
      </c>
      <c r="G200" s="131">
        <v>2.4500000000000002</v>
      </c>
      <c r="H200" s="131">
        <v>2.56</v>
      </c>
      <c r="I200" s="131">
        <v>37</v>
      </c>
    </row>
    <row r="201" spans="2:12">
      <c r="D201" s="83"/>
      <c r="E201" s="83"/>
      <c r="F201" s="83"/>
      <c r="G201" s="83"/>
      <c r="H201" s="83"/>
      <c r="I201" s="83"/>
      <c r="J201" s="83"/>
      <c r="K201" s="83"/>
      <c r="L201" s="83"/>
    </row>
    <row r="202" spans="2:12">
      <c r="B202" s="96" t="s">
        <v>252</v>
      </c>
      <c r="D202" s="83"/>
      <c r="E202" s="83"/>
      <c r="F202" s="83"/>
      <c r="G202" s="83"/>
      <c r="H202" s="83"/>
      <c r="I202" s="83"/>
      <c r="J202" s="83"/>
      <c r="K202" s="83"/>
      <c r="L202" s="83"/>
    </row>
    <row r="203" spans="2:12">
      <c r="B203" s="130" t="s">
        <v>253</v>
      </c>
      <c r="C203" s="130" t="s">
        <v>254</v>
      </c>
      <c r="D203" s="133" t="s">
        <v>245</v>
      </c>
      <c r="F203" s="134" t="s">
        <v>255</v>
      </c>
      <c r="G203" s="134" t="s">
        <v>256</v>
      </c>
      <c r="H203" s="134" t="s">
        <v>257</v>
      </c>
      <c r="I203" s="83"/>
      <c r="J203" s="83"/>
      <c r="K203" s="83"/>
      <c r="L203" s="83"/>
    </row>
    <row r="204" spans="2:12">
      <c r="B204" s="134">
        <v>44504</v>
      </c>
      <c r="C204" s="131">
        <v>0.34749999999999998</v>
      </c>
      <c r="D204" s="130" t="s">
        <v>251</v>
      </c>
      <c r="E204" s="83"/>
      <c r="F204" s="131">
        <v>2021</v>
      </c>
      <c r="G204" s="131">
        <v>0.34749999999999998</v>
      </c>
      <c r="H204" s="135">
        <f t="shared" ref="H204:H209" si="2">(G204-G205)/G205</f>
        <v>5.3030303030302907E-2</v>
      </c>
      <c r="I204" s="83"/>
      <c r="J204" s="83"/>
      <c r="K204" s="83"/>
      <c r="L204" s="83"/>
    </row>
    <row r="205" spans="2:12">
      <c r="B205" s="134">
        <v>44413</v>
      </c>
      <c r="C205" s="131">
        <v>0.34749999999999998</v>
      </c>
      <c r="D205" s="130" t="s">
        <v>251</v>
      </c>
      <c r="E205" s="83"/>
      <c r="F205" s="131">
        <v>2020</v>
      </c>
      <c r="G205" s="131">
        <v>0.33</v>
      </c>
      <c r="H205" s="135">
        <f t="shared" si="2"/>
        <v>4.7619047619047658E-2</v>
      </c>
      <c r="I205" s="83"/>
      <c r="J205" s="83"/>
      <c r="K205" s="83"/>
      <c r="L205" s="83"/>
    </row>
    <row r="206" spans="2:12">
      <c r="B206" s="134">
        <v>44322</v>
      </c>
      <c r="C206" s="131">
        <v>0.34749999999999998</v>
      </c>
      <c r="D206" s="130" t="s">
        <v>251</v>
      </c>
      <c r="E206" s="83"/>
      <c r="F206" s="131">
        <v>2019</v>
      </c>
      <c r="G206" s="131">
        <v>0.315</v>
      </c>
      <c r="H206" s="135">
        <f t="shared" si="2"/>
        <v>5.0000000000000044E-2</v>
      </c>
      <c r="I206" s="83"/>
      <c r="J206" s="83"/>
      <c r="K206" s="83"/>
      <c r="L206" s="83"/>
    </row>
    <row r="207" spans="2:12">
      <c r="B207" s="134">
        <v>44231</v>
      </c>
      <c r="C207" s="131">
        <v>0.34749999999999998</v>
      </c>
      <c r="D207" s="130" t="s">
        <v>251</v>
      </c>
      <c r="E207" s="83"/>
      <c r="F207" s="131">
        <v>2018</v>
      </c>
      <c r="G207" s="131">
        <v>0.3</v>
      </c>
      <c r="H207" s="135">
        <f t="shared" si="2"/>
        <v>0.10091743119266043</v>
      </c>
      <c r="I207" s="83"/>
      <c r="J207" s="83"/>
      <c r="K207" s="83"/>
      <c r="L207" s="83"/>
    </row>
    <row r="208" spans="2:12">
      <c r="B208" s="134">
        <v>44140</v>
      </c>
      <c r="C208" s="131">
        <v>0.33</v>
      </c>
      <c r="D208" s="130" t="s">
        <v>251</v>
      </c>
      <c r="E208" s="83"/>
      <c r="F208" s="131">
        <v>2017</v>
      </c>
      <c r="G208" s="131">
        <v>0.27250000000000002</v>
      </c>
      <c r="H208" s="135">
        <f t="shared" si="2"/>
        <v>4.8076923076923121E-2</v>
      </c>
      <c r="I208" s="83"/>
      <c r="J208" s="83"/>
      <c r="K208" s="83"/>
      <c r="L208" s="83"/>
    </row>
    <row r="209" spans="2:23">
      <c r="B209" s="134">
        <v>44049</v>
      </c>
      <c r="C209" s="131">
        <v>0.33</v>
      </c>
      <c r="D209" s="130" t="s">
        <v>251</v>
      </c>
      <c r="E209" s="83"/>
      <c r="F209" s="131">
        <v>2016</v>
      </c>
      <c r="G209" s="131">
        <v>0.26</v>
      </c>
      <c r="H209" s="135">
        <f t="shared" si="2"/>
        <v>8.3333333333333412E-2</v>
      </c>
      <c r="I209" s="83"/>
      <c r="J209" s="83"/>
      <c r="K209" s="83"/>
      <c r="L209" s="83"/>
    </row>
    <row r="210" spans="2:23">
      <c r="B210" s="134">
        <v>43957</v>
      </c>
      <c r="C210" s="131">
        <v>0.33</v>
      </c>
      <c r="D210" s="130" t="s">
        <v>251</v>
      </c>
      <c r="E210" s="83"/>
      <c r="F210" s="131">
        <v>2015</v>
      </c>
      <c r="G210" s="131">
        <v>0.24</v>
      </c>
      <c r="H210" s="135"/>
      <c r="I210" s="83"/>
      <c r="J210" s="83"/>
      <c r="K210" s="83"/>
      <c r="L210" s="83"/>
    </row>
    <row r="211" spans="2:23">
      <c r="B211" s="134">
        <v>43867</v>
      </c>
      <c r="C211" s="131">
        <v>0.33</v>
      </c>
      <c r="D211" s="130" t="s">
        <v>251</v>
      </c>
      <c r="E211" s="83"/>
      <c r="F211" s="136"/>
      <c r="G211" s="83"/>
      <c r="H211" s="83"/>
      <c r="I211" s="83"/>
      <c r="J211" s="83"/>
      <c r="K211" s="83"/>
      <c r="L211" s="83"/>
    </row>
    <row r="212" spans="2:23">
      <c r="B212" s="134">
        <v>43775</v>
      </c>
      <c r="C212" s="131">
        <v>0.315</v>
      </c>
      <c r="D212" s="130" t="s">
        <v>251</v>
      </c>
      <c r="F212" s="18" t="s">
        <v>258</v>
      </c>
      <c r="H212" s="136">
        <f>(G204-G210)/G210</f>
        <v>0.44791666666666663</v>
      </c>
      <c r="I212" s="83"/>
      <c r="J212" s="83"/>
      <c r="K212" s="83"/>
      <c r="L212" s="83"/>
    </row>
    <row r="213" spans="2:23">
      <c r="B213" s="134">
        <v>43683</v>
      </c>
      <c r="C213" s="131">
        <v>0.315</v>
      </c>
      <c r="D213" s="130" t="s">
        <v>251</v>
      </c>
      <c r="G213" s="83"/>
      <c r="H213" s="83"/>
      <c r="I213" s="83"/>
      <c r="J213" s="83"/>
      <c r="K213" s="83"/>
      <c r="L213" s="83"/>
    </row>
    <row r="214" spans="2:23">
      <c r="B214" s="134">
        <v>43591</v>
      </c>
      <c r="C214" s="131">
        <v>0.315</v>
      </c>
      <c r="D214" s="130" t="s">
        <v>251</v>
      </c>
      <c r="G214" s="83"/>
      <c r="H214" s="83"/>
      <c r="I214" s="83"/>
      <c r="J214" s="83"/>
      <c r="K214" s="83"/>
      <c r="L214" s="83"/>
    </row>
    <row r="215" spans="2:23">
      <c r="B215" s="134">
        <v>43502</v>
      </c>
      <c r="C215" s="131">
        <v>0.315</v>
      </c>
      <c r="D215" s="130" t="s">
        <v>251</v>
      </c>
      <c r="G215" s="83"/>
      <c r="H215" s="83"/>
      <c r="I215" s="83"/>
      <c r="J215" s="83"/>
      <c r="K215" s="83"/>
      <c r="L215" s="83"/>
      <c r="W215" s="49"/>
    </row>
    <row r="216" spans="2:23">
      <c r="B216" s="134">
        <v>43410</v>
      </c>
      <c r="C216" s="131">
        <v>0.3</v>
      </c>
      <c r="D216" s="130" t="s">
        <v>251</v>
      </c>
      <c r="G216" s="83"/>
      <c r="H216" s="83"/>
      <c r="I216" s="83"/>
      <c r="J216" s="83"/>
      <c r="K216" s="83"/>
      <c r="L216" s="83"/>
      <c r="W216" s="54"/>
    </row>
    <row r="217" spans="2:23">
      <c r="B217" s="134">
        <v>43318</v>
      </c>
      <c r="C217" s="131">
        <v>0.3</v>
      </c>
      <c r="D217" s="130" t="s">
        <v>251</v>
      </c>
      <c r="G217" s="83"/>
      <c r="H217" s="83"/>
      <c r="I217" s="83"/>
      <c r="J217" s="83"/>
      <c r="K217" s="83"/>
      <c r="L217" s="83"/>
      <c r="W217" s="54"/>
    </row>
    <row r="218" spans="2:23">
      <c r="B218" s="134">
        <v>43224</v>
      </c>
      <c r="C218" s="131">
        <v>0.3</v>
      </c>
      <c r="D218" s="130" t="s">
        <v>251</v>
      </c>
      <c r="G218" s="83"/>
      <c r="H218" s="83"/>
      <c r="I218" s="83"/>
      <c r="J218" s="83"/>
      <c r="K218" s="83"/>
      <c r="L218" s="83"/>
      <c r="W218" s="57"/>
    </row>
    <row r="219" spans="2:23">
      <c r="B219" s="134">
        <v>43137</v>
      </c>
      <c r="C219" s="131">
        <v>0.3</v>
      </c>
      <c r="D219" s="130" t="s">
        <v>251</v>
      </c>
      <c r="G219" s="83"/>
      <c r="H219" s="83"/>
      <c r="I219" s="83"/>
      <c r="J219" s="83"/>
      <c r="K219" s="83"/>
      <c r="L219" s="83"/>
    </row>
    <row r="220" spans="2:23">
      <c r="D220" s="83"/>
      <c r="G220" s="83"/>
      <c r="H220" s="83"/>
      <c r="I220" s="83"/>
      <c r="J220" s="83"/>
      <c r="K220" s="83"/>
      <c r="L220" s="83"/>
    </row>
    <row r="221" spans="2:23">
      <c r="B221" s="96" t="s">
        <v>259</v>
      </c>
      <c r="D221" s="83"/>
      <c r="E221" s="43" t="s">
        <v>1517</v>
      </c>
      <c r="G221" s="83"/>
      <c r="H221" s="83"/>
      <c r="I221" s="83"/>
      <c r="J221" s="83"/>
      <c r="K221" s="83"/>
      <c r="L221" s="83"/>
    </row>
    <row r="222" spans="2:23">
      <c r="B222" s="96"/>
      <c r="D222" s="83"/>
      <c r="E222" s="43"/>
      <c r="G222" s="83"/>
      <c r="H222" s="83"/>
      <c r="I222" s="83"/>
      <c r="J222" s="83"/>
      <c r="K222" s="83"/>
      <c r="L222" s="83"/>
    </row>
    <row r="223" spans="2:23">
      <c r="B223" s="45"/>
      <c r="C223" s="229">
        <v>2018</v>
      </c>
      <c r="D223" s="229">
        <v>2019</v>
      </c>
      <c r="E223" s="229">
        <v>2020</v>
      </c>
      <c r="G223" s="83"/>
      <c r="H223" s="83"/>
      <c r="I223" s="83"/>
      <c r="J223" s="83"/>
      <c r="K223" s="83"/>
      <c r="L223" s="83"/>
    </row>
    <row r="224" spans="2:23">
      <c r="B224" s="45" t="s">
        <v>260</v>
      </c>
      <c r="C224" s="45" t="s">
        <v>261</v>
      </c>
      <c r="D224" s="45" t="s">
        <v>262</v>
      </c>
      <c r="E224" s="45" t="s">
        <v>263</v>
      </c>
      <c r="G224" s="83"/>
      <c r="H224" s="83"/>
      <c r="I224" s="83"/>
      <c r="J224" s="83"/>
      <c r="K224" s="83"/>
      <c r="L224" s="83"/>
    </row>
    <row r="225" spans="2:19">
      <c r="D225" s="83"/>
      <c r="G225" s="83"/>
      <c r="H225" s="83"/>
      <c r="I225" s="83"/>
      <c r="J225" s="83"/>
      <c r="K225" s="83"/>
      <c r="L225" s="83"/>
    </row>
    <row r="226" spans="2:19">
      <c r="B226" s="35" t="s">
        <v>264</v>
      </c>
      <c r="D226" s="83"/>
      <c r="G226" s="83"/>
      <c r="H226" s="83"/>
      <c r="I226" s="83"/>
      <c r="J226" s="83"/>
      <c r="K226" s="83"/>
      <c r="L226" s="83"/>
    </row>
    <row r="227" spans="2:19">
      <c r="D227" s="83"/>
      <c r="G227" s="83"/>
      <c r="H227" s="83"/>
      <c r="I227" s="83"/>
      <c r="J227" s="83"/>
      <c r="K227" s="83"/>
      <c r="L227" s="83"/>
    </row>
    <row r="228" spans="2:19">
      <c r="B228" s="49" t="s">
        <v>265</v>
      </c>
      <c r="C228" s="50"/>
      <c r="D228" s="50"/>
      <c r="E228" s="50"/>
      <c r="F228" s="50"/>
      <c r="G228" s="50"/>
      <c r="H228" s="50"/>
      <c r="I228" s="50"/>
      <c r="J228" s="50"/>
      <c r="K228" s="50"/>
      <c r="L228" s="50"/>
      <c r="M228" s="50"/>
      <c r="N228" s="50"/>
      <c r="O228" s="50"/>
      <c r="P228" s="50"/>
      <c r="Q228" s="50"/>
      <c r="R228" s="50"/>
      <c r="S228" s="51"/>
    </row>
    <row r="229" spans="2:19">
      <c r="B229" s="54" t="s">
        <v>266</v>
      </c>
      <c r="C229" s="37"/>
      <c r="D229" s="37"/>
      <c r="E229" s="37"/>
      <c r="F229" s="37"/>
      <c r="G229" s="37"/>
      <c r="H229" s="37"/>
      <c r="I229" s="37"/>
      <c r="J229" s="37"/>
      <c r="K229" s="37"/>
      <c r="L229" s="37"/>
      <c r="M229" s="37"/>
      <c r="N229" s="37"/>
      <c r="O229" s="37"/>
      <c r="P229" s="37"/>
      <c r="Q229" s="37"/>
      <c r="R229" s="37"/>
      <c r="S229" s="55"/>
    </row>
    <row r="230" spans="2:19">
      <c r="B230" s="54" t="s">
        <v>267</v>
      </c>
      <c r="C230" s="37"/>
      <c r="D230" s="37"/>
      <c r="E230" s="37"/>
      <c r="F230" s="37"/>
      <c r="G230" s="37"/>
      <c r="H230" s="37"/>
      <c r="I230" s="37"/>
      <c r="J230" s="37"/>
      <c r="K230" s="37"/>
      <c r="L230" s="37"/>
      <c r="M230" s="37"/>
      <c r="N230" s="37"/>
      <c r="O230" s="37"/>
      <c r="P230" s="37"/>
      <c r="Q230" s="37"/>
      <c r="R230" s="37"/>
      <c r="S230" s="55"/>
    </row>
    <row r="231" spans="2:19">
      <c r="B231" s="57" t="s">
        <v>268</v>
      </c>
      <c r="C231" s="58"/>
      <c r="D231" s="58"/>
      <c r="E231" s="58"/>
      <c r="F231" s="58"/>
      <c r="G231" s="58"/>
      <c r="H231" s="58"/>
      <c r="I231" s="58"/>
      <c r="J231" s="58"/>
      <c r="K231" s="58"/>
      <c r="L231" s="58"/>
      <c r="M231" s="58"/>
      <c r="N231" s="58"/>
      <c r="O231" s="58"/>
      <c r="P231" s="58"/>
      <c r="Q231" s="58"/>
      <c r="R231" s="58"/>
      <c r="S231" s="59"/>
    </row>
    <row r="232" spans="2:19">
      <c r="D232" s="83"/>
      <c r="E232" s="83"/>
      <c r="F232" s="83"/>
      <c r="G232" s="83"/>
      <c r="H232" s="83"/>
      <c r="I232" s="83"/>
      <c r="J232" s="83"/>
      <c r="K232" s="83"/>
      <c r="L232" s="83"/>
    </row>
    <row r="233" spans="2:19" s="203" customFormat="1" ht="18">
      <c r="B233" s="202" t="s">
        <v>1123</v>
      </c>
      <c r="D233" s="204"/>
      <c r="E233" s="204"/>
      <c r="F233" s="204"/>
      <c r="G233" s="204"/>
      <c r="H233" s="204"/>
      <c r="I233" s="204"/>
      <c r="J233" s="204"/>
      <c r="K233" s="204"/>
      <c r="L233" s="204"/>
    </row>
    <row r="234" spans="2:19">
      <c r="D234" s="83"/>
      <c r="E234" s="83"/>
      <c r="F234" s="83"/>
      <c r="G234" s="83"/>
      <c r="H234" s="83"/>
      <c r="I234" s="83"/>
      <c r="J234" s="83"/>
      <c r="K234" s="83"/>
      <c r="L234" s="83"/>
    </row>
    <row r="235" spans="2:19">
      <c r="B235" s="18" t="s">
        <v>1556</v>
      </c>
      <c r="D235" s="83"/>
      <c r="E235" s="83"/>
      <c r="F235" s="83"/>
      <c r="G235" s="83"/>
      <c r="H235" s="83"/>
      <c r="I235" s="83"/>
      <c r="J235" s="83"/>
      <c r="K235" s="83"/>
      <c r="L235" s="83"/>
    </row>
    <row r="236" spans="2:19">
      <c r="B236" s="96" t="s">
        <v>1558</v>
      </c>
      <c r="D236" s="138" t="s">
        <v>1546</v>
      </c>
      <c r="E236" s="83"/>
      <c r="F236" s="83"/>
      <c r="G236" s="83"/>
      <c r="H236" s="83"/>
      <c r="I236" s="83"/>
      <c r="J236" s="83"/>
      <c r="K236" s="83"/>
      <c r="L236" s="83"/>
    </row>
    <row r="237" spans="2:19">
      <c r="D237" s="83"/>
      <c r="E237" s="83"/>
      <c r="F237" s="83"/>
      <c r="G237" s="83"/>
      <c r="H237" s="83"/>
      <c r="I237" s="83"/>
      <c r="J237" s="83"/>
      <c r="K237" s="83"/>
      <c r="L237" s="83"/>
    </row>
    <row r="238" spans="2:19">
      <c r="D238" s="83"/>
      <c r="G238" s="83"/>
      <c r="H238" s="83"/>
      <c r="I238" s="137"/>
      <c r="J238" s="137">
        <v>1</v>
      </c>
      <c r="K238" s="137">
        <v>2</v>
      </c>
      <c r="L238" s="137">
        <v>3</v>
      </c>
      <c r="M238" s="137">
        <v>4</v>
      </c>
      <c r="N238" s="137">
        <v>5</v>
      </c>
    </row>
    <row r="239" spans="2:19">
      <c r="B239" s="139" t="s">
        <v>1549</v>
      </c>
      <c r="D239" s="83"/>
      <c r="E239" s="137">
        <v>2016</v>
      </c>
      <c r="F239" s="137">
        <v>2017</v>
      </c>
      <c r="G239" s="140">
        <v>2018</v>
      </c>
      <c r="H239" s="140">
        <v>2019</v>
      </c>
      <c r="I239" s="140">
        <v>2020</v>
      </c>
      <c r="J239" s="141">
        <v>2021</v>
      </c>
      <c r="K239" s="141">
        <v>2022</v>
      </c>
      <c r="L239" s="141">
        <v>2023</v>
      </c>
      <c r="M239" s="141">
        <v>2024</v>
      </c>
      <c r="N239" s="141">
        <v>2025</v>
      </c>
    </row>
    <row r="240" spans="2:19">
      <c r="C240" s="18" t="s">
        <v>1124</v>
      </c>
      <c r="E240" s="142" t="s">
        <v>1129</v>
      </c>
      <c r="F240" s="143">
        <v>62761000000</v>
      </c>
      <c r="G240" s="144">
        <v>70848000000</v>
      </c>
      <c r="H240" s="145" t="s">
        <v>34</v>
      </c>
      <c r="I240" s="146" t="str">
        <f>'DCF Valuation'!F5</f>
        <v>77,867,000,000</v>
      </c>
      <c r="J240" s="144">
        <f>I240*(1+B241)</f>
        <v>83384770928.11647</v>
      </c>
      <c r="K240" s="144">
        <f>J240*(1+B241)</f>
        <v>89293539275.103149</v>
      </c>
      <c r="L240" s="144">
        <f>K240*(1+B241)</f>
        <v>95621011697.063538</v>
      </c>
      <c r="M240" s="144">
        <f>L240*(1+B241)</f>
        <v>102396858184.78159</v>
      </c>
      <c r="N240" s="144">
        <f>M240*(1+B241)</f>
        <v>109652851188.52454</v>
      </c>
    </row>
    <row r="241" spans="2:15">
      <c r="B241" s="147">
        <f>'DCF Valuation'!H6</f>
        <v>7.086148083419766E-2</v>
      </c>
      <c r="C241" s="148" t="s">
        <v>1548</v>
      </c>
      <c r="E241" s="96"/>
      <c r="F241" s="149">
        <f>(F240-E240)/E240</f>
        <v>5.6813780793776414E-2</v>
      </c>
      <c r="G241" s="149">
        <f>(G240-F240)/F240</f>
        <v>0.12885390608817579</v>
      </c>
      <c r="H241" s="149">
        <f>(H240-G240)/G240</f>
        <v>1.5766147244805781E-2</v>
      </c>
      <c r="I241" s="150">
        <f>(I240-H240)/H240</f>
        <v>8.2012089210032654E-2</v>
      </c>
      <c r="J241" s="151">
        <v>7.086148083419766E-2</v>
      </c>
      <c r="K241" s="151">
        <v>7.086148083419766E-2</v>
      </c>
      <c r="L241" s="151">
        <v>7.086148083419766E-2</v>
      </c>
      <c r="M241" s="151">
        <v>7.086148083419766E-2</v>
      </c>
      <c r="N241" s="151">
        <v>7.086148083419766E-2</v>
      </c>
    </row>
    <row r="242" spans="2:15">
      <c r="B242" s="152">
        <f>'DCF Valuation'!H19</f>
        <v>0.40102095242755026</v>
      </c>
      <c r="C242" s="18" t="s">
        <v>1501</v>
      </c>
      <c r="E242" s="144" t="s">
        <v>1131</v>
      </c>
      <c r="F242" s="144" t="s">
        <v>1132</v>
      </c>
      <c r="G242" s="144">
        <v>-27111000000</v>
      </c>
      <c r="H242" s="144" t="s">
        <v>102</v>
      </c>
      <c r="I242" s="153">
        <v>-34255000000</v>
      </c>
      <c r="J242" s="144">
        <f>-J240*B242</f>
        <v>-33439040255.546371</v>
      </c>
      <c r="K242" s="144">
        <f>-K240*B242</f>
        <v>-35808580165.728729</v>
      </c>
      <c r="L242" s="144">
        <f>-L240*B242</f>
        <v>-38346029182.842346</v>
      </c>
      <c r="M242" s="144">
        <f>-M240*B242</f>
        <v>-41063285594.849907</v>
      </c>
      <c r="N242" s="144">
        <f>-N240*B242</f>
        <v>-43973090820.018547</v>
      </c>
    </row>
    <row r="243" spans="2:15" s="35" customFormat="1">
      <c r="B243" s="139"/>
      <c r="C243" s="35" t="s">
        <v>1505</v>
      </c>
      <c r="E243" s="154">
        <f>E240+E242</f>
        <v>36191000000</v>
      </c>
      <c r="F243" s="154">
        <f>F240+F242</f>
        <v>39069000000</v>
      </c>
      <c r="G243" s="154">
        <f t="shared" ref="G243:N243" si="3">G240+G242</f>
        <v>43737000000</v>
      </c>
      <c r="H243" s="154">
        <f t="shared" si="3"/>
        <v>42140000000</v>
      </c>
      <c r="I243" s="154">
        <f t="shared" si="3"/>
        <v>43612000000</v>
      </c>
      <c r="J243" s="154">
        <f t="shared" si="3"/>
        <v>49945730672.570099</v>
      </c>
      <c r="K243" s="154">
        <f t="shared" si="3"/>
        <v>53484959109.37442</v>
      </c>
      <c r="L243" s="154">
        <f t="shared" si="3"/>
        <v>57274982514.221191</v>
      </c>
      <c r="M243" s="154">
        <f t="shared" si="3"/>
        <v>61333572589.931679</v>
      </c>
      <c r="N243" s="154">
        <f t="shared" si="3"/>
        <v>65679760368.505989</v>
      </c>
      <c r="O243" s="18"/>
    </row>
    <row r="244" spans="2:15">
      <c r="B244" s="155">
        <f>'DCF Valuation'!H21</f>
        <v>0.10411599459422569</v>
      </c>
      <c r="C244" s="156" t="s">
        <v>1503</v>
      </c>
      <c r="E244" s="157" t="s">
        <v>1135</v>
      </c>
      <c r="F244" s="157" t="s">
        <v>1136</v>
      </c>
      <c r="G244" s="157" t="s">
        <v>677</v>
      </c>
      <c r="H244" s="157" t="s">
        <v>678</v>
      </c>
      <c r="I244" s="153">
        <v>-6180000000</v>
      </c>
      <c r="J244" s="144">
        <f>-J240*B244</f>
        <v>-8681688359.192522</v>
      </c>
      <c r="K244" s="144">
        <f>-K240*B244</f>
        <v>-9296885652.4659176</v>
      </c>
      <c r="L244" s="144">
        <f>-L240*B244</f>
        <v>-9955676736.945858</v>
      </c>
      <c r="M244" s="144">
        <f>-M240*B244</f>
        <v>-10661150733.232414</v>
      </c>
      <c r="N244" s="144">
        <f>-N240*B244</f>
        <v>-11416615661.585854</v>
      </c>
    </row>
    <row r="245" spans="2:15">
      <c r="B245" s="155">
        <f>'DCF Valuation'!H23</f>
        <v>0.19482851467207243</v>
      </c>
      <c r="C245" s="156" t="s">
        <v>1507</v>
      </c>
      <c r="E245" s="158" t="s">
        <v>1137</v>
      </c>
      <c r="F245" s="158" t="s">
        <v>1138</v>
      </c>
      <c r="G245" s="158" t="s">
        <v>680</v>
      </c>
      <c r="H245" s="158" t="s">
        <v>681</v>
      </c>
      <c r="I245" s="159">
        <v>-12740000000</v>
      </c>
      <c r="J245" s="160">
        <f>-J240*B245</f>
        <v>-16245731066.195938</v>
      </c>
      <c r="K245" s="160">
        <f>-K240*B245</f>
        <v>-17396927626.780708</v>
      </c>
      <c r="L245" s="160">
        <f>-L240*B245</f>
        <v>-18629699680.379753</v>
      </c>
      <c r="M245" s="160">
        <f>-M240*B245</f>
        <v>-19949827787.22784</v>
      </c>
      <c r="N245" s="160">
        <f>-N240*B245</f>
        <v>-21363502126.618027</v>
      </c>
    </row>
    <row r="246" spans="2:15">
      <c r="B246" s="109">
        <v>-214200000</v>
      </c>
      <c r="C246" s="156" t="s">
        <v>1509</v>
      </c>
      <c r="E246" s="161" t="s">
        <v>598</v>
      </c>
      <c r="F246" s="161" t="s">
        <v>1139</v>
      </c>
      <c r="G246" s="161" t="s">
        <v>625</v>
      </c>
      <c r="H246" s="161" t="s">
        <v>625</v>
      </c>
      <c r="I246" s="162" t="s">
        <v>625</v>
      </c>
      <c r="J246" s="144">
        <v>-214200000</v>
      </c>
      <c r="K246" s="144">
        <v>-214200000</v>
      </c>
      <c r="L246" s="144">
        <v>-214200000</v>
      </c>
      <c r="M246" s="144">
        <v>-214200000</v>
      </c>
      <c r="N246" s="144">
        <v>-214200000</v>
      </c>
    </row>
    <row r="247" spans="2:15" s="42" customFormat="1">
      <c r="C247" s="42" t="s">
        <v>1506</v>
      </c>
      <c r="E247" s="154">
        <f>E243+E244+E245+E246</f>
        <v>14760000000</v>
      </c>
      <c r="F247" s="154">
        <f t="shared" ref="F247:N247" si="4">F243+F244+F245+F246</f>
        <v>18320000000</v>
      </c>
      <c r="G247" s="154">
        <f t="shared" si="4"/>
        <v>23244000000</v>
      </c>
      <c r="H247" s="154">
        <f t="shared" si="4"/>
        <v>22428000000</v>
      </c>
      <c r="I247" s="154">
        <f t="shared" si="4"/>
        <v>24492000000</v>
      </c>
      <c r="J247" s="154">
        <f t="shared" si="4"/>
        <v>24804111247.181641</v>
      </c>
      <c r="K247" s="154">
        <f t="shared" si="4"/>
        <v>26576945830.127792</v>
      </c>
      <c r="L247" s="154">
        <f t="shared" si="4"/>
        <v>28475406096.895576</v>
      </c>
      <c r="M247" s="154">
        <f t="shared" si="4"/>
        <v>30508394069.471424</v>
      </c>
      <c r="N247" s="154">
        <f t="shared" si="4"/>
        <v>32685442580.302109</v>
      </c>
      <c r="O247" s="18"/>
    </row>
    <row r="248" spans="2:15">
      <c r="B248" s="152">
        <f>-I248/I247</f>
        <v>0.17062714355707986</v>
      </c>
      <c r="C248" s="156" t="s">
        <v>1510</v>
      </c>
      <c r="E248" s="157" t="s">
        <v>1173</v>
      </c>
      <c r="F248" s="157" t="s">
        <v>1174</v>
      </c>
      <c r="G248" s="110" t="s">
        <v>727</v>
      </c>
      <c r="H248" s="110" t="s">
        <v>728</v>
      </c>
      <c r="I248" s="163" t="s">
        <v>729</v>
      </c>
      <c r="J248" s="144">
        <f>-J247*B248</f>
        <v>-4232254650.5786409</v>
      </c>
      <c r="K248" s="144">
        <f>-K247*B248</f>
        <v>-4534748351.46595</v>
      </c>
      <c r="L248" s="144">
        <f>-L247*B248</f>
        <v>-4858677203.9411488</v>
      </c>
      <c r="M248" s="144">
        <f>-M247*B248</f>
        <v>-5205560134.5876646</v>
      </c>
      <c r="N248" s="144">
        <f>-N247*B248</f>
        <v>-5577023703.3758984</v>
      </c>
    </row>
    <row r="249" spans="2:15" s="35" customFormat="1">
      <c r="C249" s="164" t="s">
        <v>1511</v>
      </c>
      <c r="E249" s="165">
        <f>E247+E248</f>
        <v>12140000000</v>
      </c>
      <c r="F249" s="165">
        <f t="shared" ref="F249:N249" si="5">F247+F248</f>
        <v>7569000000</v>
      </c>
      <c r="G249" s="165">
        <f t="shared" si="5"/>
        <v>20980000000</v>
      </c>
      <c r="H249" s="165">
        <f t="shared" si="5"/>
        <v>19418000000</v>
      </c>
      <c r="I249" s="154">
        <f t="shared" si="5"/>
        <v>20313000000</v>
      </c>
      <c r="J249" s="165">
        <f t="shared" si="5"/>
        <v>20571856596.603001</v>
      </c>
      <c r="K249" s="165">
        <f t="shared" si="5"/>
        <v>22042197478.661842</v>
      </c>
      <c r="L249" s="165">
        <f t="shared" si="5"/>
        <v>23616728892.95443</v>
      </c>
      <c r="M249" s="165">
        <f t="shared" si="5"/>
        <v>25302833934.883759</v>
      </c>
      <c r="N249" s="165">
        <f t="shared" si="5"/>
        <v>27108418876.926208</v>
      </c>
      <c r="O249" s="18"/>
    </row>
    <row r="250" spans="2:15">
      <c r="B250" s="109">
        <v>214200000</v>
      </c>
      <c r="C250" s="156" t="s">
        <v>1512</v>
      </c>
      <c r="E250" s="144">
        <v>294000000</v>
      </c>
      <c r="F250" s="144">
        <v>177000000</v>
      </c>
      <c r="G250" s="144">
        <v>200000000</v>
      </c>
      <c r="H250" s="144">
        <v>200000000</v>
      </c>
      <c r="I250" s="153">
        <v>200000000</v>
      </c>
      <c r="J250" s="144">
        <v>214200000</v>
      </c>
      <c r="K250" s="144">
        <v>214200000</v>
      </c>
      <c r="L250" s="144">
        <v>214200000</v>
      </c>
      <c r="M250" s="144">
        <v>214200000</v>
      </c>
      <c r="N250" s="144">
        <v>214200000</v>
      </c>
    </row>
    <row r="251" spans="2:15">
      <c r="B251" s="109">
        <v>-4909000000</v>
      </c>
      <c r="C251" s="156" t="s">
        <v>1513</v>
      </c>
      <c r="E251" s="144"/>
      <c r="F251" s="144">
        <v>-4761000000</v>
      </c>
      <c r="G251" s="144">
        <v>-7667000000</v>
      </c>
      <c r="H251" s="144">
        <v>-6210000000</v>
      </c>
      <c r="I251" s="153">
        <v>-998000000</v>
      </c>
      <c r="J251" s="144">
        <v>-4909000000</v>
      </c>
      <c r="K251" s="144">
        <v>-4909000000</v>
      </c>
      <c r="L251" s="144">
        <v>-4909000000</v>
      </c>
      <c r="M251" s="144">
        <v>-4909000000</v>
      </c>
      <c r="N251" s="144">
        <v>-4909000000</v>
      </c>
    </row>
    <row r="252" spans="2:15">
      <c r="B252" s="109">
        <v>-2131250000</v>
      </c>
      <c r="C252" s="166" t="s">
        <v>1514</v>
      </c>
      <c r="D252" s="58"/>
      <c r="E252" s="167"/>
      <c r="F252" s="167">
        <v>-2800000000</v>
      </c>
      <c r="G252" s="167">
        <v>-2734000000</v>
      </c>
      <c r="H252" s="167">
        <v>-2732000000</v>
      </c>
      <c r="I252" s="168">
        <v>-259000000</v>
      </c>
      <c r="J252" s="169">
        <v>-2131250000</v>
      </c>
      <c r="K252" s="167">
        <v>-2131250000</v>
      </c>
      <c r="L252" s="167">
        <v>-2131250000</v>
      </c>
      <c r="M252" s="167">
        <v>-2131250000</v>
      </c>
      <c r="N252" s="167">
        <v>-2131250000</v>
      </c>
    </row>
    <row r="253" spans="2:15" s="35" customFormat="1">
      <c r="C253" s="170" t="s">
        <v>1552</v>
      </c>
      <c r="E253" s="165">
        <f>E249+E250+E251+E252</f>
        <v>12434000000</v>
      </c>
      <c r="F253" s="165">
        <f>F249+F250+F251+F252</f>
        <v>185000000</v>
      </c>
      <c r="G253" s="165">
        <f t="shared" ref="G253:M253" si="6">G249+G250+G251+G252</f>
        <v>10779000000</v>
      </c>
      <c r="H253" s="165">
        <f t="shared" si="6"/>
        <v>10676000000</v>
      </c>
      <c r="I253" s="171">
        <f t="shared" si="6"/>
        <v>19256000000</v>
      </c>
      <c r="J253" s="172">
        <f>J249+J250+J251+J252</f>
        <v>13745806596.603001</v>
      </c>
      <c r="K253" s="172">
        <f t="shared" si="6"/>
        <v>15216147478.661842</v>
      </c>
      <c r="L253" s="172">
        <f t="shared" si="6"/>
        <v>16790678892.95443</v>
      </c>
      <c r="M253" s="172">
        <f t="shared" si="6"/>
        <v>18476783934.883759</v>
      </c>
      <c r="N253" s="172">
        <f>N249+N250+N251+N252</f>
        <v>20282368876.926208</v>
      </c>
    </row>
    <row r="254" spans="2:15">
      <c r="G254" s="173"/>
      <c r="H254" s="173"/>
      <c r="I254" s="173"/>
      <c r="J254" s="173"/>
      <c r="K254" s="173"/>
      <c r="L254" s="173"/>
    </row>
    <row r="255" spans="2:15">
      <c r="G255" s="173"/>
      <c r="H255" s="173"/>
      <c r="I255" s="173"/>
      <c r="J255" s="173"/>
      <c r="K255" s="173"/>
      <c r="L255" s="173"/>
    </row>
    <row r="256" spans="2:15">
      <c r="B256" s="132"/>
      <c r="C256" s="256" t="s">
        <v>1553</v>
      </c>
      <c r="D256" s="257"/>
      <c r="E256" s="252">
        <v>5.33E-2</v>
      </c>
      <c r="G256" s="173" t="s">
        <v>1611</v>
      </c>
      <c r="H256" s="173"/>
      <c r="I256" s="173"/>
      <c r="J256" s="173"/>
      <c r="K256" s="173"/>
      <c r="L256" s="173"/>
    </row>
    <row r="257" spans="2:13">
      <c r="C257" s="258" t="s">
        <v>1588</v>
      </c>
      <c r="D257" s="257"/>
      <c r="E257" s="253">
        <f>N253/(E256-0.03)</f>
        <v>870487934632.02612</v>
      </c>
      <c r="G257" s="173"/>
      <c r="H257" s="173"/>
      <c r="I257" s="173"/>
      <c r="J257" s="173"/>
      <c r="K257" s="173"/>
      <c r="L257" s="173"/>
    </row>
    <row r="258" spans="2:13">
      <c r="C258" s="258" t="s">
        <v>1575</v>
      </c>
      <c r="D258" s="257"/>
      <c r="E258" s="253">
        <f>E257/(1+E256)</f>
        <v>826438749294.6228</v>
      </c>
      <c r="G258" s="173"/>
      <c r="H258" s="173"/>
      <c r="I258" s="173"/>
      <c r="J258" s="173"/>
      <c r="K258" s="173"/>
      <c r="L258" s="173"/>
    </row>
    <row r="259" spans="2:13">
      <c r="C259" s="258" t="s">
        <v>1554</v>
      </c>
      <c r="D259" s="257"/>
      <c r="E259" s="254">
        <f>NPV(E256,J253,K253,L253,M253,N253)</f>
        <v>71789564973.09079</v>
      </c>
      <c r="G259" s="173"/>
      <c r="H259" s="173"/>
      <c r="I259" s="173"/>
      <c r="J259" s="173"/>
      <c r="K259" s="173"/>
      <c r="L259" s="173"/>
    </row>
    <row r="260" spans="2:13">
      <c r="C260" s="258" t="s">
        <v>1555</v>
      </c>
      <c r="D260" s="257"/>
      <c r="E260" s="255">
        <f>E258+E259</f>
        <v>898228314267.71362</v>
      </c>
      <c r="G260" s="173"/>
      <c r="H260" s="173"/>
      <c r="I260" s="173"/>
      <c r="J260" s="173"/>
      <c r="K260" s="173"/>
      <c r="L260" s="173"/>
    </row>
    <row r="261" spans="2:13">
      <c r="D261" s="83"/>
      <c r="E261" s="83"/>
      <c r="F261" s="83"/>
      <c r="G261" s="173"/>
      <c r="H261" s="173"/>
      <c r="I261" s="173"/>
      <c r="J261" s="173"/>
      <c r="K261" s="173"/>
      <c r="L261" s="173"/>
    </row>
    <row r="262" spans="2:13" s="212" customFormat="1" ht="18">
      <c r="B262" s="208" t="s">
        <v>1559</v>
      </c>
      <c r="C262" s="209"/>
      <c r="D262" s="209"/>
      <c r="E262" s="209"/>
      <c r="F262" s="210"/>
      <c r="G262" s="211"/>
      <c r="H262" s="211"/>
      <c r="I262" s="211"/>
      <c r="J262" s="211"/>
      <c r="K262" s="211"/>
      <c r="L262" s="211"/>
    </row>
    <row r="263" spans="2:13">
      <c r="E263" s="83"/>
      <c r="F263" s="83"/>
      <c r="G263" s="173"/>
      <c r="H263" s="173"/>
      <c r="I263" s="173"/>
      <c r="J263" s="173"/>
      <c r="K263" s="173"/>
      <c r="L263" s="173"/>
    </row>
    <row r="264" spans="2:13">
      <c r="B264" s="241" t="s">
        <v>1580</v>
      </c>
      <c r="C264" s="241"/>
      <c r="D264" s="241"/>
      <c r="E264" s="83"/>
      <c r="F264" s="233" t="s">
        <v>1581</v>
      </c>
      <c r="G264" s="234"/>
      <c r="H264" s="234"/>
      <c r="I264" s="234"/>
      <c r="J264" s="235"/>
      <c r="K264" s="173"/>
      <c r="L264" s="236" t="s">
        <v>1593</v>
      </c>
      <c r="M264" s="236"/>
    </row>
    <row r="265" spans="2:13">
      <c r="B265" s="45"/>
      <c r="C265" s="45"/>
      <c r="D265" s="45"/>
      <c r="E265" s="83"/>
      <c r="F265" s="240" t="s">
        <v>1567</v>
      </c>
      <c r="G265" s="240"/>
      <c r="H265" s="83"/>
      <c r="I265" s="236" t="s">
        <v>1589</v>
      </c>
      <c r="J265" s="236"/>
      <c r="K265" s="173"/>
      <c r="L265" s="174" t="s">
        <v>1589</v>
      </c>
      <c r="M265" s="232">
        <f>J271</f>
        <v>213.80744822302546</v>
      </c>
    </row>
    <row r="266" spans="2:13">
      <c r="B266" s="45" t="s">
        <v>1555</v>
      </c>
      <c r="C266" s="45"/>
      <c r="D266" s="230">
        <f>E258+E259</f>
        <v>898228314267.71362</v>
      </c>
      <c r="F266" s="175" t="s">
        <v>1572</v>
      </c>
      <c r="G266" s="174">
        <v>204701250000</v>
      </c>
      <c r="H266" s="83"/>
      <c r="I266" s="174" t="s">
        <v>1555</v>
      </c>
      <c r="J266" s="174">
        <f>D266</f>
        <v>898228314267.71362</v>
      </c>
      <c r="K266" s="173"/>
      <c r="L266" s="174" t="s">
        <v>1592</v>
      </c>
      <c r="M266" s="232">
        <f>M265-M267</f>
        <v>156.62483151540874</v>
      </c>
    </row>
    <row r="267" spans="2:13">
      <c r="B267" s="45" t="s">
        <v>1564</v>
      </c>
      <c r="C267" s="45"/>
      <c r="D267" s="230">
        <f>-BS!F83</f>
        <v>-33897000000</v>
      </c>
      <c r="E267" s="83"/>
      <c r="F267" s="175" t="s">
        <v>1569</v>
      </c>
      <c r="G267" s="174">
        <v>33897000000</v>
      </c>
      <c r="H267" s="83"/>
      <c r="I267" s="174" t="s">
        <v>1568</v>
      </c>
      <c r="J267" s="176" t="s">
        <v>773</v>
      </c>
      <c r="K267" s="173"/>
      <c r="L267" s="174" t="s">
        <v>1591</v>
      </c>
      <c r="M267" s="232">
        <f>G271</f>
        <v>57.18261670761671</v>
      </c>
    </row>
    <row r="268" spans="2:13">
      <c r="B268" s="45"/>
      <c r="C268" s="45"/>
      <c r="D268" s="230">
        <f>D266+D267</f>
        <v>864331314267.71362</v>
      </c>
      <c r="E268" s="83"/>
      <c r="F268" s="175" t="s">
        <v>1568</v>
      </c>
      <c r="G268" s="176" t="s">
        <v>773</v>
      </c>
      <c r="H268" s="83"/>
      <c r="I268" s="174" t="s">
        <v>1569</v>
      </c>
      <c r="J268" s="174">
        <v>33897000000</v>
      </c>
      <c r="K268" s="173"/>
    </row>
    <row r="269" spans="2:13">
      <c r="B269" s="45" t="s">
        <v>1585</v>
      </c>
      <c r="C269" s="45"/>
      <c r="D269" s="231">
        <v>4070000000</v>
      </c>
      <c r="E269" s="83"/>
      <c r="F269" s="175" t="s">
        <v>1555</v>
      </c>
      <c r="G269" s="174">
        <f>G266+G267-G268</f>
        <v>232733250000</v>
      </c>
      <c r="H269" s="83"/>
      <c r="I269" s="174" t="s">
        <v>1570</v>
      </c>
      <c r="J269" s="174">
        <f>J266+J267-J268</f>
        <v>870196314267.71362</v>
      </c>
      <c r="K269" s="173"/>
      <c r="L269" s="173"/>
    </row>
    <row r="270" spans="2:13">
      <c r="B270" s="45" t="s">
        <v>1565</v>
      </c>
      <c r="C270" s="45"/>
      <c r="D270" s="76">
        <f>D268/D269</f>
        <v>212.36641628199351</v>
      </c>
      <c r="E270" s="83"/>
      <c r="F270" s="83"/>
      <c r="G270" s="83"/>
      <c r="H270" s="83"/>
      <c r="I270" s="83"/>
      <c r="J270" s="83"/>
      <c r="K270" s="173"/>
      <c r="L270" s="173"/>
    </row>
    <row r="271" spans="2:13">
      <c r="B271" s="83"/>
      <c r="C271" s="83"/>
      <c r="D271" s="83"/>
      <c r="E271" s="83"/>
      <c r="F271" s="175" t="s">
        <v>1573</v>
      </c>
      <c r="G271" s="174">
        <f>G269/D269</f>
        <v>57.18261670761671</v>
      </c>
      <c r="H271" s="83"/>
      <c r="I271" s="174" t="s">
        <v>1571</v>
      </c>
      <c r="J271" s="174">
        <f>J269/D269</f>
        <v>213.80744822302546</v>
      </c>
      <c r="K271" s="173"/>
      <c r="L271" s="173"/>
    </row>
    <row r="272" spans="2:13">
      <c r="B272" s="45" t="s">
        <v>1583</v>
      </c>
      <c r="C272" s="45"/>
      <c r="D272" s="45">
        <v>50.92</v>
      </c>
      <c r="E272" s="83"/>
      <c r="F272" s="83"/>
      <c r="G272" s="173"/>
      <c r="H272" s="173"/>
      <c r="I272" s="173"/>
      <c r="J272" s="173"/>
      <c r="K272" s="173"/>
      <c r="L272" s="173"/>
    </row>
    <row r="273" spans="2:38">
      <c r="D273" s="83"/>
      <c r="E273" s="83"/>
      <c r="F273" s="83"/>
      <c r="G273" s="83"/>
      <c r="H273" s="83"/>
      <c r="I273" s="83"/>
      <c r="J273" s="83"/>
      <c r="K273" s="83"/>
      <c r="L273" s="83"/>
    </row>
    <row r="274" spans="2:38">
      <c r="D274" s="83"/>
      <c r="E274" s="83"/>
      <c r="F274" s="83"/>
      <c r="G274" s="83"/>
      <c r="H274" s="83"/>
      <c r="I274" s="83"/>
      <c r="J274" s="83"/>
      <c r="K274" s="83"/>
      <c r="L274" s="83"/>
    </row>
    <row r="275" spans="2:38">
      <c r="B275" s="47" t="s">
        <v>1566</v>
      </c>
      <c r="D275" s="83"/>
      <c r="E275" s="83"/>
      <c r="F275" s="83"/>
      <c r="G275" s="83"/>
      <c r="H275" s="83"/>
      <c r="I275" s="83"/>
      <c r="J275" s="83"/>
      <c r="K275" s="83"/>
      <c r="L275" s="83"/>
    </row>
    <row r="276" spans="2:38">
      <c r="B276" s="47"/>
      <c r="D276" s="83"/>
      <c r="E276" s="83"/>
      <c r="F276" s="83"/>
      <c r="G276" s="83"/>
      <c r="H276" s="83"/>
      <c r="I276" s="83"/>
      <c r="J276" s="83"/>
      <c r="K276" s="83"/>
      <c r="L276" s="83"/>
    </row>
    <row r="277" spans="2:38">
      <c r="B277" s="49" t="s">
        <v>1605</v>
      </c>
      <c r="C277" s="50"/>
      <c r="D277" s="111"/>
      <c r="E277" s="111"/>
      <c r="F277" s="111"/>
      <c r="G277" s="111"/>
      <c r="H277" s="111"/>
      <c r="I277" s="111"/>
      <c r="J277" s="111"/>
      <c r="K277" s="111"/>
      <c r="L277" s="111"/>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1"/>
    </row>
    <row r="278" spans="2:38">
      <c r="B278" s="54" t="s">
        <v>1606</v>
      </c>
      <c r="C278" s="37"/>
      <c r="D278" s="119"/>
      <c r="E278" s="119"/>
      <c r="F278" s="119"/>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55"/>
    </row>
    <row r="279" spans="2:38">
      <c r="B279" s="54" t="s">
        <v>1607</v>
      </c>
      <c r="C279" s="37"/>
      <c r="D279" s="119"/>
      <c r="E279" s="119"/>
      <c r="F279" s="119"/>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55"/>
    </row>
    <row r="280" spans="2:38">
      <c r="B280" s="54" t="s">
        <v>1608</v>
      </c>
      <c r="C280" s="37"/>
      <c r="D280" s="119"/>
      <c r="E280" s="119"/>
      <c r="F280" s="119"/>
      <c r="G280" s="119"/>
      <c r="H280" s="119"/>
      <c r="I280" s="119"/>
      <c r="J280" s="119"/>
      <c r="K280" s="119"/>
      <c r="L280" s="119"/>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55"/>
    </row>
    <row r="281" spans="2:38">
      <c r="B281" s="54" t="s">
        <v>1598</v>
      </c>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55"/>
    </row>
    <row r="282" spans="2:38">
      <c r="B282" s="54" t="s">
        <v>1609</v>
      </c>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55"/>
    </row>
    <row r="283" spans="2:38">
      <c r="B283" s="54" t="s">
        <v>1610</v>
      </c>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55"/>
    </row>
    <row r="284" spans="2:38">
      <c r="B284" s="54" t="s">
        <v>1599</v>
      </c>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55"/>
    </row>
    <row r="285" spans="2:38">
      <c r="B285" s="54" t="s">
        <v>1603</v>
      </c>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55"/>
    </row>
    <row r="286" spans="2:38">
      <c r="B286" s="57" t="s">
        <v>1604</v>
      </c>
      <c r="C286" s="58"/>
      <c r="D286" s="112"/>
      <c r="E286" s="112"/>
      <c r="F286" s="112"/>
      <c r="G286" s="112"/>
      <c r="H286" s="112"/>
      <c r="I286" s="112"/>
      <c r="J286" s="112"/>
      <c r="K286" s="112"/>
      <c r="L286" s="112"/>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9"/>
    </row>
    <row r="287" spans="2:38">
      <c r="D287" s="83"/>
      <c r="E287" s="83"/>
      <c r="F287" s="83"/>
      <c r="G287" s="83"/>
      <c r="H287" s="83"/>
      <c r="I287" s="83"/>
      <c r="J287" s="83"/>
      <c r="K287" s="83"/>
      <c r="L287" s="83"/>
    </row>
    <row r="288" spans="2:38">
      <c r="D288" s="83"/>
      <c r="E288" s="83"/>
      <c r="F288" s="83"/>
      <c r="G288" s="83"/>
      <c r="H288" s="83"/>
      <c r="I288" s="83"/>
      <c r="J288" s="83"/>
      <c r="K288" s="83"/>
      <c r="L288" s="83"/>
    </row>
    <row r="289" spans="4:12">
      <c r="D289" s="83"/>
      <c r="E289" s="83"/>
      <c r="F289" s="83"/>
      <c r="G289" s="83"/>
      <c r="H289" s="83"/>
      <c r="I289" s="83"/>
      <c r="J289" s="83"/>
      <c r="K289" s="83"/>
      <c r="L289" s="83"/>
    </row>
    <row r="290" spans="4:12">
      <c r="D290" s="83"/>
      <c r="E290" s="83"/>
      <c r="F290" s="83"/>
      <c r="G290" s="83"/>
      <c r="H290" s="83"/>
      <c r="I290" s="83"/>
      <c r="J290" s="83"/>
      <c r="K290" s="83"/>
      <c r="L290" s="83"/>
    </row>
    <row r="291" spans="4:12">
      <c r="D291" s="83"/>
      <c r="E291" s="83"/>
      <c r="F291" s="83"/>
      <c r="G291" s="83"/>
      <c r="H291" s="83"/>
      <c r="I291" s="83"/>
      <c r="J291" s="83"/>
      <c r="K291" s="83"/>
      <c r="L291" s="83"/>
    </row>
    <row r="292" spans="4:12">
      <c r="D292" s="83"/>
      <c r="E292" s="83"/>
      <c r="F292" s="83"/>
      <c r="G292" s="83"/>
      <c r="H292" s="83"/>
      <c r="I292" s="83"/>
      <c r="J292" s="83"/>
      <c r="K292" s="83"/>
      <c r="L292" s="83"/>
    </row>
    <row r="293" spans="4:12">
      <c r="D293" s="83"/>
      <c r="E293" s="83"/>
      <c r="F293" s="83"/>
      <c r="G293" s="83"/>
      <c r="H293" s="83"/>
      <c r="I293" s="83"/>
      <c r="J293" s="83"/>
      <c r="K293" s="83"/>
      <c r="L293" s="83"/>
    </row>
    <row r="294" spans="4:12">
      <c r="D294" s="83"/>
      <c r="E294" s="83"/>
      <c r="F294" s="83"/>
      <c r="G294" s="83"/>
      <c r="H294" s="83"/>
      <c r="I294" s="83"/>
      <c r="J294" s="83"/>
      <c r="K294" s="83"/>
      <c r="L294" s="83"/>
    </row>
    <row r="295" spans="4:12">
      <c r="D295" s="83"/>
      <c r="E295" s="83"/>
      <c r="F295" s="83"/>
      <c r="G295" s="83"/>
      <c r="H295" s="83"/>
      <c r="I295" s="83"/>
      <c r="J295" s="83"/>
      <c r="K295" s="83"/>
      <c r="L295" s="83"/>
    </row>
    <row r="296" spans="4:12">
      <c r="D296" s="83"/>
      <c r="E296" s="83"/>
      <c r="F296" s="83"/>
      <c r="G296" s="83"/>
      <c r="H296" s="83"/>
      <c r="I296" s="83"/>
      <c r="J296" s="83"/>
      <c r="K296" s="83"/>
      <c r="L296" s="83"/>
    </row>
    <row r="297" spans="4:12">
      <c r="D297" s="83"/>
      <c r="E297" s="83"/>
      <c r="F297" s="83"/>
      <c r="G297" s="83"/>
      <c r="H297" s="83"/>
      <c r="I297" s="83"/>
      <c r="J297" s="83"/>
      <c r="K297" s="83"/>
      <c r="L297" s="83"/>
    </row>
    <row r="298" spans="4:12">
      <c r="D298" s="83"/>
      <c r="E298" s="83"/>
      <c r="F298" s="83"/>
      <c r="G298" s="83"/>
      <c r="H298" s="83"/>
      <c r="I298" s="83"/>
      <c r="J298" s="83"/>
      <c r="K298" s="83"/>
      <c r="L298" s="83"/>
    </row>
    <row r="299" spans="4:12">
      <c r="D299" s="83"/>
      <c r="E299" s="83"/>
      <c r="F299" s="83"/>
      <c r="G299" s="83"/>
      <c r="H299" s="83"/>
      <c r="I299" s="83"/>
      <c r="J299" s="83"/>
      <c r="K299" s="83"/>
      <c r="L299" s="83"/>
    </row>
    <row r="300" spans="4:12">
      <c r="D300" s="83"/>
      <c r="E300" s="83"/>
      <c r="F300" s="83"/>
      <c r="G300" s="83"/>
      <c r="H300" s="83"/>
      <c r="I300" s="83"/>
      <c r="J300" s="83"/>
      <c r="K300" s="83"/>
      <c r="L300" s="83"/>
    </row>
    <row r="301" spans="4:12">
      <c r="D301" s="83"/>
      <c r="E301" s="83"/>
      <c r="F301" s="83"/>
      <c r="G301" s="83"/>
      <c r="H301" s="83"/>
      <c r="I301" s="83"/>
      <c r="J301" s="83"/>
      <c r="K301" s="83"/>
      <c r="L301" s="83"/>
    </row>
    <row r="302" spans="4:12">
      <c r="D302" s="83"/>
      <c r="E302" s="83"/>
      <c r="F302" s="83"/>
      <c r="G302" s="83"/>
      <c r="H302" s="83"/>
      <c r="I302" s="83"/>
      <c r="J302" s="83"/>
      <c r="K302" s="83"/>
      <c r="L302" s="83"/>
    </row>
    <row r="303" spans="4:12">
      <c r="D303" s="83"/>
      <c r="E303" s="83"/>
      <c r="F303" s="83"/>
      <c r="G303" s="83"/>
      <c r="H303" s="83"/>
      <c r="I303" s="83"/>
      <c r="J303" s="83"/>
      <c r="K303" s="83"/>
      <c r="L303" s="83"/>
    </row>
    <row r="304" spans="4:12">
      <c r="D304" s="83"/>
      <c r="E304" s="83"/>
      <c r="F304" s="83"/>
      <c r="G304" s="83"/>
      <c r="H304" s="83"/>
      <c r="I304" s="83"/>
      <c r="J304" s="83"/>
      <c r="K304" s="83"/>
      <c r="L304" s="83"/>
    </row>
    <row r="305" spans="4:12">
      <c r="D305" s="83"/>
      <c r="E305" s="83"/>
      <c r="F305" s="83"/>
      <c r="G305" s="83"/>
      <c r="H305" s="83"/>
      <c r="I305" s="83"/>
      <c r="J305" s="83"/>
      <c r="K305" s="83"/>
      <c r="L305" s="83"/>
    </row>
    <row r="306" spans="4:12">
      <c r="D306" s="83"/>
      <c r="E306" s="83"/>
      <c r="F306" s="83"/>
      <c r="G306" s="83"/>
      <c r="H306" s="83"/>
      <c r="I306" s="83"/>
      <c r="J306" s="83"/>
      <c r="K306" s="83"/>
      <c r="L306" s="83"/>
    </row>
    <row r="307" spans="4:12">
      <c r="D307" s="83"/>
      <c r="E307" s="83"/>
      <c r="F307" s="83"/>
      <c r="G307" s="83"/>
      <c r="H307" s="83"/>
      <c r="I307" s="83"/>
      <c r="J307" s="83"/>
      <c r="K307" s="83"/>
      <c r="L307" s="83"/>
    </row>
    <row r="308" spans="4:12">
      <c r="D308" s="83"/>
      <c r="E308" s="83"/>
      <c r="F308" s="83"/>
      <c r="G308" s="83"/>
      <c r="H308" s="83"/>
      <c r="I308" s="83"/>
      <c r="J308" s="83"/>
      <c r="K308" s="83"/>
      <c r="L308" s="83"/>
    </row>
    <row r="309" spans="4:12">
      <c r="D309" s="83"/>
      <c r="E309" s="83"/>
      <c r="F309" s="83"/>
      <c r="G309" s="83"/>
      <c r="H309" s="83"/>
      <c r="I309" s="83"/>
      <c r="J309" s="83"/>
      <c r="K309" s="83"/>
      <c r="L309" s="83"/>
    </row>
    <row r="310" spans="4:12">
      <c r="D310" s="83"/>
      <c r="E310" s="83"/>
      <c r="F310" s="83"/>
      <c r="G310" s="83"/>
      <c r="H310" s="83"/>
      <c r="I310" s="83"/>
      <c r="J310" s="83"/>
      <c r="K310" s="83"/>
      <c r="L310" s="83"/>
    </row>
    <row r="311" spans="4:12">
      <c r="D311" s="83"/>
      <c r="E311" s="83"/>
      <c r="F311" s="83"/>
      <c r="G311" s="83"/>
      <c r="H311" s="83"/>
      <c r="I311" s="83"/>
      <c r="J311" s="83"/>
      <c r="K311" s="83"/>
      <c r="L311" s="83"/>
    </row>
    <row r="312" spans="4:12">
      <c r="D312" s="83"/>
      <c r="E312" s="83"/>
      <c r="F312" s="83"/>
      <c r="G312" s="83"/>
      <c r="H312" s="83"/>
      <c r="I312" s="83"/>
      <c r="J312" s="83"/>
      <c r="K312" s="83"/>
      <c r="L312" s="83"/>
    </row>
    <row r="313" spans="4:12">
      <c r="D313" s="83"/>
      <c r="E313" s="83"/>
      <c r="F313" s="83"/>
      <c r="G313" s="83"/>
      <c r="H313" s="83"/>
      <c r="I313" s="83"/>
      <c r="J313" s="83"/>
      <c r="K313" s="83"/>
      <c r="L313" s="83"/>
    </row>
    <row r="314" spans="4:12">
      <c r="D314" s="83"/>
      <c r="E314" s="83"/>
      <c r="F314" s="83"/>
      <c r="G314" s="83"/>
      <c r="H314" s="83"/>
      <c r="I314" s="83"/>
      <c r="J314" s="83"/>
      <c r="K314" s="83"/>
      <c r="L314" s="83"/>
    </row>
    <row r="315" spans="4:12">
      <c r="D315" s="83"/>
      <c r="E315" s="83"/>
      <c r="F315" s="83"/>
      <c r="G315" s="83"/>
      <c r="H315" s="83"/>
      <c r="I315" s="83"/>
      <c r="J315" s="83"/>
      <c r="K315" s="83"/>
      <c r="L315" s="83"/>
    </row>
    <row r="316" spans="4:12">
      <c r="D316" s="83"/>
      <c r="E316" s="83"/>
      <c r="F316" s="83"/>
      <c r="G316" s="83"/>
      <c r="H316" s="83"/>
      <c r="I316" s="83"/>
      <c r="J316" s="83"/>
      <c r="K316" s="83"/>
      <c r="L316" s="83"/>
    </row>
    <row r="317" spans="4:12">
      <c r="D317" s="83"/>
      <c r="E317" s="83"/>
      <c r="F317" s="83"/>
      <c r="G317" s="83"/>
      <c r="H317" s="83"/>
      <c r="I317" s="83"/>
      <c r="J317" s="83"/>
      <c r="K317" s="83"/>
      <c r="L317" s="83"/>
    </row>
    <row r="318" spans="4:12">
      <c r="D318" s="83"/>
      <c r="E318" s="83"/>
      <c r="F318" s="83"/>
      <c r="G318" s="83"/>
      <c r="H318" s="83"/>
      <c r="I318" s="83"/>
      <c r="J318" s="83"/>
      <c r="K318" s="83"/>
      <c r="L318" s="83"/>
    </row>
    <row r="319" spans="4:12">
      <c r="D319" s="83"/>
      <c r="E319" s="83"/>
      <c r="F319" s="83"/>
      <c r="G319" s="83"/>
      <c r="H319" s="83"/>
      <c r="I319" s="83"/>
      <c r="J319" s="83"/>
      <c r="K319" s="83"/>
      <c r="L319" s="83"/>
    </row>
    <row r="320" spans="4:12">
      <c r="D320" s="83"/>
      <c r="E320" s="83"/>
      <c r="F320" s="83"/>
      <c r="G320" s="83"/>
      <c r="H320" s="83"/>
      <c r="I320" s="83"/>
      <c r="J320" s="83"/>
      <c r="K320" s="83"/>
      <c r="L320" s="83"/>
    </row>
    <row r="321" spans="4:12">
      <c r="D321" s="83"/>
      <c r="E321" s="83"/>
      <c r="F321" s="83"/>
      <c r="G321" s="83"/>
      <c r="H321" s="83"/>
      <c r="I321" s="83"/>
      <c r="J321" s="83"/>
      <c r="K321" s="83"/>
      <c r="L321" s="83"/>
    </row>
    <row r="322" spans="4:12">
      <c r="D322" s="83"/>
      <c r="E322" s="83"/>
      <c r="F322" s="83"/>
      <c r="G322" s="83"/>
      <c r="H322" s="83"/>
      <c r="I322" s="83"/>
      <c r="J322" s="83"/>
      <c r="K322" s="83"/>
      <c r="L322" s="83"/>
    </row>
    <row r="323" spans="4:12">
      <c r="D323" s="83"/>
      <c r="E323" s="83"/>
      <c r="F323" s="83"/>
      <c r="G323" s="83"/>
      <c r="H323" s="83"/>
      <c r="I323" s="83"/>
      <c r="J323" s="83"/>
      <c r="K323" s="83"/>
      <c r="L323" s="83"/>
    </row>
    <row r="324" spans="4:12">
      <c r="D324" s="83"/>
      <c r="E324" s="83"/>
      <c r="F324" s="83"/>
      <c r="G324" s="83"/>
      <c r="H324" s="83"/>
      <c r="I324" s="83"/>
      <c r="J324" s="83"/>
      <c r="K324" s="83"/>
      <c r="L324" s="83"/>
    </row>
    <row r="325" spans="4:12">
      <c r="D325" s="83"/>
      <c r="E325" s="83"/>
      <c r="F325" s="83"/>
      <c r="G325" s="83"/>
      <c r="H325" s="83"/>
      <c r="I325" s="83"/>
      <c r="J325" s="83"/>
      <c r="K325" s="83"/>
      <c r="L325" s="83"/>
    </row>
    <row r="326" spans="4:12">
      <c r="D326" s="83"/>
      <c r="E326" s="83"/>
      <c r="F326" s="83"/>
      <c r="G326" s="83"/>
      <c r="H326" s="83"/>
      <c r="I326" s="83"/>
      <c r="J326" s="83"/>
      <c r="K326" s="83"/>
      <c r="L326" s="83"/>
    </row>
    <row r="327" spans="4:12">
      <c r="D327" s="83"/>
      <c r="E327" s="83"/>
      <c r="F327" s="83"/>
      <c r="G327" s="83"/>
      <c r="H327" s="83"/>
      <c r="I327" s="83"/>
      <c r="J327" s="83"/>
      <c r="K327" s="83"/>
      <c r="L327" s="83"/>
    </row>
    <row r="328" spans="4:12">
      <c r="D328" s="83"/>
      <c r="E328" s="83"/>
      <c r="F328" s="83"/>
      <c r="G328" s="83"/>
      <c r="H328" s="83"/>
      <c r="I328" s="83"/>
      <c r="J328" s="83"/>
      <c r="K328" s="83"/>
      <c r="L328" s="83"/>
    </row>
    <row r="329" spans="4:12">
      <c r="D329" s="83"/>
      <c r="E329" s="83"/>
      <c r="F329" s="83"/>
      <c r="G329" s="83"/>
      <c r="H329" s="83"/>
      <c r="I329" s="83"/>
      <c r="J329" s="83"/>
      <c r="K329" s="83"/>
      <c r="L329" s="83"/>
    </row>
    <row r="330" spans="4:12">
      <c r="D330" s="83"/>
      <c r="E330" s="83"/>
      <c r="F330" s="83"/>
      <c r="G330" s="83"/>
      <c r="H330" s="83"/>
      <c r="I330" s="83"/>
      <c r="J330" s="83"/>
      <c r="K330" s="83"/>
      <c r="L330" s="83"/>
    </row>
    <row r="331" spans="4:12">
      <c r="D331" s="83"/>
      <c r="E331" s="83"/>
      <c r="F331" s="83"/>
      <c r="G331" s="83"/>
      <c r="H331" s="83"/>
      <c r="I331" s="83"/>
      <c r="J331" s="83"/>
      <c r="K331" s="83"/>
      <c r="L331" s="83"/>
    </row>
    <row r="332" spans="4:12">
      <c r="D332" s="83"/>
      <c r="E332" s="83"/>
      <c r="F332" s="83"/>
      <c r="G332" s="83"/>
      <c r="H332" s="83"/>
      <c r="I332" s="83"/>
      <c r="J332" s="83"/>
      <c r="K332" s="83"/>
      <c r="L332" s="83"/>
    </row>
    <row r="333" spans="4:12">
      <c r="D333" s="83"/>
      <c r="E333" s="83"/>
      <c r="F333" s="83"/>
      <c r="G333" s="83"/>
      <c r="H333" s="83"/>
      <c r="I333" s="83"/>
      <c r="J333" s="83"/>
      <c r="K333" s="83"/>
      <c r="L333" s="83"/>
    </row>
    <row r="334" spans="4:12">
      <c r="D334" s="83"/>
      <c r="E334" s="83"/>
      <c r="F334" s="83"/>
      <c r="G334" s="83"/>
      <c r="H334" s="83"/>
      <c r="I334" s="83"/>
      <c r="J334" s="83"/>
      <c r="K334" s="83"/>
      <c r="L334" s="83"/>
    </row>
    <row r="335" spans="4:12">
      <c r="D335" s="83"/>
      <c r="E335" s="83"/>
      <c r="F335" s="83"/>
      <c r="G335" s="83"/>
      <c r="H335" s="83"/>
      <c r="I335" s="83"/>
      <c r="J335" s="83"/>
      <c r="K335" s="83"/>
      <c r="L335" s="83"/>
    </row>
    <row r="336" spans="4:12">
      <c r="D336" s="83"/>
      <c r="E336" s="83"/>
      <c r="F336" s="83"/>
      <c r="G336" s="83"/>
      <c r="H336" s="83"/>
      <c r="I336" s="83"/>
      <c r="J336" s="83"/>
      <c r="K336" s="83"/>
      <c r="L336" s="83"/>
    </row>
    <row r="337" spans="4:12">
      <c r="D337" s="83"/>
      <c r="E337" s="83"/>
      <c r="F337" s="83"/>
      <c r="G337" s="83"/>
      <c r="H337" s="83"/>
      <c r="I337" s="83"/>
      <c r="J337" s="83"/>
      <c r="K337" s="83"/>
      <c r="L337" s="83"/>
    </row>
    <row r="338" spans="4:12">
      <c r="D338" s="83"/>
      <c r="E338" s="83"/>
      <c r="F338" s="83"/>
      <c r="G338" s="83"/>
      <c r="H338" s="83"/>
      <c r="I338" s="83"/>
      <c r="J338" s="83"/>
      <c r="K338" s="83"/>
      <c r="L338" s="83"/>
    </row>
    <row r="339" spans="4:12">
      <c r="D339" s="83"/>
      <c r="E339" s="83"/>
      <c r="F339" s="83"/>
      <c r="G339" s="83"/>
      <c r="H339" s="83"/>
      <c r="I339" s="83"/>
      <c r="J339" s="83"/>
      <c r="K339" s="83"/>
      <c r="L339" s="83"/>
    </row>
    <row r="340" spans="4:12">
      <c r="D340" s="83"/>
      <c r="E340" s="83"/>
      <c r="F340" s="83"/>
      <c r="G340" s="83"/>
      <c r="H340" s="83"/>
      <c r="I340" s="83"/>
      <c r="J340" s="83"/>
      <c r="K340" s="83"/>
      <c r="L340" s="83"/>
    </row>
    <row r="341" spans="4:12">
      <c r="D341" s="83"/>
      <c r="E341" s="83"/>
      <c r="F341" s="83"/>
      <c r="G341" s="83"/>
      <c r="H341" s="83"/>
      <c r="I341" s="83"/>
      <c r="J341" s="83"/>
      <c r="K341" s="83"/>
      <c r="L341" s="83"/>
    </row>
    <row r="342" spans="4:12">
      <c r="D342" s="83"/>
      <c r="E342" s="83"/>
      <c r="F342" s="83"/>
      <c r="G342" s="83"/>
      <c r="H342" s="83"/>
      <c r="I342" s="83"/>
      <c r="J342" s="83"/>
      <c r="K342" s="83"/>
      <c r="L342" s="83"/>
    </row>
    <row r="343" spans="4:12">
      <c r="D343" s="83"/>
      <c r="E343" s="83"/>
      <c r="F343" s="83"/>
      <c r="G343" s="83"/>
      <c r="H343" s="83"/>
      <c r="I343" s="83"/>
      <c r="J343" s="83"/>
      <c r="K343" s="83"/>
      <c r="L343" s="83"/>
    </row>
    <row r="344" spans="4:12">
      <c r="D344" s="83"/>
      <c r="E344" s="83"/>
      <c r="F344" s="83"/>
      <c r="G344" s="83"/>
      <c r="H344" s="83"/>
      <c r="I344" s="83"/>
      <c r="J344" s="83"/>
      <c r="K344" s="83"/>
      <c r="L344" s="83"/>
    </row>
    <row r="345" spans="4:12">
      <c r="D345" s="83"/>
      <c r="E345" s="83"/>
      <c r="F345" s="83"/>
      <c r="G345" s="83"/>
      <c r="H345" s="83"/>
      <c r="I345" s="83"/>
      <c r="J345" s="83"/>
      <c r="K345" s="83"/>
      <c r="L345" s="83"/>
    </row>
    <row r="346" spans="4:12">
      <c r="D346" s="83"/>
      <c r="E346" s="83"/>
      <c r="F346" s="83"/>
      <c r="G346" s="83"/>
      <c r="H346" s="83"/>
      <c r="I346" s="83"/>
      <c r="J346" s="83"/>
      <c r="K346" s="83"/>
      <c r="L346" s="83"/>
    </row>
    <row r="347" spans="4:12">
      <c r="D347" s="83"/>
      <c r="E347" s="83"/>
      <c r="F347" s="83"/>
      <c r="G347" s="83"/>
      <c r="H347" s="83"/>
      <c r="I347" s="83"/>
      <c r="J347" s="83"/>
      <c r="K347" s="83"/>
      <c r="L347" s="83"/>
    </row>
    <row r="348" spans="4:12">
      <c r="D348" s="83"/>
      <c r="E348" s="83"/>
      <c r="F348" s="83"/>
      <c r="G348" s="83"/>
      <c r="H348" s="83"/>
      <c r="I348" s="83"/>
      <c r="J348" s="83"/>
      <c r="K348" s="83"/>
      <c r="L348" s="83"/>
    </row>
    <row r="349" spans="4:12">
      <c r="D349" s="83"/>
      <c r="E349" s="83"/>
      <c r="F349" s="83"/>
      <c r="G349" s="83"/>
      <c r="H349" s="83"/>
      <c r="I349" s="83"/>
      <c r="J349" s="83"/>
      <c r="K349" s="83"/>
      <c r="L349" s="83"/>
    </row>
    <row r="350" spans="4:12">
      <c r="D350" s="83"/>
      <c r="E350" s="83"/>
      <c r="F350" s="83"/>
      <c r="G350" s="83"/>
      <c r="H350" s="83"/>
      <c r="I350" s="83"/>
      <c r="J350" s="83"/>
      <c r="K350" s="83"/>
      <c r="L350" s="83"/>
    </row>
    <row r="351" spans="4:12">
      <c r="D351" s="83"/>
      <c r="E351" s="83"/>
      <c r="F351" s="83"/>
      <c r="G351" s="83"/>
      <c r="H351" s="83"/>
      <c r="I351" s="83"/>
      <c r="J351" s="83"/>
      <c r="K351" s="83"/>
      <c r="L351" s="83"/>
    </row>
    <row r="352" spans="4:12">
      <c r="D352" s="83"/>
      <c r="E352" s="83"/>
      <c r="F352" s="83"/>
      <c r="G352" s="83"/>
      <c r="H352" s="83"/>
      <c r="I352" s="83"/>
      <c r="J352" s="83"/>
      <c r="K352" s="83"/>
      <c r="L352" s="83"/>
    </row>
    <row r="353" spans="4:12">
      <c r="D353" s="83"/>
      <c r="E353" s="83"/>
      <c r="F353" s="83"/>
      <c r="G353" s="83"/>
      <c r="H353" s="83"/>
      <c r="I353" s="83"/>
      <c r="J353" s="83"/>
      <c r="K353" s="83"/>
      <c r="L353" s="83"/>
    </row>
    <row r="354" spans="4:12">
      <c r="D354" s="83"/>
      <c r="E354" s="83"/>
      <c r="F354" s="83"/>
      <c r="G354" s="83"/>
      <c r="H354" s="83"/>
      <c r="I354" s="83"/>
      <c r="J354" s="83"/>
      <c r="K354" s="83"/>
      <c r="L354" s="83"/>
    </row>
    <row r="355" spans="4:12">
      <c r="D355" s="83"/>
      <c r="E355" s="83"/>
      <c r="F355" s="83"/>
      <c r="G355" s="83"/>
      <c r="H355" s="83"/>
      <c r="I355" s="83"/>
      <c r="J355" s="83"/>
      <c r="K355" s="83"/>
      <c r="L355" s="83"/>
    </row>
    <row r="356" spans="4:12">
      <c r="D356" s="83"/>
      <c r="E356" s="83"/>
      <c r="F356" s="83"/>
      <c r="G356" s="83"/>
      <c r="H356" s="83"/>
      <c r="I356" s="83"/>
      <c r="J356" s="83"/>
      <c r="K356" s="83"/>
      <c r="L356" s="83"/>
    </row>
    <row r="357" spans="4:12">
      <c r="D357" s="83"/>
      <c r="E357" s="83"/>
      <c r="F357" s="83"/>
      <c r="G357" s="83"/>
      <c r="H357" s="83"/>
      <c r="I357" s="83"/>
      <c r="J357" s="83"/>
      <c r="K357" s="83"/>
      <c r="L357" s="83"/>
    </row>
    <row r="358" spans="4:12">
      <c r="D358" s="83"/>
      <c r="E358" s="83"/>
      <c r="F358" s="83"/>
      <c r="G358" s="83"/>
      <c r="H358" s="83"/>
      <c r="I358" s="83"/>
      <c r="J358" s="83"/>
      <c r="K358" s="83"/>
      <c r="L358" s="83"/>
    </row>
    <row r="359" spans="4:12">
      <c r="D359" s="83"/>
      <c r="E359" s="83"/>
      <c r="F359" s="83"/>
      <c r="G359" s="83"/>
      <c r="H359" s="83"/>
      <c r="I359" s="83"/>
      <c r="J359" s="83"/>
      <c r="K359" s="83"/>
      <c r="L359" s="83"/>
    </row>
    <row r="360" spans="4:12">
      <c r="D360" s="83"/>
      <c r="E360" s="83"/>
      <c r="F360" s="83"/>
      <c r="G360" s="83"/>
      <c r="H360" s="83"/>
      <c r="I360" s="83"/>
      <c r="J360" s="83"/>
      <c r="K360" s="83"/>
      <c r="L360" s="83"/>
    </row>
    <row r="361" spans="4:12">
      <c r="D361" s="83"/>
      <c r="E361" s="83"/>
      <c r="F361" s="83"/>
      <c r="G361" s="83"/>
      <c r="H361" s="83"/>
      <c r="I361" s="83"/>
      <c r="J361" s="83"/>
      <c r="K361" s="83"/>
      <c r="L361" s="83"/>
    </row>
    <row r="362" spans="4:12">
      <c r="D362" s="83"/>
      <c r="E362" s="83"/>
      <c r="F362" s="83"/>
      <c r="G362" s="83"/>
      <c r="H362" s="83"/>
      <c r="I362" s="83"/>
      <c r="J362" s="83"/>
      <c r="K362" s="83"/>
      <c r="L362" s="83"/>
    </row>
    <row r="363" spans="4:12">
      <c r="D363" s="83"/>
      <c r="E363" s="83"/>
      <c r="F363" s="83"/>
      <c r="G363" s="83"/>
      <c r="H363" s="83"/>
      <c r="I363" s="83"/>
      <c r="J363" s="83"/>
      <c r="K363" s="83"/>
      <c r="L363" s="83"/>
    </row>
    <row r="364" spans="4:12">
      <c r="D364" s="83"/>
      <c r="E364" s="83"/>
      <c r="F364" s="83"/>
      <c r="G364" s="83"/>
      <c r="H364" s="83"/>
      <c r="I364" s="83"/>
      <c r="J364" s="83"/>
      <c r="K364" s="83"/>
      <c r="L364" s="83"/>
    </row>
    <row r="365" spans="4:12">
      <c r="D365" s="83"/>
      <c r="E365" s="83"/>
      <c r="F365" s="83"/>
      <c r="G365" s="83"/>
      <c r="H365" s="83"/>
      <c r="I365" s="83"/>
      <c r="J365" s="83"/>
      <c r="K365" s="83"/>
      <c r="L365" s="83"/>
    </row>
    <row r="366" spans="4:12">
      <c r="D366" s="83"/>
      <c r="E366" s="83"/>
      <c r="F366" s="83"/>
      <c r="G366" s="83"/>
      <c r="H366" s="83"/>
      <c r="I366" s="83"/>
      <c r="J366" s="83"/>
      <c r="K366" s="83"/>
      <c r="L366" s="83"/>
    </row>
    <row r="367" spans="4:12">
      <c r="D367" s="83"/>
      <c r="E367" s="83"/>
      <c r="F367" s="83"/>
      <c r="G367" s="83"/>
      <c r="H367" s="83"/>
      <c r="I367" s="83"/>
      <c r="J367" s="83"/>
      <c r="K367" s="83"/>
      <c r="L367" s="83"/>
    </row>
    <row r="368" spans="4:12">
      <c r="D368" s="83"/>
      <c r="E368" s="83"/>
      <c r="F368" s="83"/>
      <c r="G368" s="83"/>
      <c r="H368" s="83"/>
      <c r="I368" s="83"/>
      <c r="J368" s="83"/>
      <c r="K368" s="83"/>
      <c r="L368" s="83"/>
    </row>
    <row r="369" spans="4:12">
      <c r="D369" s="83"/>
      <c r="E369" s="83"/>
      <c r="F369" s="83"/>
      <c r="G369" s="83"/>
      <c r="H369" s="83"/>
      <c r="I369" s="83"/>
      <c r="J369" s="83"/>
      <c r="K369" s="83"/>
      <c r="L369" s="83"/>
    </row>
    <row r="370" spans="4:12">
      <c r="D370" s="83"/>
      <c r="E370" s="83"/>
      <c r="F370" s="83"/>
      <c r="G370" s="83"/>
      <c r="H370" s="83"/>
      <c r="I370" s="83"/>
      <c r="J370" s="83"/>
      <c r="K370" s="83"/>
      <c r="L370" s="83"/>
    </row>
    <row r="371" spans="4:12">
      <c r="D371" s="83"/>
      <c r="E371" s="83"/>
      <c r="F371" s="83"/>
      <c r="G371" s="83"/>
      <c r="H371" s="83"/>
      <c r="I371" s="83"/>
      <c r="J371" s="83"/>
      <c r="K371" s="83"/>
      <c r="L371" s="83"/>
    </row>
    <row r="372" spans="4:12">
      <c r="D372" s="83"/>
      <c r="E372" s="83"/>
      <c r="F372" s="83"/>
      <c r="G372" s="83"/>
      <c r="H372" s="83"/>
      <c r="I372" s="83"/>
      <c r="J372" s="83"/>
      <c r="K372" s="83"/>
      <c r="L372" s="83"/>
    </row>
    <row r="373" spans="4:12">
      <c r="D373" s="83"/>
      <c r="E373" s="83"/>
      <c r="F373" s="83"/>
      <c r="G373" s="83"/>
      <c r="H373" s="83"/>
      <c r="I373" s="83"/>
      <c r="J373" s="83"/>
      <c r="K373" s="83"/>
      <c r="L373" s="83"/>
    </row>
    <row r="374" spans="4:12">
      <c r="D374" s="83"/>
      <c r="E374" s="83"/>
      <c r="F374" s="83"/>
      <c r="G374" s="83"/>
      <c r="H374" s="83"/>
      <c r="I374" s="83"/>
      <c r="J374" s="83"/>
      <c r="K374" s="83"/>
      <c r="L374" s="83"/>
    </row>
    <row r="375" spans="4:12">
      <c r="D375" s="83"/>
      <c r="E375" s="83"/>
      <c r="F375" s="83"/>
      <c r="G375" s="83"/>
      <c r="H375" s="83"/>
      <c r="I375" s="83"/>
      <c r="J375" s="83"/>
      <c r="K375" s="83"/>
      <c r="L375" s="83"/>
    </row>
    <row r="376" spans="4:12">
      <c r="D376" s="83"/>
      <c r="E376" s="83"/>
      <c r="F376" s="83"/>
      <c r="G376" s="83"/>
      <c r="H376" s="83"/>
      <c r="I376" s="83"/>
      <c r="J376" s="83"/>
      <c r="K376" s="83"/>
      <c r="L376" s="83"/>
    </row>
    <row r="377" spans="4:12">
      <c r="D377" s="83"/>
      <c r="E377" s="83"/>
      <c r="F377" s="83"/>
      <c r="G377" s="83"/>
      <c r="H377" s="83"/>
      <c r="I377" s="83"/>
      <c r="J377" s="83"/>
      <c r="K377" s="83"/>
      <c r="L377" s="83"/>
    </row>
    <row r="378" spans="4:12">
      <c r="D378" s="83"/>
      <c r="E378" s="83"/>
      <c r="F378" s="83"/>
      <c r="G378" s="83"/>
      <c r="H378" s="83"/>
      <c r="I378" s="83"/>
      <c r="J378" s="83"/>
      <c r="K378" s="83"/>
      <c r="L378" s="83"/>
    </row>
    <row r="379" spans="4:12">
      <c r="D379" s="83"/>
      <c r="E379" s="83"/>
      <c r="F379" s="83"/>
      <c r="G379" s="83"/>
      <c r="H379" s="83"/>
      <c r="I379" s="83"/>
      <c r="J379" s="83"/>
      <c r="K379" s="83"/>
      <c r="L379" s="83"/>
    </row>
    <row r="380" spans="4:12">
      <c r="D380" s="83"/>
      <c r="E380" s="83"/>
      <c r="F380" s="83"/>
      <c r="G380" s="83"/>
      <c r="H380" s="83"/>
      <c r="I380" s="83"/>
      <c r="J380" s="83"/>
      <c r="K380" s="83"/>
      <c r="L380" s="83"/>
    </row>
    <row r="381" spans="4:12">
      <c r="D381" s="83"/>
      <c r="E381" s="83"/>
      <c r="F381" s="83"/>
      <c r="G381" s="83"/>
      <c r="H381" s="83"/>
      <c r="I381" s="83"/>
      <c r="J381" s="83"/>
      <c r="K381" s="83"/>
      <c r="L381" s="83"/>
    </row>
    <row r="382" spans="4:12">
      <c r="D382" s="83"/>
      <c r="E382" s="83"/>
      <c r="F382" s="83"/>
      <c r="G382" s="83"/>
      <c r="H382" s="83"/>
      <c r="I382" s="83"/>
      <c r="J382" s="83"/>
      <c r="K382" s="83"/>
      <c r="L382" s="83"/>
    </row>
    <row r="383" spans="4:12">
      <c r="D383" s="83"/>
      <c r="E383" s="83"/>
      <c r="F383" s="83"/>
      <c r="G383" s="83"/>
      <c r="H383" s="83"/>
      <c r="I383" s="83"/>
      <c r="J383" s="83"/>
      <c r="K383" s="83"/>
      <c r="L383" s="83"/>
    </row>
    <row r="384" spans="4:12">
      <c r="D384" s="83"/>
      <c r="E384" s="83"/>
      <c r="F384" s="83"/>
      <c r="G384" s="83"/>
      <c r="H384" s="83"/>
      <c r="I384" s="83"/>
      <c r="J384" s="83"/>
      <c r="K384" s="83"/>
      <c r="L384" s="83"/>
    </row>
    <row r="385" spans="4:12">
      <c r="D385" s="83"/>
      <c r="E385" s="83"/>
      <c r="F385" s="83"/>
      <c r="G385" s="83"/>
      <c r="H385" s="83"/>
      <c r="I385" s="83"/>
      <c r="J385" s="83"/>
      <c r="K385" s="83"/>
      <c r="L385" s="83"/>
    </row>
    <row r="386" spans="4:12">
      <c r="D386" s="83"/>
      <c r="E386" s="83"/>
      <c r="F386" s="83"/>
      <c r="G386" s="83"/>
      <c r="H386" s="83"/>
      <c r="I386" s="83"/>
      <c r="J386" s="83"/>
      <c r="K386" s="83"/>
      <c r="L386" s="83"/>
    </row>
    <row r="387" spans="4:12">
      <c r="D387" s="83"/>
      <c r="E387" s="83"/>
      <c r="F387" s="83"/>
      <c r="G387" s="83"/>
      <c r="H387" s="83"/>
      <c r="I387" s="83"/>
      <c r="J387" s="83"/>
      <c r="K387" s="83"/>
      <c r="L387" s="83"/>
    </row>
    <row r="388" spans="4:12">
      <c r="D388" s="83"/>
      <c r="E388" s="83"/>
      <c r="F388" s="83"/>
      <c r="G388" s="83"/>
      <c r="H388" s="83"/>
      <c r="I388" s="83"/>
      <c r="J388" s="83"/>
      <c r="K388" s="83"/>
      <c r="L388" s="83"/>
    </row>
    <row r="389" spans="4:12">
      <c r="D389" s="83"/>
      <c r="E389" s="83"/>
      <c r="F389" s="83"/>
      <c r="G389" s="83"/>
      <c r="H389" s="83"/>
      <c r="I389" s="83"/>
      <c r="J389" s="83"/>
      <c r="K389" s="83"/>
      <c r="L389" s="83"/>
    </row>
    <row r="390" spans="4:12">
      <c r="D390" s="83"/>
      <c r="E390" s="83"/>
      <c r="F390" s="83"/>
      <c r="G390" s="83"/>
      <c r="H390" s="83"/>
      <c r="I390" s="83"/>
      <c r="J390" s="83"/>
      <c r="K390" s="83"/>
      <c r="L390" s="83"/>
    </row>
    <row r="391" spans="4:12">
      <c r="D391" s="83"/>
      <c r="E391" s="83"/>
      <c r="F391" s="83"/>
      <c r="G391" s="83"/>
      <c r="H391" s="83"/>
      <c r="I391" s="83"/>
      <c r="J391" s="83"/>
      <c r="K391" s="83"/>
      <c r="L391" s="83"/>
    </row>
    <row r="392" spans="4:12">
      <c r="D392" s="83"/>
      <c r="E392" s="83"/>
      <c r="F392" s="83"/>
      <c r="G392" s="83"/>
      <c r="H392" s="83"/>
      <c r="I392" s="83"/>
      <c r="J392" s="83"/>
      <c r="K392" s="83"/>
      <c r="L392" s="83"/>
    </row>
    <row r="393" spans="4:12">
      <c r="D393" s="83"/>
      <c r="E393" s="83"/>
      <c r="F393" s="83"/>
      <c r="G393" s="83"/>
      <c r="H393" s="83"/>
      <c r="I393" s="83"/>
      <c r="J393" s="83"/>
      <c r="K393" s="83"/>
      <c r="L393" s="83"/>
    </row>
    <row r="394" spans="4:12">
      <c r="D394" s="83"/>
      <c r="E394" s="83"/>
      <c r="F394" s="83"/>
      <c r="G394" s="83"/>
      <c r="H394" s="83"/>
      <c r="I394" s="83"/>
      <c r="J394" s="83"/>
      <c r="K394" s="83"/>
      <c r="L394" s="83"/>
    </row>
    <row r="395" spans="4:12">
      <c r="D395" s="83"/>
      <c r="E395" s="83"/>
      <c r="F395" s="83"/>
      <c r="G395" s="83"/>
      <c r="H395" s="83"/>
      <c r="I395" s="83"/>
      <c r="J395" s="83"/>
      <c r="K395" s="83"/>
      <c r="L395" s="83"/>
    </row>
    <row r="396" spans="4:12">
      <c r="D396" s="83"/>
      <c r="E396" s="83"/>
      <c r="F396" s="83"/>
      <c r="G396" s="83"/>
      <c r="H396" s="83"/>
      <c r="I396" s="83"/>
      <c r="J396" s="83"/>
      <c r="K396" s="83"/>
      <c r="L396" s="83"/>
    </row>
    <row r="397" spans="4:12">
      <c r="D397" s="83"/>
      <c r="E397" s="83"/>
      <c r="F397" s="83"/>
      <c r="G397" s="83"/>
      <c r="H397" s="83"/>
      <c r="I397" s="83"/>
      <c r="J397" s="83"/>
      <c r="K397" s="83"/>
      <c r="L397" s="83"/>
    </row>
    <row r="398" spans="4:12">
      <c r="D398" s="83"/>
      <c r="E398" s="83"/>
      <c r="F398" s="83"/>
      <c r="G398" s="83"/>
      <c r="H398" s="83"/>
      <c r="I398" s="83"/>
      <c r="J398" s="83"/>
      <c r="K398" s="83"/>
      <c r="L398" s="83"/>
    </row>
    <row r="399" spans="4:12">
      <c r="D399" s="83"/>
      <c r="E399" s="83"/>
      <c r="F399" s="83"/>
      <c r="G399" s="83"/>
      <c r="H399" s="83"/>
      <c r="I399" s="83"/>
      <c r="J399" s="83"/>
      <c r="K399" s="83"/>
      <c r="L399" s="83"/>
    </row>
    <row r="400" spans="4:12">
      <c r="D400" s="83"/>
      <c r="E400" s="83"/>
      <c r="F400" s="83"/>
      <c r="G400" s="83"/>
      <c r="H400" s="83"/>
      <c r="I400" s="83"/>
      <c r="J400" s="83"/>
      <c r="K400" s="83"/>
      <c r="L400" s="83"/>
    </row>
    <row r="401" spans="4:12">
      <c r="D401" s="83"/>
      <c r="E401" s="83"/>
      <c r="F401" s="83"/>
      <c r="G401" s="83"/>
      <c r="H401" s="83"/>
      <c r="I401" s="83"/>
      <c r="J401" s="83"/>
      <c r="K401" s="83"/>
      <c r="L401" s="83"/>
    </row>
    <row r="402" spans="4:12">
      <c r="D402" s="83"/>
      <c r="E402" s="83"/>
      <c r="F402" s="83"/>
      <c r="G402" s="83"/>
      <c r="H402" s="83"/>
      <c r="I402" s="83"/>
      <c r="J402" s="83"/>
      <c r="K402" s="83"/>
      <c r="L402" s="83"/>
    </row>
    <row r="403" spans="4:12">
      <c r="D403" s="83"/>
      <c r="E403" s="83"/>
      <c r="F403" s="83"/>
      <c r="G403" s="83"/>
      <c r="H403" s="83"/>
      <c r="I403" s="83"/>
      <c r="J403" s="83"/>
      <c r="K403" s="83"/>
      <c r="L403" s="83"/>
    </row>
    <row r="404" spans="4:12">
      <c r="D404" s="83"/>
      <c r="E404" s="83"/>
      <c r="F404" s="83"/>
      <c r="G404" s="83"/>
      <c r="H404" s="83"/>
      <c r="I404" s="83"/>
      <c r="J404" s="83"/>
      <c r="K404" s="83"/>
      <c r="L404" s="83"/>
    </row>
    <row r="405" spans="4:12">
      <c r="D405" s="83"/>
      <c r="E405" s="83"/>
      <c r="F405" s="83"/>
      <c r="G405" s="83"/>
      <c r="H405" s="83"/>
      <c r="I405" s="83"/>
      <c r="J405" s="83"/>
      <c r="K405" s="83"/>
      <c r="L405" s="83"/>
    </row>
    <row r="406" spans="4:12">
      <c r="D406" s="83"/>
      <c r="E406" s="83"/>
      <c r="F406" s="83"/>
      <c r="G406" s="83"/>
      <c r="H406" s="83"/>
      <c r="I406" s="83"/>
      <c r="J406" s="83"/>
      <c r="K406" s="83"/>
      <c r="L406" s="83"/>
    </row>
    <row r="407" spans="4:12">
      <c r="D407" s="83"/>
      <c r="E407" s="83"/>
      <c r="F407" s="83"/>
      <c r="G407" s="83"/>
      <c r="H407" s="83"/>
      <c r="I407" s="83"/>
      <c r="J407" s="83"/>
      <c r="K407" s="83"/>
      <c r="L407" s="83"/>
    </row>
    <row r="408" spans="4:12">
      <c r="D408" s="83"/>
      <c r="E408" s="83"/>
      <c r="F408" s="83"/>
      <c r="G408" s="83"/>
      <c r="H408" s="83"/>
      <c r="I408" s="83"/>
      <c r="J408" s="83"/>
      <c r="K408" s="83"/>
      <c r="L408" s="83"/>
    </row>
    <row r="409" spans="4:12">
      <c r="D409" s="83"/>
      <c r="E409" s="83"/>
      <c r="F409" s="83"/>
      <c r="G409" s="83"/>
      <c r="H409" s="83"/>
      <c r="I409" s="83"/>
      <c r="J409" s="83"/>
      <c r="K409" s="83"/>
      <c r="L409" s="83"/>
    </row>
    <row r="410" spans="4:12">
      <c r="D410" s="83"/>
      <c r="E410" s="83"/>
      <c r="F410" s="83"/>
      <c r="G410" s="83"/>
      <c r="H410" s="83"/>
      <c r="I410" s="83"/>
      <c r="J410" s="83"/>
      <c r="K410" s="83"/>
      <c r="L410" s="83"/>
    </row>
    <row r="411" spans="4:12">
      <c r="D411" s="83"/>
      <c r="E411" s="83"/>
      <c r="F411" s="83"/>
      <c r="G411" s="83"/>
      <c r="H411" s="83"/>
      <c r="I411" s="83"/>
      <c r="J411" s="83"/>
      <c r="K411" s="83"/>
      <c r="L411" s="83"/>
    </row>
    <row r="412" spans="4:12">
      <c r="D412" s="83"/>
      <c r="E412" s="83"/>
      <c r="F412" s="83"/>
      <c r="G412" s="83"/>
      <c r="H412" s="83"/>
      <c r="I412" s="83"/>
      <c r="J412" s="83"/>
      <c r="K412" s="83"/>
      <c r="L412" s="83"/>
    </row>
    <row r="413" spans="4:12">
      <c r="D413" s="83"/>
      <c r="E413" s="83"/>
      <c r="F413" s="83"/>
      <c r="G413" s="83"/>
      <c r="H413" s="83"/>
      <c r="I413" s="83"/>
      <c r="J413" s="83"/>
      <c r="K413" s="83"/>
      <c r="L413" s="83"/>
    </row>
    <row r="414" spans="4:12">
      <c r="D414" s="83"/>
      <c r="E414" s="83"/>
      <c r="F414" s="83"/>
      <c r="G414" s="83"/>
      <c r="H414" s="83"/>
      <c r="I414" s="83"/>
      <c r="J414" s="83"/>
      <c r="K414" s="83"/>
      <c r="L414" s="83"/>
    </row>
    <row r="415" spans="4:12">
      <c r="D415" s="83"/>
      <c r="E415" s="83"/>
      <c r="F415" s="83"/>
      <c r="G415" s="83"/>
      <c r="H415" s="83"/>
      <c r="I415" s="83"/>
      <c r="J415" s="83"/>
      <c r="K415" s="83"/>
      <c r="L415" s="83"/>
    </row>
    <row r="416" spans="4:12">
      <c r="D416" s="83"/>
      <c r="E416" s="83"/>
      <c r="F416" s="83"/>
      <c r="G416" s="83"/>
      <c r="H416" s="83"/>
      <c r="I416" s="83"/>
      <c r="J416" s="83"/>
      <c r="K416" s="83"/>
      <c r="L416" s="83"/>
    </row>
    <row r="417" spans="4:12">
      <c r="D417" s="83"/>
      <c r="E417" s="83"/>
      <c r="F417" s="83"/>
      <c r="G417" s="83"/>
      <c r="H417" s="83"/>
      <c r="I417" s="83"/>
      <c r="J417" s="83"/>
      <c r="K417" s="83"/>
      <c r="L417" s="83"/>
    </row>
    <row r="418" spans="4:12">
      <c r="D418" s="83"/>
      <c r="E418" s="83"/>
      <c r="F418" s="83"/>
      <c r="G418" s="83"/>
      <c r="H418" s="83"/>
      <c r="I418" s="83"/>
      <c r="J418" s="83"/>
      <c r="K418" s="83"/>
      <c r="L418" s="83"/>
    </row>
    <row r="419" spans="4:12">
      <c r="D419" s="83"/>
      <c r="E419" s="83"/>
      <c r="F419" s="83"/>
      <c r="G419" s="83"/>
      <c r="H419" s="83"/>
      <c r="I419" s="83"/>
      <c r="J419" s="83"/>
      <c r="K419" s="83"/>
      <c r="L419" s="83"/>
    </row>
    <row r="420" spans="4:12">
      <c r="D420" s="83"/>
      <c r="E420" s="83"/>
      <c r="F420" s="83"/>
      <c r="G420" s="83"/>
      <c r="H420" s="83"/>
      <c r="I420" s="83"/>
      <c r="J420" s="83"/>
      <c r="K420" s="83"/>
      <c r="L420" s="83"/>
    </row>
    <row r="421" spans="4:12">
      <c r="D421" s="83"/>
      <c r="E421" s="83"/>
      <c r="F421" s="83"/>
      <c r="G421" s="83"/>
      <c r="H421" s="83"/>
      <c r="I421" s="83"/>
      <c r="J421" s="83"/>
      <c r="K421" s="83"/>
      <c r="L421" s="83"/>
    </row>
    <row r="422" spans="4:12">
      <c r="D422" s="83"/>
      <c r="E422" s="83"/>
      <c r="F422" s="83"/>
      <c r="G422" s="83"/>
      <c r="H422" s="83"/>
      <c r="I422" s="83"/>
      <c r="J422" s="83"/>
      <c r="K422" s="83"/>
      <c r="L422" s="83"/>
    </row>
    <row r="423" spans="4:12">
      <c r="D423" s="83"/>
      <c r="E423" s="83"/>
      <c r="F423" s="83"/>
      <c r="G423" s="83"/>
      <c r="H423" s="83"/>
      <c r="I423" s="83"/>
      <c r="J423" s="83"/>
      <c r="K423" s="83"/>
      <c r="L423" s="83"/>
    </row>
    <row r="424" spans="4:12">
      <c r="D424" s="83"/>
      <c r="E424" s="83"/>
      <c r="F424" s="83"/>
      <c r="G424" s="83"/>
      <c r="H424" s="83"/>
      <c r="I424" s="83"/>
      <c r="J424" s="83"/>
      <c r="K424" s="83"/>
      <c r="L424" s="83"/>
    </row>
    <row r="425" spans="4:12">
      <c r="D425" s="83"/>
      <c r="E425" s="83"/>
      <c r="F425" s="83"/>
      <c r="G425" s="83"/>
      <c r="H425" s="83"/>
      <c r="I425" s="83"/>
      <c r="J425" s="83"/>
      <c r="K425" s="83"/>
      <c r="L425" s="83"/>
    </row>
    <row r="426" spans="4:12">
      <c r="D426" s="83"/>
      <c r="E426" s="83"/>
      <c r="F426" s="83"/>
      <c r="G426" s="83"/>
      <c r="H426" s="83"/>
      <c r="I426" s="83"/>
      <c r="J426" s="83"/>
      <c r="K426" s="83"/>
      <c r="L426" s="83"/>
    </row>
    <row r="427" spans="4:12">
      <c r="D427" s="83"/>
      <c r="E427" s="83"/>
      <c r="F427" s="83"/>
      <c r="G427" s="83"/>
      <c r="H427" s="83"/>
      <c r="I427" s="83"/>
      <c r="J427" s="83"/>
      <c r="K427" s="83"/>
      <c r="L427" s="83"/>
    </row>
    <row r="428" spans="4:12">
      <c r="D428" s="83"/>
      <c r="E428" s="83"/>
      <c r="F428" s="83"/>
      <c r="G428" s="83"/>
      <c r="H428" s="83"/>
      <c r="I428" s="83"/>
      <c r="J428" s="83"/>
      <c r="K428" s="83"/>
      <c r="L428" s="83"/>
    </row>
    <row r="429" spans="4:12">
      <c r="D429" s="83"/>
      <c r="E429" s="83"/>
      <c r="F429" s="83"/>
      <c r="G429" s="83"/>
      <c r="H429" s="83"/>
      <c r="I429" s="83"/>
      <c r="J429" s="83"/>
      <c r="K429" s="83"/>
      <c r="L429" s="83"/>
    </row>
    <row r="430" spans="4:12">
      <c r="D430" s="83"/>
      <c r="E430" s="83"/>
      <c r="F430" s="83"/>
      <c r="G430" s="83"/>
      <c r="H430" s="83"/>
      <c r="I430" s="83"/>
      <c r="J430" s="83"/>
      <c r="K430" s="83"/>
      <c r="L430" s="83"/>
    </row>
    <row r="431" spans="4:12">
      <c r="D431" s="83"/>
      <c r="E431" s="83"/>
      <c r="F431" s="83"/>
      <c r="G431" s="83"/>
      <c r="H431" s="83"/>
      <c r="I431" s="83"/>
      <c r="J431" s="83"/>
      <c r="K431" s="83"/>
      <c r="L431" s="83"/>
    </row>
    <row r="432" spans="4:12">
      <c r="D432" s="83"/>
      <c r="E432" s="83"/>
      <c r="F432" s="83"/>
      <c r="G432" s="83"/>
      <c r="H432" s="83"/>
      <c r="I432" s="83"/>
      <c r="J432" s="83"/>
      <c r="K432" s="83"/>
      <c r="L432" s="83"/>
    </row>
    <row r="433" spans="4:12">
      <c r="D433" s="83"/>
      <c r="E433" s="83"/>
      <c r="F433" s="83"/>
      <c r="G433" s="83"/>
      <c r="H433" s="83"/>
      <c r="I433" s="83"/>
      <c r="J433" s="83"/>
      <c r="K433" s="83"/>
      <c r="L433" s="83"/>
    </row>
    <row r="434" spans="4:12">
      <c r="D434" s="83"/>
      <c r="E434" s="83"/>
      <c r="F434" s="83"/>
      <c r="G434" s="83"/>
      <c r="H434" s="83"/>
      <c r="I434" s="83"/>
      <c r="J434" s="83"/>
      <c r="K434" s="83"/>
      <c r="L434" s="83"/>
    </row>
    <row r="435" spans="4:12">
      <c r="D435" s="83"/>
      <c r="E435" s="83"/>
      <c r="F435" s="83"/>
      <c r="G435" s="83"/>
      <c r="H435" s="83"/>
      <c r="I435" s="83"/>
      <c r="J435" s="83"/>
      <c r="K435" s="83"/>
      <c r="L435" s="83"/>
    </row>
    <row r="436" spans="4:12">
      <c r="D436" s="83"/>
      <c r="E436" s="83"/>
      <c r="F436" s="83"/>
      <c r="G436" s="83"/>
      <c r="H436" s="83"/>
      <c r="I436" s="83"/>
      <c r="J436" s="83"/>
      <c r="K436" s="83"/>
      <c r="L436" s="83"/>
    </row>
    <row r="437" spans="4:12">
      <c r="D437" s="83"/>
      <c r="E437" s="83"/>
      <c r="F437" s="83"/>
      <c r="G437" s="83"/>
      <c r="H437" s="83"/>
      <c r="I437" s="83"/>
      <c r="J437" s="83"/>
      <c r="K437" s="83"/>
      <c r="L437" s="83"/>
    </row>
    <row r="438" spans="4:12">
      <c r="D438" s="83"/>
      <c r="E438" s="83"/>
      <c r="F438" s="83"/>
      <c r="G438" s="83"/>
      <c r="H438" s="83"/>
      <c r="I438" s="83"/>
      <c r="J438" s="83"/>
      <c r="K438" s="83"/>
      <c r="L438" s="83"/>
    </row>
    <row r="439" spans="4:12">
      <c r="D439" s="83"/>
      <c r="E439" s="83"/>
      <c r="F439" s="83"/>
      <c r="G439" s="83"/>
      <c r="H439" s="83"/>
      <c r="I439" s="83"/>
      <c r="J439" s="83"/>
      <c r="K439" s="83"/>
      <c r="L439" s="83"/>
    </row>
    <row r="440" spans="4:12">
      <c r="D440" s="83"/>
      <c r="E440" s="83"/>
      <c r="F440" s="83"/>
      <c r="G440" s="83"/>
      <c r="H440" s="83"/>
      <c r="I440" s="83"/>
      <c r="J440" s="83"/>
      <c r="K440" s="83"/>
      <c r="L440" s="83"/>
    </row>
    <row r="441" spans="4:12">
      <c r="D441" s="83"/>
      <c r="E441" s="83"/>
      <c r="F441" s="83"/>
      <c r="G441" s="83"/>
      <c r="H441" s="83"/>
      <c r="I441" s="83"/>
      <c r="J441" s="83"/>
      <c r="K441" s="83"/>
      <c r="L441" s="83"/>
    </row>
    <row r="442" spans="4:12">
      <c r="D442" s="83"/>
      <c r="E442" s="83"/>
      <c r="F442" s="83"/>
      <c r="G442" s="83"/>
      <c r="H442" s="83"/>
      <c r="I442" s="83"/>
      <c r="J442" s="83"/>
      <c r="K442" s="83"/>
      <c r="L442" s="83"/>
    </row>
    <row r="443" spans="4:12">
      <c r="D443" s="83"/>
      <c r="E443" s="83"/>
      <c r="F443" s="83"/>
      <c r="G443" s="83"/>
      <c r="H443" s="83"/>
      <c r="I443" s="83"/>
      <c r="J443" s="83"/>
      <c r="K443" s="83"/>
      <c r="L443" s="83"/>
    </row>
    <row r="444" spans="4:12">
      <c r="D444" s="83"/>
      <c r="E444" s="83"/>
      <c r="F444" s="83"/>
      <c r="G444" s="83"/>
      <c r="H444" s="83"/>
      <c r="I444" s="83"/>
      <c r="J444" s="83"/>
      <c r="K444" s="83"/>
      <c r="L444" s="83"/>
    </row>
    <row r="445" spans="4:12">
      <c r="D445" s="83"/>
      <c r="E445" s="83"/>
      <c r="F445" s="83"/>
      <c r="G445" s="83"/>
      <c r="H445" s="83"/>
      <c r="I445" s="83"/>
      <c r="J445" s="83"/>
      <c r="K445" s="83"/>
      <c r="L445" s="83"/>
    </row>
    <row r="446" spans="4:12">
      <c r="D446" s="83"/>
      <c r="E446" s="83"/>
      <c r="F446" s="83"/>
      <c r="G446" s="83"/>
      <c r="H446" s="83"/>
      <c r="I446" s="83"/>
      <c r="J446" s="83"/>
      <c r="K446" s="83"/>
      <c r="L446" s="83"/>
    </row>
    <row r="447" spans="4:12">
      <c r="D447" s="83"/>
      <c r="E447" s="83"/>
      <c r="F447" s="83"/>
      <c r="G447" s="83"/>
      <c r="H447" s="83"/>
      <c r="I447" s="83"/>
      <c r="J447" s="83"/>
      <c r="K447" s="83"/>
      <c r="L447" s="83"/>
    </row>
    <row r="448" spans="4:12">
      <c r="D448" s="83"/>
      <c r="E448" s="83"/>
      <c r="F448" s="83"/>
      <c r="G448" s="83"/>
      <c r="H448" s="83"/>
      <c r="I448" s="83"/>
      <c r="J448" s="83"/>
      <c r="K448" s="83"/>
      <c r="L448" s="83"/>
    </row>
    <row r="449" spans="4:12">
      <c r="D449" s="83"/>
      <c r="E449" s="83"/>
      <c r="F449" s="83"/>
      <c r="G449" s="83"/>
      <c r="H449" s="83"/>
      <c r="I449" s="83"/>
      <c r="J449" s="83"/>
      <c r="K449" s="83"/>
      <c r="L449" s="83"/>
    </row>
    <row r="450" spans="4:12">
      <c r="D450" s="83"/>
      <c r="E450" s="83"/>
      <c r="F450" s="83"/>
      <c r="G450" s="83"/>
      <c r="H450" s="83"/>
      <c r="I450" s="83"/>
      <c r="J450" s="83"/>
      <c r="K450" s="83"/>
      <c r="L450" s="83"/>
    </row>
    <row r="451" spans="4:12">
      <c r="D451" s="83"/>
      <c r="E451" s="83"/>
      <c r="F451" s="83"/>
      <c r="G451" s="83"/>
      <c r="H451" s="83"/>
      <c r="I451" s="83"/>
      <c r="J451" s="83"/>
      <c r="K451" s="83"/>
      <c r="L451" s="83"/>
    </row>
    <row r="452" spans="4:12">
      <c r="D452" s="83"/>
      <c r="E452" s="83"/>
      <c r="F452" s="83"/>
      <c r="G452" s="83"/>
      <c r="H452" s="83"/>
      <c r="I452" s="83"/>
      <c r="J452" s="83"/>
      <c r="K452" s="83"/>
      <c r="L452" s="83"/>
    </row>
    <row r="453" spans="4:12">
      <c r="D453" s="83"/>
      <c r="E453" s="83"/>
      <c r="F453" s="83"/>
      <c r="G453" s="83"/>
      <c r="H453" s="83"/>
      <c r="I453" s="83"/>
      <c r="J453" s="83"/>
      <c r="K453" s="83"/>
      <c r="L453" s="83"/>
    </row>
    <row r="454" spans="4:12">
      <c r="D454" s="83"/>
      <c r="E454" s="83"/>
      <c r="F454" s="83"/>
      <c r="G454" s="83"/>
      <c r="H454" s="83"/>
      <c r="I454" s="83"/>
      <c r="J454" s="83"/>
      <c r="K454" s="83"/>
      <c r="L454" s="83"/>
    </row>
    <row r="455" spans="4:12">
      <c r="D455" s="83"/>
      <c r="E455" s="83"/>
      <c r="F455" s="83"/>
      <c r="G455" s="83"/>
      <c r="H455" s="83"/>
      <c r="I455" s="83"/>
      <c r="J455" s="83"/>
      <c r="K455" s="83"/>
      <c r="L455" s="83"/>
    </row>
    <row r="456" spans="4:12">
      <c r="D456" s="83"/>
      <c r="E456" s="83"/>
      <c r="F456" s="83"/>
      <c r="G456" s="83"/>
      <c r="H456" s="83"/>
      <c r="I456" s="83"/>
      <c r="J456" s="83"/>
      <c r="K456" s="83"/>
      <c r="L456" s="83"/>
    </row>
    <row r="457" spans="4:12">
      <c r="D457" s="83"/>
      <c r="E457" s="83"/>
      <c r="F457" s="83"/>
      <c r="G457" s="83"/>
      <c r="H457" s="83"/>
      <c r="I457" s="83"/>
      <c r="J457" s="83"/>
      <c r="K457" s="83"/>
      <c r="L457" s="83"/>
    </row>
    <row r="458" spans="4:12">
      <c r="D458" s="83"/>
      <c r="E458" s="83"/>
      <c r="F458" s="83"/>
      <c r="G458" s="83"/>
      <c r="H458" s="83"/>
      <c r="I458" s="83"/>
      <c r="J458" s="83"/>
      <c r="K458" s="83"/>
      <c r="L458" s="83"/>
    </row>
    <row r="459" spans="4:12">
      <c r="D459" s="83"/>
      <c r="E459" s="83"/>
      <c r="F459" s="83"/>
      <c r="G459" s="83"/>
      <c r="H459" s="83"/>
      <c r="I459" s="83"/>
      <c r="J459" s="83"/>
      <c r="K459" s="83"/>
      <c r="L459" s="83"/>
    </row>
    <row r="460" spans="4:12">
      <c r="D460" s="83"/>
      <c r="E460" s="83"/>
      <c r="F460" s="83"/>
      <c r="G460" s="83"/>
      <c r="H460" s="83"/>
      <c r="I460" s="83"/>
      <c r="J460" s="83"/>
      <c r="K460" s="83"/>
      <c r="L460" s="83"/>
    </row>
    <row r="461" spans="4:12">
      <c r="D461" s="83"/>
      <c r="E461" s="83"/>
      <c r="F461" s="83"/>
      <c r="G461" s="83"/>
      <c r="H461" s="83"/>
      <c r="I461" s="83"/>
      <c r="J461" s="83"/>
      <c r="K461" s="83"/>
      <c r="L461" s="83"/>
    </row>
    <row r="462" spans="4:12">
      <c r="D462" s="83"/>
      <c r="E462" s="83"/>
      <c r="F462" s="83"/>
      <c r="G462" s="83"/>
      <c r="H462" s="83"/>
      <c r="I462" s="83"/>
      <c r="J462" s="83"/>
      <c r="K462" s="83"/>
      <c r="L462" s="83"/>
    </row>
    <row r="463" spans="4:12">
      <c r="D463" s="83"/>
      <c r="E463" s="83"/>
      <c r="F463" s="83"/>
      <c r="G463" s="83"/>
      <c r="H463" s="83"/>
      <c r="I463" s="83"/>
      <c r="J463" s="83"/>
      <c r="K463" s="83"/>
      <c r="L463" s="83"/>
    </row>
    <row r="464" spans="4:12">
      <c r="D464" s="83"/>
      <c r="E464" s="83"/>
      <c r="F464" s="83"/>
      <c r="G464" s="83"/>
      <c r="H464" s="83"/>
      <c r="I464" s="83"/>
      <c r="J464" s="83"/>
      <c r="K464" s="83"/>
      <c r="L464" s="83"/>
    </row>
    <row r="465" spans="4:12">
      <c r="D465" s="83"/>
      <c r="E465" s="83"/>
      <c r="F465" s="83"/>
      <c r="G465" s="83"/>
      <c r="H465" s="83"/>
      <c r="I465" s="83"/>
      <c r="J465" s="83"/>
      <c r="K465" s="83"/>
      <c r="L465" s="83"/>
    </row>
    <row r="466" spans="4:12">
      <c r="D466" s="83"/>
      <c r="E466" s="83"/>
      <c r="F466" s="83"/>
      <c r="G466" s="83"/>
      <c r="H466" s="83"/>
      <c r="I466" s="83"/>
      <c r="J466" s="83"/>
      <c r="K466" s="83"/>
      <c r="L466" s="83"/>
    </row>
    <row r="467" spans="4:12">
      <c r="D467" s="83"/>
      <c r="E467" s="83"/>
      <c r="F467" s="83"/>
      <c r="G467" s="83"/>
      <c r="H467" s="83"/>
      <c r="I467" s="83"/>
      <c r="J467" s="83"/>
      <c r="K467" s="83"/>
      <c r="L467" s="83"/>
    </row>
    <row r="468" spans="4:12">
      <c r="D468" s="83"/>
      <c r="E468" s="83"/>
      <c r="F468" s="83"/>
      <c r="G468" s="83"/>
      <c r="H468" s="83"/>
      <c r="I468" s="83"/>
      <c r="J468" s="83"/>
      <c r="K468" s="83"/>
      <c r="L468" s="83"/>
    </row>
    <row r="469" spans="4:12">
      <c r="D469" s="83"/>
      <c r="E469" s="83"/>
      <c r="F469" s="83"/>
      <c r="G469" s="83"/>
      <c r="H469" s="83"/>
      <c r="I469" s="83"/>
      <c r="J469" s="83"/>
      <c r="K469" s="83"/>
      <c r="L469" s="83"/>
    </row>
    <row r="470" spans="4:12">
      <c r="D470" s="83"/>
      <c r="E470" s="83"/>
      <c r="F470" s="83"/>
      <c r="G470" s="83"/>
      <c r="H470" s="83"/>
      <c r="I470" s="83"/>
      <c r="J470" s="83"/>
      <c r="K470" s="83"/>
      <c r="L470" s="83"/>
    </row>
    <row r="471" spans="4:12">
      <c r="D471" s="83"/>
      <c r="E471" s="83"/>
      <c r="F471" s="83"/>
      <c r="G471" s="83"/>
      <c r="H471" s="83"/>
      <c r="I471" s="83"/>
      <c r="J471" s="83"/>
      <c r="K471" s="83"/>
      <c r="L471" s="83"/>
    </row>
    <row r="472" spans="4:12">
      <c r="D472" s="83"/>
      <c r="E472" s="83"/>
      <c r="F472" s="83"/>
      <c r="G472" s="83"/>
      <c r="H472" s="83"/>
      <c r="I472" s="83"/>
      <c r="J472" s="83"/>
      <c r="K472" s="83"/>
      <c r="L472" s="83"/>
    </row>
    <row r="473" spans="4:12">
      <c r="D473" s="83"/>
      <c r="E473" s="83"/>
      <c r="F473" s="83"/>
      <c r="G473" s="83"/>
      <c r="H473" s="83"/>
      <c r="I473" s="83"/>
      <c r="J473" s="83"/>
      <c r="K473" s="83"/>
      <c r="L473" s="83"/>
    </row>
    <row r="474" spans="4:12">
      <c r="D474" s="83"/>
      <c r="E474" s="83"/>
      <c r="F474" s="83"/>
      <c r="G474" s="83"/>
      <c r="H474" s="83"/>
      <c r="I474" s="83"/>
      <c r="J474" s="83"/>
      <c r="K474" s="83"/>
      <c r="L474" s="83"/>
    </row>
    <row r="475" spans="4:12">
      <c r="D475" s="83"/>
      <c r="E475" s="83"/>
      <c r="F475" s="83"/>
      <c r="G475" s="83"/>
      <c r="H475" s="83"/>
      <c r="I475" s="83"/>
      <c r="J475" s="83"/>
      <c r="K475" s="83"/>
      <c r="L475" s="83"/>
    </row>
    <row r="476" spans="4:12">
      <c r="D476" s="83"/>
      <c r="E476" s="83"/>
      <c r="F476" s="83"/>
      <c r="G476" s="83"/>
      <c r="H476" s="83"/>
      <c r="I476" s="83"/>
      <c r="J476" s="83"/>
      <c r="K476" s="83"/>
      <c r="L476" s="83"/>
    </row>
    <row r="477" spans="4:12">
      <c r="D477" s="83"/>
      <c r="E477" s="83"/>
      <c r="F477" s="83"/>
      <c r="G477" s="83"/>
      <c r="H477" s="83"/>
      <c r="I477" s="83"/>
      <c r="J477" s="83"/>
      <c r="K477" s="83"/>
      <c r="L477" s="83"/>
    </row>
    <row r="478" spans="4:12">
      <c r="D478" s="83"/>
      <c r="E478" s="83"/>
      <c r="F478" s="83"/>
      <c r="G478" s="83"/>
      <c r="H478" s="83"/>
      <c r="I478" s="83"/>
      <c r="J478" s="83"/>
      <c r="K478" s="83"/>
      <c r="L478" s="83"/>
    </row>
    <row r="479" spans="4:12">
      <c r="D479" s="83"/>
      <c r="E479" s="83"/>
      <c r="F479" s="83"/>
      <c r="G479" s="83"/>
      <c r="H479" s="83"/>
      <c r="I479" s="83"/>
      <c r="J479" s="83"/>
      <c r="K479" s="83"/>
      <c r="L479" s="83"/>
    </row>
    <row r="480" spans="4:12">
      <c r="D480" s="83"/>
      <c r="E480" s="83"/>
      <c r="F480" s="83"/>
      <c r="G480" s="83"/>
      <c r="H480" s="83"/>
      <c r="I480" s="83"/>
      <c r="J480" s="83"/>
      <c r="K480" s="83"/>
      <c r="L480" s="83"/>
    </row>
    <row r="481" spans="4:12">
      <c r="D481" s="83"/>
      <c r="E481" s="83"/>
      <c r="F481" s="83"/>
      <c r="G481" s="83"/>
      <c r="H481" s="83"/>
      <c r="I481" s="83"/>
      <c r="J481" s="83"/>
      <c r="K481" s="83"/>
      <c r="L481" s="83"/>
    </row>
    <row r="482" spans="4:12">
      <c r="D482" s="83"/>
      <c r="E482" s="83"/>
      <c r="F482" s="83"/>
      <c r="G482" s="83"/>
      <c r="H482" s="83"/>
      <c r="I482" s="83"/>
      <c r="J482" s="83"/>
      <c r="K482" s="83"/>
      <c r="L482" s="83"/>
    </row>
    <row r="483" spans="4:12">
      <c r="D483" s="83"/>
      <c r="E483" s="83"/>
      <c r="F483" s="83"/>
      <c r="G483" s="83"/>
      <c r="H483" s="83"/>
      <c r="I483" s="83"/>
      <c r="J483" s="83"/>
      <c r="K483" s="83"/>
      <c r="L483" s="83"/>
    </row>
    <row r="484" spans="4:12">
      <c r="D484" s="83"/>
      <c r="E484" s="83"/>
      <c r="F484" s="83"/>
      <c r="G484" s="83"/>
      <c r="H484" s="83"/>
      <c r="I484" s="83"/>
      <c r="J484" s="83"/>
      <c r="K484" s="83"/>
      <c r="L484" s="83"/>
    </row>
    <row r="485" spans="4:12">
      <c r="D485" s="83"/>
      <c r="E485" s="83"/>
      <c r="F485" s="83"/>
      <c r="G485" s="83"/>
      <c r="H485" s="83"/>
      <c r="I485" s="83"/>
      <c r="J485" s="83"/>
      <c r="K485" s="83"/>
      <c r="L485" s="83"/>
    </row>
    <row r="486" spans="4:12">
      <c r="D486" s="83"/>
      <c r="E486" s="83"/>
      <c r="F486" s="83"/>
      <c r="G486" s="83"/>
      <c r="H486" s="83"/>
      <c r="I486" s="83"/>
      <c r="J486" s="83"/>
      <c r="K486" s="83"/>
      <c r="L486" s="83"/>
    </row>
    <row r="487" spans="4:12">
      <c r="D487" s="83"/>
      <c r="E487" s="83"/>
      <c r="F487" s="83"/>
      <c r="G487" s="83"/>
      <c r="H487" s="83"/>
      <c r="I487" s="83"/>
      <c r="J487" s="83"/>
      <c r="K487" s="83"/>
      <c r="L487" s="83"/>
    </row>
    <row r="488" spans="4:12">
      <c r="D488" s="83"/>
      <c r="E488" s="83"/>
      <c r="F488" s="83"/>
      <c r="G488" s="83"/>
      <c r="H488" s="83"/>
      <c r="I488" s="83"/>
      <c r="J488" s="83"/>
      <c r="K488" s="83"/>
      <c r="L488" s="83"/>
    </row>
    <row r="489" spans="4:12">
      <c r="D489" s="83"/>
      <c r="E489" s="83"/>
      <c r="F489" s="83"/>
      <c r="G489" s="83"/>
      <c r="H489" s="83"/>
      <c r="I489" s="83"/>
      <c r="J489" s="83"/>
      <c r="K489" s="83"/>
      <c r="L489" s="83"/>
    </row>
    <row r="490" spans="4:12">
      <c r="D490" s="83"/>
      <c r="E490" s="83"/>
      <c r="F490" s="83"/>
      <c r="G490" s="83"/>
      <c r="H490" s="83"/>
      <c r="I490" s="83"/>
      <c r="J490" s="83"/>
      <c r="K490" s="83"/>
      <c r="L490" s="83"/>
    </row>
    <row r="491" spans="4:12">
      <c r="D491" s="83"/>
      <c r="E491" s="83"/>
      <c r="F491" s="83"/>
      <c r="G491" s="83"/>
      <c r="H491" s="83"/>
      <c r="I491" s="83"/>
      <c r="J491" s="83"/>
      <c r="K491" s="83"/>
      <c r="L491" s="83"/>
    </row>
    <row r="492" spans="4:12">
      <c r="D492" s="83"/>
      <c r="E492" s="83"/>
      <c r="F492" s="83"/>
      <c r="G492" s="83"/>
      <c r="H492" s="83"/>
      <c r="I492" s="83"/>
      <c r="J492" s="83"/>
      <c r="K492" s="83"/>
      <c r="L492" s="83"/>
    </row>
    <row r="493" spans="4:12">
      <c r="D493" s="83"/>
      <c r="E493" s="83"/>
      <c r="F493" s="83"/>
      <c r="G493" s="83"/>
      <c r="H493" s="83"/>
      <c r="I493" s="83"/>
      <c r="J493" s="83"/>
      <c r="K493" s="83"/>
      <c r="L493" s="83"/>
    </row>
    <row r="494" spans="4:12">
      <c r="D494" s="83"/>
      <c r="E494" s="83"/>
      <c r="F494" s="83"/>
      <c r="G494" s="83"/>
      <c r="H494" s="83"/>
      <c r="I494" s="83"/>
      <c r="J494" s="83"/>
      <c r="K494" s="83"/>
      <c r="L494" s="83"/>
    </row>
    <row r="495" spans="4:12">
      <c r="D495" s="83"/>
      <c r="E495" s="83"/>
      <c r="F495" s="83"/>
      <c r="G495" s="83"/>
      <c r="H495" s="83"/>
      <c r="I495" s="83"/>
      <c r="J495" s="83"/>
      <c r="K495" s="83"/>
      <c r="L495" s="83"/>
    </row>
    <row r="496" spans="4:12">
      <c r="D496" s="83"/>
      <c r="E496" s="83"/>
      <c r="F496" s="83"/>
      <c r="G496" s="83"/>
      <c r="H496" s="83"/>
      <c r="I496" s="83"/>
      <c r="J496" s="83"/>
      <c r="K496" s="83"/>
      <c r="L496" s="83"/>
    </row>
    <row r="497" spans="4:12">
      <c r="D497" s="83"/>
      <c r="E497" s="83"/>
      <c r="F497" s="83"/>
      <c r="G497" s="83"/>
      <c r="H497" s="83"/>
      <c r="I497" s="83"/>
      <c r="J497" s="83"/>
      <c r="K497" s="83"/>
      <c r="L497" s="83"/>
    </row>
    <row r="498" spans="4:12">
      <c r="D498" s="83"/>
      <c r="E498" s="83"/>
      <c r="F498" s="83"/>
      <c r="G498" s="83"/>
      <c r="H498" s="83"/>
      <c r="I498" s="83"/>
      <c r="J498" s="83"/>
      <c r="K498" s="83"/>
      <c r="L498" s="83"/>
    </row>
    <row r="499" spans="4:12">
      <c r="D499" s="83"/>
      <c r="E499" s="83"/>
      <c r="F499" s="83"/>
      <c r="G499" s="83"/>
      <c r="H499" s="83"/>
      <c r="I499" s="83"/>
      <c r="J499" s="83"/>
      <c r="K499" s="83"/>
      <c r="L499" s="83"/>
    </row>
    <row r="500" spans="4:12">
      <c r="D500" s="83"/>
      <c r="E500" s="83"/>
      <c r="F500" s="83"/>
      <c r="G500" s="83"/>
      <c r="H500" s="83"/>
      <c r="I500" s="83"/>
      <c r="J500" s="83"/>
      <c r="K500" s="83"/>
      <c r="L500" s="83"/>
    </row>
    <row r="501" spans="4:12">
      <c r="D501" s="83"/>
      <c r="E501" s="83"/>
      <c r="F501" s="83"/>
      <c r="G501" s="83"/>
      <c r="H501" s="83"/>
      <c r="I501" s="83"/>
      <c r="J501" s="83"/>
      <c r="K501" s="83"/>
      <c r="L501" s="83"/>
    </row>
    <row r="502" spans="4:12">
      <c r="D502" s="83"/>
      <c r="E502" s="83"/>
      <c r="F502" s="83"/>
      <c r="G502" s="83"/>
      <c r="H502" s="83"/>
      <c r="I502" s="83"/>
      <c r="J502" s="83"/>
      <c r="K502" s="83"/>
      <c r="L502" s="83"/>
    </row>
    <row r="503" spans="4:12">
      <c r="D503" s="83"/>
      <c r="E503" s="83"/>
      <c r="F503" s="83"/>
      <c r="G503" s="83"/>
      <c r="H503" s="83"/>
      <c r="I503" s="83"/>
      <c r="J503" s="83"/>
      <c r="K503" s="83"/>
      <c r="L503" s="83"/>
    </row>
    <row r="504" spans="4:12">
      <c r="D504" s="83"/>
      <c r="E504" s="83"/>
      <c r="F504" s="83"/>
      <c r="G504" s="83"/>
      <c r="H504" s="83"/>
      <c r="I504" s="83"/>
      <c r="J504" s="83"/>
      <c r="K504" s="83"/>
      <c r="L504" s="83"/>
    </row>
    <row r="505" spans="4:12">
      <c r="D505" s="83"/>
      <c r="E505" s="83"/>
      <c r="F505" s="83"/>
      <c r="G505" s="83"/>
      <c r="H505" s="83"/>
      <c r="I505" s="83"/>
      <c r="J505" s="83"/>
      <c r="K505" s="83"/>
      <c r="L505" s="83"/>
    </row>
    <row r="506" spans="4:12">
      <c r="D506" s="83"/>
      <c r="E506" s="83"/>
      <c r="F506" s="83"/>
      <c r="G506" s="83"/>
      <c r="H506" s="83"/>
      <c r="I506" s="83"/>
      <c r="J506" s="83"/>
      <c r="K506" s="83"/>
      <c r="L506" s="83"/>
    </row>
    <row r="507" spans="4:12">
      <c r="D507" s="83"/>
      <c r="E507" s="83"/>
      <c r="F507" s="83"/>
      <c r="G507" s="83"/>
      <c r="H507" s="83"/>
      <c r="I507" s="83"/>
      <c r="J507" s="83"/>
      <c r="K507" s="83"/>
      <c r="L507" s="83"/>
    </row>
    <row r="508" spans="4:12">
      <c r="D508" s="83"/>
      <c r="E508" s="83"/>
      <c r="F508" s="83"/>
      <c r="G508" s="83"/>
      <c r="H508" s="83"/>
      <c r="I508" s="83"/>
      <c r="J508" s="83"/>
      <c r="K508" s="83"/>
      <c r="L508" s="83"/>
    </row>
    <row r="509" spans="4:12">
      <c r="D509" s="83"/>
      <c r="E509" s="83"/>
      <c r="F509" s="83"/>
      <c r="G509" s="83"/>
      <c r="H509" s="83"/>
      <c r="I509" s="83"/>
      <c r="J509" s="83"/>
      <c r="K509" s="83"/>
      <c r="L509" s="83"/>
    </row>
    <row r="510" spans="4:12">
      <c r="D510" s="83"/>
      <c r="E510" s="83"/>
      <c r="F510" s="83"/>
      <c r="G510" s="83"/>
      <c r="H510" s="83"/>
      <c r="I510" s="83"/>
      <c r="J510" s="83"/>
      <c r="K510" s="83"/>
      <c r="L510" s="83"/>
    </row>
    <row r="511" spans="4:12">
      <c r="D511" s="83"/>
      <c r="E511" s="83"/>
      <c r="F511" s="83"/>
      <c r="G511" s="83"/>
      <c r="H511" s="83"/>
      <c r="I511" s="83"/>
      <c r="J511" s="83"/>
      <c r="K511" s="83"/>
      <c r="L511" s="83"/>
    </row>
    <row r="512" spans="4:12">
      <c r="D512" s="83"/>
      <c r="E512" s="83"/>
      <c r="F512" s="83"/>
      <c r="G512" s="83"/>
      <c r="H512" s="83"/>
      <c r="I512" s="83"/>
      <c r="J512" s="83"/>
      <c r="K512" s="83"/>
      <c r="L512" s="83"/>
    </row>
    <row r="513" spans="4:12">
      <c r="D513" s="83"/>
      <c r="E513" s="83"/>
      <c r="F513" s="83"/>
      <c r="G513" s="83"/>
      <c r="H513" s="83"/>
      <c r="I513" s="83"/>
      <c r="J513" s="83"/>
      <c r="K513" s="83"/>
      <c r="L513" s="83"/>
    </row>
    <row r="514" spans="4:12">
      <c r="D514" s="83"/>
      <c r="E514" s="83"/>
      <c r="F514" s="83"/>
      <c r="G514" s="83"/>
      <c r="H514" s="83"/>
      <c r="I514" s="83"/>
      <c r="J514" s="83"/>
      <c r="K514" s="83"/>
      <c r="L514" s="83"/>
    </row>
    <row r="515" spans="4:12">
      <c r="D515" s="83"/>
      <c r="E515" s="83"/>
      <c r="F515" s="83"/>
      <c r="G515" s="83"/>
      <c r="H515" s="83"/>
      <c r="I515" s="83"/>
      <c r="J515" s="83"/>
      <c r="K515" s="83"/>
      <c r="L515" s="83"/>
    </row>
    <row r="516" spans="4:12">
      <c r="D516" s="83"/>
      <c r="E516" s="83"/>
      <c r="F516" s="83"/>
      <c r="G516" s="83"/>
      <c r="H516" s="83"/>
      <c r="I516" s="83"/>
      <c r="J516" s="83"/>
      <c r="K516" s="83"/>
      <c r="L516" s="83"/>
    </row>
    <row r="517" spans="4:12">
      <c r="D517" s="83"/>
      <c r="E517" s="83"/>
      <c r="F517" s="83"/>
      <c r="G517" s="83"/>
      <c r="H517" s="83"/>
      <c r="I517" s="83"/>
      <c r="J517" s="83"/>
      <c r="K517" s="83"/>
      <c r="L517" s="83"/>
    </row>
    <row r="518" spans="4:12">
      <c r="D518" s="83"/>
      <c r="E518" s="83"/>
      <c r="F518" s="83"/>
      <c r="G518" s="83"/>
      <c r="H518" s="83"/>
      <c r="I518" s="83"/>
      <c r="J518" s="83"/>
      <c r="K518" s="83"/>
      <c r="L518" s="83"/>
    </row>
    <row r="519" spans="4:12">
      <c r="D519" s="83"/>
      <c r="E519" s="83"/>
      <c r="F519" s="83"/>
      <c r="G519" s="83"/>
      <c r="H519" s="83"/>
      <c r="I519" s="83"/>
      <c r="J519" s="83"/>
      <c r="K519" s="83"/>
      <c r="L519" s="83"/>
    </row>
    <row r="520" spans="4:12">
      <c r="D520" s="83"/>
      <c r="E520" s="83"/>
      <c r="F520" s="83"/>
      <c r="G520" s="83"/>
      <c r="H520" s="83"/>
      <c r="I520" s="83"/>
      <c r="J520" s="83"/>
      <c r="K520" s="83"/>
      <c r="L520" s="83"/>
    </row>
    <row r="521" spans="4:12">
      <c r="D521" s="83"/>
      <c r="E521" s="83"/>
      <c r="F521" s="83"/>
      <c r="G521" s="83"/>
      <c r="H521" s="83"/>
      <c r="I521" s="83"/>
      <c r="J521" s="83"/>
      <c r="K521" s="83"/>
      <c r="L521" s="83"/>
    </row>
    <row r="522" spans="4:12">
      <c r="D522" s="83"/>
      <c r="E522" s="83"/>
      <c r="F522" s="83"/>
      <c r="G522" s="83"/>
      <c r="H522" s="83"/>
      <c r="I522" s="83"/>
      <c r="J522" s="83"/>
      <c r="K522" s="83"/>
      <c r="L522" s="83"/>
    </row>
    <row r="523" spans="4:12">
      <c r="D523" s="83"/>
      <c r="E523" s="83"/>
      <c r="F523" s="83"/>
      <c r="G523" s="83"/>
      <c r="H523" s="83"/>
      <c r="I523" s="83"/>
      <c r="J523" s="83"/>
      <c r="K523" s="83"/>
      <c r="L523" s="83"/>
    </row>
    <row r="524" spans="4:12">
      <c r="D524" s="83"/>
      <c r="E524" s="83"/>
      <c r="F524" s="83"/>
      <c r="G524" s="83"/>
      <c r="H524" s="83"/>
      <c r="I524" s="83"/>
      <c r="J524" s="83"/>
      <c r="K524" s="83"/>
      <c r="L524" s="83"/>
    </row>
    <row r="525" spans="4:12">
      <c r="D525" s="83"/>
      <c r="E525" s="83"/>
      <c r="F525" s="83"/>
      <c r="G525" s="83"/>
      <c r="H525" s="83"/>
      <c r="I525" s="83"/>
      <c r="J525" s="83"/>
      <c r="K525" s="83"/>
      <c r="L525" s="83"/>
    </row>
    <row r="526" spans="4:12">
      <c r="D526" s="83"/>
      <c r="E526" s="83"/>
      <c r="F526" s="83"/>
      <c r="G526" s="83"/>
      <c r="H526" s="83"/>
      <c r="I526" s="83"/>
      <c r="J526" s="83"/>
      <c r="K526" s="83"/>
      <c r="L526" s="83"/>
    </row>
    <row r="527" spans="4:12">
      <c r="D527" s="83"/>
      <c r="E527" s="83"/>
      <c r="F527" s="83"/>
      <c r="G527" s="83"/>
      <c r="H527" s="83"/>
      <c r="I527" s="83"/>
      <c r="J527" s="83"/>
      <c r="K527" s="83"/>
      <c r="L527" s="83"/>
    </row>
    <row r="528" spans="4:12">
      <c r="D528" s="83"/>
      <c r="E528" s="83"/>
      <c r="F528" s="83"/>
      <c r="G528" s="83"/>
      <c r="H528" s="83"/>
      <c r="I528" s="83"/>
      <c r="J528" s="83"/>
      <c r="K528" s="83"/>
      <c r="L528" s="83"/>
    </row>
    <row r="529" spans="4:12">
      <c r="D529" s="83"/>
      <c r="E529" s="83"/>
      <c r="F529" s="83"/>
      <c r="G529" s="83"/>
      <c r="H529" s="83"/>
      <c r="I529" s="83"/>
      <c r="J529" s="83"/>
      <c r="K529" s="83"/>
      <c r="L529" s="83"/>
    </row>
    <row r="530" spans="4:12">
      <c r="D530" s="83"/>
      <c r="E530" s="83"/>
      <c r="F530" s="83"/>
      <c r="G530" s="83"/>
      <c r="H530" s="83"/>
      <c r="I530" s="83"/>
      <c r="J530" s="83"/>
      <c r="K530" s="83"/>
      <c r="L530" s="83"/>
    </row>
    <row r="531" spans="4:12">
      <c r="D531" s="83"/>
      <c r="E531" s="83"/>
      <c r="F531" s="83"/>
      <c r="G531" s="83"/>
      <c r="H531" s="83"/>
      <c r="I531" s="83"/>
      <c r="J531" s="83"/>
      <c r="K531" s="83"/>
      <c r="L531" s="83"/>
    </row>
    <row r="532" spans="4:12">
      <c r="D532" s="83"/>
      <c r="E532" s="83"/>
      <c r="F532" s="83"/>
      <c r="G532" s="83"/>
      <c r="H532" s="83"/>
      <c r="I532" s="83"/>
      <c r="J532" s="83"/>
      <c r="K532" s="83"/>
      <c r="L532" s="83"/>
    </row>
    <row r="533" spans="4:12">
      <c r="D533" s="83"/>
      <c r="E533" s="83"/>
      <c r="F533" s="83"/>
      <c r="G533" s="83"/>
      <c r="H533" s="83"/>
      <c r="I533" s="83"/>
      <c r="J533" s="83"/>
      <c r="K533" s="83"/>
      <c r="L533" s="83"/>
    </row>
    <row r="534" spans="4:12">
      <c r="D534" s="83"/>
      <c r="E534" s="83"/>
      <c r="F534" s="83"/>
      <c r="G534" s="83"/>
      <c r="H534" s="83"/>
      <c r="I534" s="83"/>
      <c r="J534" s="83"/>
      <c r="K534" s="83"/>
      <c r="L534" s="83"/>
    </row>
    <row r="535" spans="4:12">
      <c r="D535" s="83"/>
      <c r="E535" s="83"/>
      <c r="F535" s="83"/>
      <c r="G535" s="83"/>
      <c r="H535" s="83"/>
      <c r="I535" s="83"/>
      <c r="J535" s="83"/>
      <c r="K535" s="83"/>
      <c r="L535" s="83"/>
    </row>
    <row r="536" spans="4:12">
      <c r="D536" s="83"/>
      <c r="E536" s="83"/>
      <c r="F536" s="83"/>
      <c r="G536" s="83"/>
      <c r="H536" s="83"/>
      <c r="I536" s="83"/>
      <c r="J536" s="83"/>
      <c r="K536" s="83"/>
      <c r="L536" s="83"/>
    </row>
    <row r="537" spans="4:12">
      <c r="D537" s="83"/>
      <c r="E537" s="83"/>
      <c r="F537" s="83"/>
      <c r="G537" s="83"/>
      <c r="H537" s="83"/>
      <c r="I537" s="83"/>
      <c r="J537" s="83"/>
      <c r="K537" s="83"/>
      <c r="L537" s="83"/>
    </row>
    <row r="538" spans="4:12">
      <c r="D538" s="83"/>
      <c r="E538" s="83"/>
      <c r="F538" s="83"/>
      <c r="G538" s="83"/>
      <c r="H538" s="83"/>
      <c r="I538" s="83"/>
      <c r="J538" s="83"/>
      <c r="K538" s="83"/>
      <c r="L538" s="83"/>
    </row>
    <row r="539" spans="4:12">
      <c r="D539" s="83"/>
      <c r="E539" s="83"/>
      <c r="F539" s="83"/>
      <c r="G539" s="83"/>
      <c r="H539" s="83"/>
      <c r="I539" s="83"/>
      <c r="J539" s="83"/>
      <c r="K539" s="83"/>
      <c r="L539" s="83"/>
    </row>
    <row r="540" spans="4:12">
      <c r="D540" s="83"/>
      <c r="E540" s="83"/>
      <c r="F540" s="83"/>
      <c r="G540" s="83"/>
      <c r="H540" s="83"/>
      <c r="I540" s="83"/>
      <c r="J540" s="83"/>
      <c r="K540" s="83"/>
      <c r="L540" s="83"/>
    </row>
    <row r="541" spans="4:12">
      <c r="D541" s="83"/>
      <c r="E541" s="83"/>
      <c r="F541" s="83"/>
      <c r="G541" s="83"/>
      <c r="H541" s="83"/>
      <c r="I541" s="83"/>
      <c r="J541" s="83"/>
      <c r="K541" s="83"/>
      <c r="L541" s="83"/>
    </row>
    <row r="542" spans="4:12">
      <c r="D542" s="83"/>
      <c r="E542" s="83"/>
      <c r="F542" s="83"/>
      <c r="G542" s="83"/>
      <c r="H542" s="83"/>
      <c r="I542" s="83"/>
      <c r="J542" s="83"/>
      <c r="K542" s="83"/>
      <c r="L542" s="83"/>
    </row>
    <row r="543" spans="4:12">
      <c r="D543" s="83"/>
      <c r="E543" s="83"/>
      <c r="F543" s="83"/>
      <c r="G543" s="83"/>
      <c r="H543" s="83"/>
      <c r="I543" s="83"/>
      <c r="J543" s="83"/>
      <c r="K543" s="83"/>
      <c r="L543" s="83"/>
    </row>
    <row r="544" spans="4:12">
      <c r="D544" s="83"/>
      <c r="E544" s="83"/>
      <c r="F544" s="83"/>
      <c r="G544" s="83"/>
      <c r="H544" s="83"/>
      <c r="I544" s="83"/>
      <c r="J544" s="83"/>
      <c r="K544" s="83"/>
      <c r="L544" s="83"/>
    </row>
    <row r="545" spans="4:12">
      <c r="D545" s="83"/>
      <c r="E545" s="83"/>
      <c r="F545" s="83"/>
      <c r="G545" s="83"/>
      <c r="H545" s="83"/>
      <c r="I545" s="83"/>
      <c r="J545" s="83"/>
      <c r="K545" s="83"/>
      <c r="L545" s="83"/>
    </row>
    <row r="546" spans="4:12">
      <c r="D546" s="83"/>
      <c r="E546" s="83"/>
      <c r="F546" s="83"/>
      <c r="G546" s="83"/>
      <c r="H546" s="83"/>
      <c r="I546" s="83"/>
      <c r="J546" s="83"/>
      <c r="K546" s="83"/>
      <c r="L546" s="83"/>
    </row>
    <row r="547" spans="4:12">
      <c r="D547" s="83"/>
      <c r="E547" s="83"/>
      <c r="F547" s="83"/>
      <c r="G547" s="83"/>
      <c r="H547" s="83"/>
      <c r="I547" s="83"/>
      <c r="J547" s="83"/>
      <c r="K547" s="83"/>
      <c r="L547" s="83"/>
    </row>
    <row r="548" spans="4:12">
      <c r="D548" s="83"/>
      <c r="E548" s="83"/>
      <c r="F548" s="83"/>
      <c r="G548" s="83"/>
      <c r="H548" s="83"/>
      <c r="I548" s="83"/>
      <c r="J548" s="83"/>
      <c r="K548" s="83"/>
      <c r="L548" s="83"/>
    </row>
    <row r="549" spans="4:12">
      <c r="D549" s="83"/>
      <c r="E549" s="83"/>
      <c r="F549" s="83"/>
      <c r="G549" s="83"/>
      <c r="H549" s="83"/>
      <c r="I549" s="83"/>
      <c r="J549" s="83"/>
      <c r="K549" s="83"/>
      <c r="L549" s="83"/>
    </row>
    <row r="550" spans="4:12">
      <c r="D550" s="83"/>
      <c r="E550" s="83"/>
      <c r="F550" s="83"/>
      <c r="G550" s="83"/>
      <c r="H550" s="83"/>
      <c r="I550" s="83"/>
      <c r="J550" s="83"/>
      <c r="K550" s="83"/>
      <c r="L550" s="83"/>
    </row>
    <row r="551" spans="4:12">
      <c r="D551" s="83"/>
      <c r="E551" s="83"/>
      <c r="F551" s="83"/>
      <c r="G551" s="83"/>
      <c r="H551" s="83"/>
      <c r="I551" s="83"/>
      <c r="J551" s="83"/>
      <c r="K551" s="83"/>
      <c r="L551" s="83"/>
    </row>
    <row r="552" spans="4:12">
      <c r="D552" s="83"/>
      <c r="E552" s="83"/>
      <c r="F552" s="83"/>
      <c r="G552" s="83"/>
      <c r="H552" s="83"/>
      <c r="I552" s="83"/>
      <c r="J552" s="83"/>
      <c r="K552" s="83"/>
      <c r="L552" s="83"/>
    </row>
    <row r="553" spans="4:12">
      <c r="D553" s="83"/>
      <c r="E553" s="83"/>
      <c r="F553" s="83"/>
      <c r="G553" s="83"/>
      <c r="H553" s="83"/>
      <c r="I553" s="83"/>
      <c r="J553" s="83"/>
      <c r="K553" s="83"/>
      <c r="L553" s="83"/>
    </row>
    <row r="554" spans="4:12">
      <c r="D554" s="83"/>
      <c r="E554" s="83"/>
      <c r="F554" s="83"/>
      <c r="G554" s="83"/>
      <c r="H554" s="83"/>
      <c r="I554" s="83"/>
      <c r="J554" s="83"/>
      <c r="K554" s="83"/>
      <c r="L554" s="83"/>
    </row>
    <row r="555" spans="4:12">
      <c r="D555" s="83"/>
      <c r="E555" s="83"/>
      <c r="F555" s="83"/>
      <c r="G555" s="83"/>
      <c r="H555" s="83"/>
      <c r="I555" s="83"/>
      <c r="J555" s="83"/>
      <c r="K555" s="83"/>
      <c r="L555" s="83"/>
    </row>
    <row r="556" spans="4:12">
      <c r="D556" s="83"/>
      <c r="E556" s="83"/>
      <c r="F556" s="83"/>
      <c r="G556" s="83"/>
      <c r="H556" s="83"/>
      <c r="I556" s="83"/>
      <c r="J556" s="83"/>
      <c r="K556" s="83"/>
      <c r="L556" s="83"/>
    </row>
    <row r="557" spans="4:12">
      <c r="D557" s="83"/>
      <c r="E557" s="83"/>
      <c r="F557" s="83"/>
      <c r="G557" s="83"/>
      <c r="H557" s="83"/>
      <c r="I557" s="83"/>
      <c r="J557" s="83"/>
      <c r="K557" s="83"/>
      <c r="L557" s="83"/>
    </row>
    <row r="558" spans="4:12">
      <c r="D558" s="83"/>
      <c r="E558" s="83"/>
      <c r="F558" s="83"/>
      <c r="G558" s="83"/>
      <c r="H558" s="83"/>
      <c r="I558" s="83"/>
      <c r="J558" s="83"/>
      <c r="K558" s="83"/>
      <c r="L558" s="83"/>
    </row>
    <row r="559" spans="4:12">
      <c r="D559" s="83"/>
      <c r="E559" s="83"/>
      <c r="F559" s="83"/>
      <c r="G559" s="83"/>
      <c r="H559" s="83"/>
      <c r="I559" s="83"/>
      <c r="J559" s="83"/>
      <c r="K559" s="83"/>
      <c r="L559" s="83"/>
    </row>
    <row r="560" spans="4:12">
      <c r="D560" s="83"/>
      <c r="E560" s="83"/>
      <c r="F560" s="83"/>
      <c r="G560" s="83"/>
      <c r="H560" s="83"/>
      <c r="I560" s="83"/>
      <c r="J560" s="83"/>
      <c r="K560" s="83"/>
      <c r="L560" s="83"/>
    </row>
    <row r="561" spans="4:12">
      <c r="D561" s="83"/>
      <c r="E561" s="83"/>
      <c r="F561" s="83"/>
      <c r="G561" s="83"/>
      <c r="H561" s="83"/>
      <c r="I561" s="83"/>
      <c r="J561" s="83"/>
      <c r="K561" s="83"/>
      <c r="L561" s="83"/>
    </row>
    <row r="562" spans="4:12">
      <c r="D562" s="83"/>
      <c r="E562" s="83"/>
      <c r="F562" s="83"/>
      <c r="G562" s="83"/>
      <c r="H562" s="83"/>
      <c r="I562" s="83"/>
      <c r="J562" s="83"/>
      <c r="K562" s="83"/>
      <c r="L562" s="83"/>
    </row>
    <row r="563" spans="4:12">
      <c r="D563" s="83"/>
      <c r="E563" s="83"/>
      <c r="F563" s="83"/>
      <c r="G563" s="83"/>
      <c r="H563" s="83"/>
      <c r="I563" s="83"/>
      <c r="J563" s="83"/>
      <c r="K563" s="83"/>
      <c r="L563" s="83"/>
    </row>
    <row r="564" spans="4:12">
      <c r="D564" s="83"/>
      <c r="E564" s="83"/>
      <c r="F564" s="83"/>
      <c r="G564" s="83"/>
      <c r="H564" s="83"/>
      <c r="I564" s="83"/>
      <c r="J564" s="83"/>
      <c r="K564" s="83"/>
      <c r="L564" s="83"/>
    </row>
    <row r="565" spans="4:12">
      <c r="D565" s="83"/>
      <c r="E565" s="83"/>
      <c r="F565" s="83"/>
      <c r="G565" s="83"/>
      <c r="H565" s="83"/>
      <c r="I565" s="83"/>
      <c r="J565" s="83"/>
      <c r="K565" s="83"/>
      <c r="L565" s="83"/>
    </row>
    <row r="566" spans="4:12">
      <c r="D566" s="83"/>
      <c r="E566" s="83"/>
      <c r="F566" s="83"/>
      <c r="G566" s="83"/>
      <c r="H566" s="83"/>
      <c r="I566" s="83"/>
      <c r="J566" s="83"/>
      <c r="K566" s="83"/>
      <c r="L566" s="83"/>
    </row>
    <row r="567" spans="4:12">
      <c r="D567" s="83"/>
      <c r="E567" s="83"/>
      <c r="F567" s="83"/>
      <c r="G567" s="83"/>
      <c r="H567" s="83"/>
      <c r="I567" s="83"/>
      <c r="J567" s="83"/>
      <c r="K567" s="83"/>
      <c r="L567" s="83"/>
    </row>
    <row r="568" spans="4:12">
      <c r="D568" s="83"/>
      <c r="E568" s="83"/>
      <c r="F568" s="83"/>
      <c r="G568" s="83"/>
      <c r="H568" s="83"/>
      <c r="I568" s="83"/>
      <c r="J568" s="83"/>
      <c r="K568" s="83"/>
      <c r="L568" s="83"/>
    </row>
    <row r="569" spans="4:12">
      <c r="D569" s="83"/>
      <c r="E569" s="83"/>
      <c r="F569" s="83"/>
      <c r="G569" s="83"/>
      <c r="H569" s="83"/>
      <c r="I569" s="83"/>
      <c r="J569" s="83"/>
      <c r="K569" s="83"/>
      <c r="L569" s="83"/>
    </row>
    <row r="570" spans="4:12">
      <c r="D570" s="83"/>
      <c r="E570" s="83"/>
      <c r="F570" s="83"/>
      <c r="G570" s="83"/>
      <c r="H570" s="83"/>
      <c r="I570" s="83"/>
      <c r="J570" s="83"/>
      <c r="K570" s="83"/>
      <c r="L570" s="83"/>
    </row>
    <row r="571" spans="4:12">
      <c r="D571" s="83"/>
      <c r="E571" s="83"/>
      <c r="F571" s="83"/>
      <c r="G571" s="83"/>
      <c r="H571" s="83"/>
      <c r="I571" s="83"/>
      <c r="J571" s="83"/>
      <c r="K571" s="83"/>
      <c r="L571" s="83"/>
    </row>
    <row r="572" spans="4:12">
      <c r="D572" s="83"/>
      <c r="E572" s="83"/>
      <c r="F572" s="83"/>
      <c r="G572" s="83"/>
      <c r="H572" s="83"/>
      <c r="I572" s="83"/>
      <c r="J572" s="83"/>
      <c r="K572" s="83"/>
      <c r="L572" s="83"/>
    </row>
    <row r="573" spans="4:12">
      <c r="D573" s="83"/>
      <c r="E573" s="83"/>
      <c r="F573" s="83"/>
      <c r="G573" s="83"/>
      <c r="H573" s="83"/>
      <c r="I573" s="83"/>
      <c r="J573" s="83"/>
      <c r="K573" s="83"/>
      <c r="L573" s="83"/>
    </row>
    <row r="574" spans="4:12">
      <c r="D574" s="83"/>
      <c r="E574" s="83"/>
      <c r="F574" s="83"/>
      <c r="G574" s="83"/>
      <c r="H574" s="83"/>
      <c r="I574" s="83"/>
      <c r="J574" s="83"/>
      <c r="K574" s="83"/>
      <c r="L574" s="83"/>
    </row>
    <row r="575" spans="4:12">
      <c r="D575" s="83"/>
      <c r="E575" s="83"/>
      <c r="F575" s="83"/>
      <c r="G575" s="83"/>
      <c r="H575" s="83"/>
      <c r="I575" s="83"/>
      <c r="J575" s="83"/>
      <c r="K575" s="83"/>
      <c r="L575" s="83"/>
    </row>
    <row r="576" spans="4:12">
      <c r="D576" s="83"/>
      <c r="E576" s="83"/>
      <c r="F576" s="83"/>
      <c r="G576" s="83"/>
      <c r="H576" s="83"/>
      <c r="I576" s="83"/>
      <c r="J576" s="83"/>
      <c r="K576" s="83"/>
      <c r="L576" s="83"/>
    </row>
    <row r="577" spans="4:12">
      <c r="D577" s="83"/>
      <c r="E577" s="83"/>
      <c r="F577" s="83"/>
      <c r="G577" s="83"/>
      <c r="H577" s="83"/>
      <c r="I577" s="83"/>
      <c r="J577" s="83"/>
      <c r="K577" s="83"/>
      <c r="L577" s="83"/>
    </row>
    <row r="578" spans="4:12">
      <c r="D578" s="83"/>
      <c r="E578" s="83"/>
      <c r="F578" s="83"/>
      <c r="G578" s="83"/>
      <c r="H578" s="83"/>
      <c r="I578" s="83"/>
      <c r="J578" s="83"/>
      <c r="K578" s="83"/>
      <c r="L578" s="83"/>
    </row>
    <row r="579" spans="4:12">
      <c r="D579" s="83"/>
      <c r="E579" s="83"/>
      <c r="F579" s="83"/>
      <c r="G579" s="83"/>
      <c r="H579" s="83"/>
      <c r="I579" s="83"/>
      <c r="J579" s="83"/>
      <c r="K579" s="83"/>
      <c r="L579" s="83"/>
    </row>
    <row r="580" spans="4:12">
      <c r="D580" s="83"/>
      <c r="E580" s="83"/>
      <c r="F580" s="83"/>
      <c r="G580" s="83"/>
      <c r="H580" s="83"/>
      <c r="I580" s="83"/>
      <c r="J580" s="83"/>
      <c r="K580" s="83"/>
      <c r="L580" s="83"/>
    </row>
    <row r="581" spans="4:12">
      <c r="D581" s="83"/>
      <c r="E581" s="83"/>
      <c r="F581" s="83"/>
      <c r="G581" s="83"/>
      <c r="H581" s="83"/>
      <c r="I581" s="83"/>
      <c r="J581" s="83"/>
      <c r="K581" s="83"/>
      <c r="L581" s="83"/>
    </row>
    <row r="582" spans="4:12">
      <c r="D582" s="83"/>
      <c r="E582" s="83"/>
      <c r="F582" s="83"/>
      <c r="G582" s="83"/>
      <c r="H582" s="83"/>
      <c r="I582" s="83"/>
      <c r="J582" s="83"/>
      <c r="K582" s="83"/>
      <c r="L582" s="83"/>
    </row>
    <row r="583" spans="4:12">
      <c r="D583" s="83"/>
      <c r="E583" s="83"/>
      <c r="F583" s="83"/>
      <c r="G583" s="83"/>
      <c r="H583" s="83"/>
      <c r="I583" s="83"/>
      <c r="J583" s="83"/>
      <c r="K583" s="83"/>
      <c r="L583" s="83"/>
    </row>
    <row r="584" spans="4:12">
      <c r="D584" s="83"/>
      <c r="E584" s="83"/>
      <c r="F584" s="83"/>
      <c r="G584" s="83"/>
      <c r="H584" s="83"/>
      <c r="I584" s="83"/>
      <c r="J584" s="83"/>
      <c r="K584" s="83"/>
      <c r="L584" s="83"/>
    </row>
    <row r="585" spans="4:12">
      <c r="D585" s="83"/>
      <c r="E585" s="83"/>
      <c r="F585" s="83"/>
      <c r="G585" s="83"/>
      <c r="H585" s="83"/>
      <c r="I585" s="83"/>
      <c r="J585" s="83"/>
      <c r="K585" s="83"/>
      <c r="L585" s="83"/>
    </row>
    <row r="586" spans="4:12">
      <c r="D586" s="83"/>
      <c r="E586" s="83"/>
      <c r="F586" s="83"/>
      <c r="G586" s="83"/>
      <c r="H586" s="83"/>
      <c r="I586" s="83"/>
      <c r="J586" s="83"/>
      <c r="K586" s="83"/>
      <c r="L586" s="83"/>
    </row>
    <row r="587" spans="4:12">
      <c r="D587" s="83"/>
      <c r="E587" s="83"/>
      <c r="F587" s="83"/>
      <c r="G587" s="83"/>
      <c r="H587" s="83"/>
      <c r="I587" s="83"/>
      <c r="J587" s="83"/>
      <c r="K587" s="83"/>
      <c r="L587" s="83"/>
    </row>
    <row r="588" spans="4:12">
      <c r="D588" s="83"/>
      <c r="E588" s="83"/>
      <c r="F588" s="83"/>
      <c r="G588" s="83"/>
      <c r="H588" s="83"/>
      <c r="I588" s="83"/>
      <c r="J588" s="83"/>
      <c r="K588" s="83"/>
      <c r="L588" s="83"/>
    </row>
    <row r="589" spans="4:12">
      <c r="D589" s="83"/>
      <c r="E589" s="83"/>
      <c r="F589" s="83"/>
      <c r="G589" s="83"/>
      <c r="H589" s="83"/>
      <c r="I589" s="83"/>
      <c r="J589" s="83"/>
      <c r="K589" s="83"/>
      <c r="L589" s="83"/>
    </row>
    <row r="590" spans="4:12">
      <c r="D590" s="83"/>
      <c r="E590" s="83"/>
      <c r="F590" s="83"/>
      <c r="G590" s="83"/>
      <c r="H590" s="83"/>
      <c r="I590" s="83"/>
      <c r="J590" s="83"/>
      <c r="K590" s="83"/>
      <c r="L590" s="83"/>
    </row>
    <row r="591" spans="4:12">
      <c r="D591" s="83"/>
      <c r="E591" s="83"/>
      <c r="F591" s="83"/>
      <c r="G591" s="83"/>
      <c r="H591" s="83"/>
      <c r="I591" s="83"/>
      <c r="J591" s="83"/>
      <c r="K591" s="83"/>
      <c r="L591" s="83"/>
    </row>
    <row r="592" spans="4:12">
      <c r="D592" s="83"/>
      <c r="E592" s="83"/>
      <c r="F592" s="83"/>
      <c r="G592" s="83"/>
      <c r="H592" s="83"/>
      <c r="I592" s="83"/>
      <c r="J592" s="83"/>
      <c r="K592" s="83"/>
      <c r="L592" s="83"/>
    </row>
    <row r="593" spans="4:12">
      <c r="D593" s="83"/>
      <c r="E593" s="83"/>
      <c r="F593" s="83"/>
      <c r="G593" s="83"/>
      <c r="H593" s="83"/>
      <c r="I593" s="83"/>
      <c r="J593" s="83"/>
      <c r="K593" s="83"/>
      <c r="L593" s="83"/>
    </row>
    <row r="594" spans="4:12">
      <c r="D594" s="83"/>
      <c r="E594" s="83"/>
      <c r="F594" s="83"/>
      <c r="G594" s="83"/>
      <c r="H594" s="83"/>
      <c r="I594" s="83"/>
      <c r="J594" s="83"/>
      <c r="K594" s="83"/>
      <c r="L594" s="83"/>
    </row>
    <row r="595" spans="4:12">
      <c r="D595" s="83"/>
      <c r="E595" s="83"/>
      <c r="F595" s="83"/>
      <c r="G595" s="83"/>
      <c r="H595" s="83"/>
      <c r="I595" s="83"/>
      <c r="J595" s="83"/>
      <c r="K595" s="83"/>
      <c r="L595" s="83"/>
    </row>
    <row r="596" spans="4:12">
      <c r="D596" s="83"/>
      <c r="E596" s="83"/>
      <c r="F596" s="83"/>
      <c r="G596" s="83"/>
      <c r="H596" s="83"/>
      <c r="I596" s="83"/>
      <c r="J596" s="83"/>
      <c r="K596" s="83"/>
      <c r="L596" s="83"/>
    </row>
    <row r="597" spans="4:12">
      <c r="D597" s="83"/>
      <c r="E597" s="83"/>
      <c r="F597" s="83"/>
      <c r="G597" s="83"/>
      <c r="H597" s="83"/>
      <c r="I597" s="83"/>
      <c r="J597" s="83"/>
      <c r="K597" s="83"/>
      <c r="L597" s="83"/>
    </row>
    <row r="598" spans="4:12">
      <c r="D598" s="83"/>
      <c r="E598" s="83"/>
      <c r="F598" s="83"/>
      <c r="G598" s="83"/>
      <c r="H598" s="83"/>
      <c r="I598" s="83"/>
      <c r="J598" s="83"/>
      <c r="K598" s="83"/>
      <c r="L598" s="83"/>
    </row>
    <row r="599" spans="4:12">
      <c r="D599" s="83"/>
      <c r="E599" s="83"/>
      <c r="F599" s="83"/>
      <c r="G599" s="83"/>
      <c r="H599" s="83"/>
      <c r="I599" s="83"/>
      <c r="J599" s="83"/>
      <c r="K599" s="83"/>
      <c r="L599" s="83"/>
    </row>
    <row r="600" spans="4:12">
      <c r="D600" s="83"/>
      <c r="E600" s="83"/>
      <c r="F600" s="83"/>
      <c r="G600" s="83"/>
      <c r="H600" s="83"/>
      <c r="I600" s="83"/>
      <c r="J600" s="83"/>
      <c r="K600" s="83"/>
      <c r="L600" s="83"/>
    </row>
    <row r="601" spans="4:12">
      <c r="D601" s="83"/>
      <c r="E601" s="83"/>
      <c r="F601" s="83"/>
      <c r="G601" s="83"/>
      <c r="H601" s="83"/>
      <c r="I601" s="83"/>
      <c r="J601" s="83"/>
      <c r="K601" s="83"/>
      <c r="L601" s="83"/>
    </row>
    <row r="602" spans="4:12">
      <c r="D602" s="83"/>
      <c r="E602" s="83"/>
      <c r="F602" s="83"/>
      <c r="G602" s="83"/>
      <c r="H602" s="83"/>
      <c r="I602" s="83"/>
      <c r="J602" s="83"/>
      <c r="K602" s="83"/>
      <c r="L602" s="83"/>
    </row>
    <row r="603" spans="4:12">
      <c r="D603" s="83"/>
      <c r="E603" s="83"/>
      <c r="F603" s="83"/>
      <c r="G603" s="83"/>
      <c r="H603" s="83"/>
      <c r="I603" s="83"/>
      <c r="J603" s="83"/>
      <c r="K603" s="83"/>
      <c r="L603" s="83"/>
    </row>
    <row r="604" spans="4:12">
      <c r="D604" s="83"/>
      <c r="E604" s="83"/>
      <c r="F604" s="83"/>
      <c r="G604" s="83"/>
      <c r="H604" s="83"/>
      <c r="I604" s="83"/>
      <c r="J604" s="83"/>
      <c r="K604" s="83"/>
      <c r="L604" s="83"/>
    </row>
    <row r="605" spans="4:12">
      <c r="D605" s="83"/>
      <c r="E605" s="83"/>
      <c r="F605" s="83"/>
      <c r="G605" s="83"/>
      <c r="H605" s="83"/>
      <c r="I605" s="83"/>
      <c r="J605" s="83"/>
      <c r="K605" s="83"/>
      <c r="L605" s="83"/>
    </row>
    <row r="606" spans="4:12">
      <c r="D606" s="83"/>
      <c r="E606" s="83"/>
      <c r="F606" s="83"/>
      <c r="G606" s="83"/>
      <c r="H606" s="83"/>
      <c r="I606" s="83"/>
      <c r="J606" s="83"/>
      <c r="K606" s="83"/>
      <c r="L606" s="83"/>
    </row>
    <row r="607" spans="4:12">
      <c r="D607" s="83"/>
      <c r="E607" s="83"/>
      <c r="F607" s="83"/>
      <c r="G607" s="83"/>
      <c r="H607" s="83"/>
      <c r="I607" s="83"/>
      <c r="J607" s="83"/>
      <c r="K607" s="83"/>
      <c r="L607" s="83"/>
    </row>
    <row r="608" spans="4:12">
      <c r="D608" s="83"/>
      <c r="E608" s="83"/>
      <c r="F608" s="83"/>
      <c r="G608" s="83"/>
      <c r="H608" s="83"/>
      <c r="I608" s="83"/>
      <c r="J608" s="83"/>
      <c r="K608" s="83"/>
      <c r="L608" s="83"/>
    </row>
    <row r="609" spans="4:12">
      <c r="D609" s="83"/>
      <c r="E609" s="83"/>
      <c r="F609" s="83"/>
      <c r="G609" s="83"/>
      <c r="H609" s="83"/>
      <c r="I609" s="83"/>
      <c r="J609" s="83"/>
      <c r="K609" s="83"/>
      <c r="L609" s="83"/>
    </row>
    <row r="610" spans="4:12">
      <c r="D610" s="83"/>
      <c r="E610" s="83"/>
      <c r="F610" s="83"/>
      <c r="G610" s="83"/>
      <c r="H610" s="83"/>
      <c r="I610" s="83"/>
      <c r="J610" s="83"/>
      <c r="K610" s="83"/>
      <c r="L610" s="83"/>
    </row>
    <row r="611" spans="4:12">
      <c r="D611" s="83"/>
      <c r="E611" s="83"/>
      <c r="F611" s="83"/>
      <c r="G611" s="83"/>
      <c r="H611" s="83"/>
      <c r="I611" s="83"/>
      <c r="J611" s="83"/>
      <c r="K611" s="83"/>
      <c r="L611" s="83"/>
    </row>
    <row r="612" spans="4:12">
      <c r="D612" s="83"/>
      <c r="E612" s="83"/>
      <c r="F612" s="83"/>
      <c r="G612" s="83"/>
      <c r="H612" s="83"/>
      <c r="I612" s="83"/>
      <c r="J612" s="83"/>
      <c r="K612" s="83"/>
      <c r="L612" s="83"/>
    </row>
    <row r="613" spans="4:12">
      <c r="D613" s="83"/>
      <c r="E613" s="83"/>
      <c r="F613" s="83"/>
      <c r="G613" s="83"/>
      <c r="H613" s="83"/>
      <c r="I613" s="83"/>
      <c r="J613" s="83"/>
      <c r="K613" s="83"/>
      <c r="L613" s="83"/>
    </row>
    <row r="614" spans="4:12">
      <c r="D614" s="83"/>
      <c r="E614" s="83"/>
      <c r="F614" s="83"/>
      <c r="G614" s="83"/>
      <c r="H614" s="83"/>
      <c r="I614" s="83"/>
      <c r="J614" s="83"/>
      <c r="K614" s="83"/>
      <c r="L614" s="83"/>
    </row>
    <row r="615" spans="4:12">
      <c r="D615" s="83"/>
      <c r="E615" s="83"/>
      <c r="F615" s="83"/>
      <c r="G615" s="83"/>
      <c r="H615" s="83"/>
      <c r="I615" s="83"/>
      <c r="J615" s="83"/>
      <c r="K615" s="83"/>
      <c r="L615" s="83"/>
    </row>
    <row r="616" spans="4:12">
      <c r="D616" s="83"/>
      <c r="E616" s="83"/>
      <c r="F616" s="83"/>
      <c r="G616" s="83"/>
      <c r="H616" s="83"/>
      <c r="I616" s="83"/>
      <c r="J616" s="83"/>
      <c r="K616" s="83"/>
      <c r="L616" s="83"/>
    </row>
    <row r="617" spans="4:12">
      <c r="D617" s="83"/>
      <c r="E617" s="83"/>
      <c r="F617" s="83"/>
      <c r="G617" s="83"/>
      <c r="H617" s="83"/>
      <c r="I617" s="83"/>
      <c r="J617" s="83"/>
      <c r="K617" s="83"/>
      <c r="L617" s="83"/>
    </row>
    <row r="618" spans="4:12">
      <c r="D618" s="83"/>
      <c r="E618" s="83"/>
      <c r="F618" s="83"/>
      <c r="G618" s="83"/>
      <c r="H618" s="83"/>
      <c r="I618" s="83"/>
      <c r="J618" s="83"/>
      <c r="K618" s="83"/>
      <c r="L618" s="83"/>
    </row>
    <row r="619" spans="4:12">
      <c r="D619" s="83"/>
      <c r="E619" s="83"/>
      <c r="F619" s="83"/>
      <c r="G619" s="83"/>
      <c r="H619" s="83"/>
      <c r="I619" s="83"/>
      <c r="J619" s="83"/>
      <c r="K619" s="83"/>
      <c r="L619" s="83"/>
    </row>
    <row r="620" spans="4:12">
      <c r="D620" s="83"/>
      <c r="E620" s="83"/>
      <c r="F620" s="83"/>
      <c r="G620" s="83"/>
      <c r="H620" s="83"/>
      <c r="I620" s="83"/>
      <c r="J620" s="83"/>
      <c r="K620" s="83"/>
      <c r="L620" s="83"/>
    </row>
    <row r="621" spans="4:12">
      <c r="D621" s="83"/>
      <c r="E621" s="83"/>
      <c r="F621" s="83"/>
      <c r="G621" s="83"/>
      <c r="H621" s="83"/>
      <c r="I621" s="83"/>
      <c r="J621" s="83"/>
      <c r="K621" s="83"/>
      <c r="L621" s="83"/>
    </row>
    <row r="622" spans="4:12">
      <c r="D622" s="83"/>
      <c r="E622" s="83"/>
      <c r="F622" s="83"/>
      <c r="G622" s="83"/>
      <c r="H622" s="83"/>
      <c r="I622" s="83"/>
      <c r="J622" s="83"/>
      <c r="K622" s="83"/>
      <c r="L622" s="83"/>
    </row>
    <row r="623" spans="4:12">
      <c r="D623" s="83"/>
      <c r="E623" s="83"/>
      <c r="F623" s="83"/>
      <c r="G623" s="83"/>
      <c r="H623" s="83"/>
      <c r="I623" s="83"/>
      <c r="J623" s="83"/>
      <c r="K623" s="83"/>
      <c r="L623" s="83"/>
    </row>
    <row r="624" spans="4:12">
      <c r="D624" s="83"/>
      <c r="E624" s="83"/>
      <c r="F624" s="83"/>
      <c r="G624" s="83"/>
      <c r="H624" s="83"/>
      <c r="I624" s="83"/>
      <c r="J624" s="83"/>
      <c r="K624" s="83"/>
      <c r="L624" s="83"/>
    </row>
    <row r="625" spans="4:12">
      <c r="D625" s="83"/>
      <c r="E625" s="83"/>
      <c r="F625" s="83"/>
      <c r="G625" s="83"/>
      <c r="H625" s="83"/>
      <c r="I625" s="83"/>
      <c r="J625" s="83"/>
      <c r="K625" s="83"/>
      <c r="L625" s="83"/>
    </row>
    <row r="626" spans="4:12">
      <c r="D626" s="83"/>
      <c r="E626" s="83"/>
      <c r="F626" s="83"/>
      <c r="G626" s="83"/>
      <c r="H626" s="83"/>
      <c r="I626" s="83"/>
      <c r="J626" s="83"/>
      <c r="K626" s="83"/>
      <c r="L626" s="83"/>
    </row>
    <row r="627" spans="4:12">
      <c r="D627" s="83"/>
      <c r="E627" s="83"/>
      <c r="F627" s="83"/>
      <c r="G627" s="83"/>
      <c r="H627" s="83"/>
      <c r="I627" s="83"/>
      <c r="J627" s="83"/>
      <c r="K627" s="83"/>
      <c r="L627" s="83"/>
    </row>
    <row r="628" spans="4:12">
      <c r="D628" s="83"/>
      <c r="E628" s="83"/>
      <c r="F628" s="83"/>
      <c r="G628" s="83"/>
      <c r="H628" s="83"/>
      <c r="I628" s="83"/>
      <c r="J628" s="83"/>
      <c r="K628" s="83"/>
      <c r="L628" s="83"/>
    </row>
    <row r="629" spans="4:12">
      <c r="D629" s="83"/>
      <c r="E629" s="83"/>
      <c r="F629" s="83"/>
      <c r="G629" s="83"/>
      <c r="H629" s="83"/>
      <c r="I629" s="83"/>
      <c r="J629" s="83"/>
      <c r="K629" s="83"/>
      <c r="L629" s="83"/>
    </row>
    <row r="630" spans="4:12">
      <c r="D630" s="83"/>
      <c r="E630" s="83"/>
      <c r="F630" s="83"/>
      <c r="G630" s="83"/>
      <c r="H630" s="83"/>
      <c r="I630" s="83"/>
      <c r="J630" s="83"/>
      <c r="K630" s="83"/>
      <c r="L630" s="83"/>
    </row>
    <row r="631" spans="4:12">
      <c r="D631" s="83"/>
      <c r="E631" s="83"/>
      <c r="F631" s="83"/>
      <c r="G631" s="83"/>
      <c r="H631" s="83"/>
      <c r="I631" s="83"/>
      <c r="J631" s="83"/>
      <c r="K631" s="83"/>
      <c r="L631" s="83"/>
    </row>
    <row r="632" spans="4:12">
      <c r="D632" s="83"/>
      <c r="E632" s="83"/>
      <c r="F632" s="83"/>
      <c r="G632" s="83"/>
      <c r="H632" s="83"/>
      <c r="I632" s="83"/>
      <c r="J632" s="83"/>
      <c r="K632" s="83"/>
      <c r="L632" s="83"/>
    </row>
    <row r="633" spans="4:12">
      <c r="D633" s="83"/>
      <c r="E633" s="83"/>
      <c r="F633" s="83"/>
      <c r="G633" s="83"/>
      <c r="H633" s="83"/>
      <c r="I633" s="83"/>
      <c r="J633" s="83"/>
      <c r="K633" s="83"/>
      <c r="L633" s="83"/>
    </row>
    <row r="634" spans="4:12">
      <c r="D634" s="83"/>
      <c r="E634" s="83"/>
      <c r="F634" s="83"/>
      <c r="G634" s="83"/>
      <c r="H634" s="83"/>
      <c r="I634" s="83"/>
      <c r="J634" s="83"/>
      <c r="K634" s="83"/>
      <c r="L634" s="83"/>
    </row>
    <row r="635" spans="4:12">
      <c r="D635" s="83"/>
      <c r="E635" s="83"/>
      <c r="F635" s="83"/>
      <c r="G635" s="83"/>
      <c r="H635" s="83"/>
      <c r="I635" s="83"/>
      <c r="J635" s="83"/>
      <c r="K635" s="83"/>
      <c r="L635" s="83"/>
    </row>
    <row r="636" spans="4:12">
      <c r="D636" s="83"/>
      <c r="E636" s="83"/>
      <c r="F636" s="83"/>
      <c r="G636" s="83"/>
      <c r="H636" s="83"/>
      <c r="I636" s="83"/>
      <c r="J636" s="83"/>
      <c r="K636" s="83"/>
      <c r="L636" s="83"/>
    </row>
    <row r="637" spans="4:12">
      <c r="D637" s="83"/>
      <c r="E637" s="83"/>
      <c r="F637" s="83"/>
      <c r="G637" s="83"/>
      <c r="H637" s="83"/>
      <c r="I637" s="83"/>
      <c r="J637" s="83"/>
      <c r="K637" s="83"/>
      <c r="L637" s="83"/>
    </row>
    <row r="638" spans="4:12">
      <c r="D638" s="83"/>
      <c r="E638" s="83"/>
      <c r="F638" s="83"/>
      <c r="G638" s="83"/>
      <c r="H638" s="83"/>
      <c r="I638" s="83"/>
      <c r="J638" s="83"/>
      <c r="K638" s="83"/>
      <c r="L638" s="83"/>
    </row>
    <row r="639" spans="4:12">
      <c r="D639" s="83"/>
      <c r="E639" s="83"/>
      <c r="F639" s="83"/>
      <c r="G639" s="83"/>
      <c r="H639" s="83"/>
      <c r="I639" s="83"/>
      <c r="J639" s="83"/>
      <c r="K639" s="83"/>
      <c r="L639" s="83"/>
    </row>
    <row r="640" spans="4:12">
      <c r="D640" s="83"/>
      <c r="E640" s="83"/>
      <c r="F640" s="83"/>
      <c r="G640" s="83"/>
      <c r="H640" s="83"/>
      <c r="I640" s="83"/>
      <c r="J640" s="83"/>
      <c r="K640" s="83"/>
      <c r="L640" s="83"/>
    </row>
    <row r="641" spans="4:12">
      <c r="D641" s="83"/>
      <c r="E641" s="83"/>
      <c r="F641" s="83"/>
      <c r="G641" s="83"/>
      <c r="H641" s="83"/>
      <c r="I641" s="83"/>
      <c r="J641" s="83"/>
      <c r="K641" s="83"/>
      <c r="L641" s="83"/>
    </row>
    <row r="642" spans="4:12">
      <c r="D642" s="83"/>
      <c r="E642" s="83"/>
      <c r="F642" s="83"/>
      <c r="G642" s="83"/>
      <c r="H642" s="83"/>
      <c r="I642" s="83"/>
      <c r="J642" s="83"/>
      <c r="K642" s="83"/>
      <c r="L642" s="83"/>
    </row>
    <row r="643" spans="4:12">
      <c r="D643" s="83"/>
      <c r="E643" s="83"/>
      <c r="F643" s="83"/>
      <c r="G643" s="83"/>
      <c r="H643" s="83"/>
      <c r="I643" s="83"/>
      <c r="J643" s="83"/>
      <c r="K643" s="83"/>
      <c r="L643" s="83"/>
    </row>
    <row r="644" spans="4:12">
      <c r="D644" s="83"/>
      <c r="E644" s="83"/>
      <c r="F644" s="83"/>
      <c r="G644" s="83"/>
      <c r="H644" s="83"/>
      <c r="I644" s="83"/>
      <c r="J644" s="83"/>
      <c r="K644" s="83"/>
      <c r="L644" s="83"/>
    </row>
    <row r="645" spans="4:12">
      <c r="D645" s="83"/>
      <c r="E645" s="83"/>
      <c r="F645" s="83"/>
      <c r="G645" s="83"/>
      <c r="H645" s="83"/>
      <c r="I645" s="83"/>
      <c r="J645" s="83"/>
      <c r="K645" s="83"/>
      <c r="L645" s="83"/>
    </row>
    <row r="646" spans="4:12">
      <c r="D646" s="83"/>
      <c r="E646" s="83"/>
      <c r="F646" s="83"/>
      <c r="G646" s="83"/>
      <c r="H646" s="83"/>
      <c r="I646" s="83"/>
      <c r="J646" s="83"/>
      <c r="K646" s="83"/>
      <c r="L646" s="83"/>
    </row>
    <row r="647" spans="4:12">
      <c r="D647" s="83"/>
      <c r="E647" s="83"/>
      <c r="F647" s="83"/>
      <c r="G647" s="83"/>
      <c r="H647" s="83"/>
      <c r="I647" s="83"/>
      <c r="J647" s="83"/>
      <c r="K647" s="83"/>
      <c r="L647" s="83"/>
    </row>
    <row r="648" spans="4:12">
      <c r="D648" s="83"/>
      <c r="E648" s="83"/>
      <c r="F648" s="83"/>
      <c r="G648" s="83"/>
      <c r="H648" s="83"/>
      <c r="I648" s="83"/>
      <c r="J648" s="83"/>
      <c r="K648" s="83"/>
      <c r="L648" s="83"/>
    </row>
    <row r="649" spans="4:12">
      <c r="D649" s="83"/>
      <c r="E649" s="83"/>
      <c r="F649" s="83"/>
      <c r="G649" s="83"/>
      <c r="H649" s="83"/>
      <c r="I649" s="83"/>
      <c r="J649" s="83"/>
      <c r="K649" s="83"/>
      <c r="L649" s="83"/>
    </row>
    <row r="650" spans="4:12">
      <c r="D650" s="83"/>
      <c r="E650" s="83"/>
      <c r="F650" s="83"/>
      <c r="G650" s="83"/>
      <c r="H650" s="83"/>
      <c r="I650" s="83"/>
      <c r="J650" s="83"/>
      <c r="K650" s="83"/>
      <c r="L650" s="83"/>
    </row>
    <row r="651" spans="4:12">
      <c r="D651" s="83"/>
      <c r="E651" s="83"/>
      <c r="F651" s="83"/>
      <c r="G651" s="83"/>
      <c r="H651" s="83"/>
      <c r="I651" s="83"/>
      <c r="J651" s="83"/>
      <c r="K651" s="83"/>
      <c r="L651" s="83"/>
    </row>
    <row r="652" spans="4:12">
      <c r="D652" s="83"/>
      <c r="E652" s="83"/>
      <c r="F652" s="83"/>
      <c r="G652" s="83"/>
      <c r="H652" s="83"/>
      <c r="I652" s="83"/>
      <c r="J652" s="83"/>
      <c r="K652" s="83"/>
      <c r="L652" s="83"/>
    </row>
    <row r="653" spans="4:12">
      <c r="D653" s="83"/>
      <c r="E653" s="83"/>
      <c r="F653" s="83"/>
      <c r="G653" s="83"/>
      <c r="H653" s="83"/>
      <c r="I653" s="83"/>
      <c r="J653" s="83"/>
      <c r="K653" s="83"/>
      <c r="L653" s="83"/>
    </row>
    <row r="654" spans="4:12">
      <c r="D654" s="83"/>
      <c r="E654" s="83"/>
      <c r="F654" s="83"/>
      <c r="G654" s="83"/>
      <c r="H654" s="83"/>
      <c r="I654" s="83"/>
      <c r="J654" s="83"/>
      <c r="K654" s="83"/>
      <c r="L654" s="83"/>
    </row>
    <row r="655" spans="4:12">
      <c r="D655" s="83"/>
      <c r="E655" s="83"/>
      <c r="F655" s="83"/>
      <c r="G655" s="83"/>
      <c r="H655" s="83"/>
      <c r="I655" s="83"/>
      <c r="J655" s="83"/>
      <c r="K655" s="83"/>
      <c r="L655" s="83"/>
    </row>
    <row r="656" spans="4:12">
      <c r="D656" s="83"/>
      <c r="E656" s="83"/>
      <c r="F656" s="83"/>
      <c r="G656" s="83"/>
      <c r="H656" s="83"/>
      <c r="I656" s="83"/>
      <c r="J656" s="83"/>
      <c r="K656" s="83"/>
      <c r="L656" s="83"/>
    </row>
    <row r="657" spans="4:12">
      <c r="D657" s="83"/>
      <c r="E657" s="83"/>
      <c r="F657" s="83"/>
      <c r="G657" s="83"/>
      <c r="H657" s="83"/>
      <c r="I657" s="83"/>
      <c r="J657" s="83"/>
      <c r="K657" s="83"/>
      <c r="L657" s="83"/>
    </row>
    <row r="658" spans="4:12">
      <c r="D658" s="83"/>
      <c r="E658" s="83"/>
      <c r="F658" s="83"/>
      <c r="G658" s="83"/>
      <c r="H658" s="83"/>
      <c r="I658" s="83"/>
      <c r="J658" s="83"/>
      <c r="K658" s="83"/>
      <c r="L658" s="83"/>
    </row>
    <row r="659" spans="4:12">
      <c r="D659" s="83"/>
      <c r="E659" s="83"/>
      <c r="F659" s="83"/>
      <c r="G659" s="83"/>
      <c r="H659" s="83"/>
      <c r="I659" s="83"/>
      <c r="J659" s="83"/>
      <c r="K659" s="83"/>
      <c r="L659" s="83"/>
    </row>
    <row r="660" spans="4:12">
      <c r="D660" s="83"/>
      <c r="E660" s="83"/>
      <c r="F660" s="83"/>
      <c r="G660" s="83"/>
      <c r="H660" s="83"/>
      <c r="I660" s="83"/>
      <c r="J660" s="83"/>
      <c r="K660" s="83"/>
      <c r="L660" s="83"/>
    </row>
    <row r="661" spans="4:12">
      <c r="D661" s="83"/>
      <c r="E661" s="83"/>
      <c r="F661" s="83"/>
      <c r="G661" s="83"/>
      <c r="H661" s="83"/>
      <c r="I661" s="83"/>
      <c r="J661" s="83"/>
      <c r="K661" s="83"/>
      <c r="L661" s="83"/>
    </row>
    <row r="662" spans="4:12">
      <c r="D662" s="83"/>
      <c r="E662" s="83"/>
      <c r="F662" s="83"/>
      <c r="G662" s="83"/>
      <c r="H662" s="83"/>
      <c r="I662" s="83"/>
      <c r="J662" s="83"/>
      <c r="K662" s="83"/>
      <c r="L662" s="83"/>
    </row>
    <row r="663" spans="4:12">
      <c r="D663" s="83"/>
      <c r="E663" s="83"/>
      <c r="F663" s="83"/>
      <c r="G663" s="83"/>
      <c r="H663" s="83"/>
      <c r="I663" s="83"/>
      <c r="J663" s="83"/>
      <c r="K663" s="83"/>
      <c r="L663" s="83"/>
    </row>
    <row r="664" spans="4:12">
      <c r="D664" s="83"/>
      <c r="E664" s="83"/>
      <c r="F664" s="83"/>
      <c r="G664" s="83"/>
      <c r="H664" s="83"/>
      <c r="I664" s="83"/>
      <c r="J664" s="83"/>
      <c r="K664" s="83"/>
      <c r="L664" s="83"/>
    </row>
    <row r="665" spans="4:12">
      <c r="D665" s="83"/>
      <c r="E665" s="83"/>
      <c r="F665" s="83"/>
      <c r="G665" s="83"/>
      <c r="H665" s="83"/>
      <c r="I665" s="83"/>
      <c r="J665" s="83"/>
      <c r="K665" s="83"/>
      <c r="L665" s="83"/>
    </row>
    <row r="666" spans="4:12">
      <c r="D666" s="83"/>
      <c r="E666" s="83"/>
      <c r="F666" s="83"/>
      <c r="G666" s="83"/>
      <c r="H666" s="83"/>
      <c r="I666" s="83"/>
      <c r="J666" s="83"/>
      <c r="K666" s="83"/>
      <c r="L666" s="83"/>
    </row>
    <row r="667" spans="4:12">
      <c r="D667" s="83"/>
      <c r="E667" s="83"/>
      <c r="F667" s="83"/>
      <c r="G667" s="83"/>
      <c r="H667" s="83"/>
      <c r="I667" s="83"/>
      <c r="J667" s="83"/>
      <c r="K667" s="83"/>
      <c r="L667" s="83"/>
    </row>
    <row r="668" spans="4:12">
      <c r="D668" s="83"/>
      <c r="E668" s="83"/>
      <c r="F668" s="83"/>
      <c r="G668" s="83"/>
      <c r="H668" s="83"/>
      <c r="I668" s="83"/>
      <c r="J668" s="83"/>
      <c r="K668" s="83"/>
      <c r="L668" s="83"/>
    </row>
    <row r="669" spans="4:12">
      <c r="D669" s="83"/>
      <c r="E669" s="83"/>
      <c r="F669" s="83"/>
      <c r="G669" s="83"/>
      <c r="H669" s="83"/>
      <c r="I669" s="83"/>
      <c r="J669" s="83"/>
      <c r="K669" s="83"/>
      <c r="L669" s="83"/>
    </row>
    <row r="670" spans="4:12">
      <c r="D670" s="83"/>
      <c r="E670" s="83"/>
      <c r="F670" s="83"/>
      <c r="G670" s="83"/>
      <c r="H670" s="83"/>
      <c r="I670" s="83"/>
      <c r="J670" s="83"/>
      <c r="K670" s="83"/>
      <c r="L670" s="83"/>
    </row>
    <row r="671" spans="4:12">
      <c r="D671" s="83"/>
      <c r="E671" s="83"/>
      <c r="F671" s="83"/>
      <c r="G671" s="83"/>
      <c r="H671" s="83"/>
      <c r="I671" s="83"/>
      <c r="J671" s="83"/>
      <c r="K671" s="83"/>
      <c r="L671" s="83"/>
    </row>
    <row r="672" spans="4:12">
      <c r="D672" s="83"/>
      <c r="E672" s="83"/>
      <c r="F672" s="83"/>
      <c r="G672" s="83"/>
      <c r="H672" s="83"/>
      <c r="I672" s="83"/>
      <c r="J672" s="83"/>
      <c r="K672" s="83"/>
      <c r="L672" s="83"/>
    </row>
    <row r="673" spans="4:12">
      <c r="D673" s="83"/>
      <c r="E673" s="83"/>
      <c r="F673" s="83"/>
      <c r="G673" s="83"/>
      <c r="H673" s="83"/>
      <c r="I673" s="83"/>
      <c r="J673" s="83"/>
      <c r="K673" s="83"/>
      <c r="L673" s="83"/>
    </row>
    <row r="674" spans="4:12">
      <c r="D674" s="83"/>
      <c r="E674" s="83"/>
      <c r="F674" s="83"/>
      <c r="G674" s="83"/>
      <c r="H674" s="83"/>
      <c r="I674" s="83"/>
      <c r="J674" s="83"/>
      <c r="K674" s="83"/>
      <c r="L674" s="83"/>
    </row>
    <row r="675" spans="4:12">
      <c r="D675" s="83"/>
      <c r="E675" s="83"/>
      <c r="F675" s="83"/>
      <c r="G675" s="83"/>
      <c r="H675" s="83"/>
      <c r="I675" s="83"/>
      <c r="J675" s="83"/>
      <c r="K675" s="83"/>
      <c r="L675" s="83"/>
    </row>
    <row r="676" spans="4:12">
      <c r="D676" s="83"/>
      <c r="E676" s="83"/>
      <c r="F676" s="83"/>
      <c r="G676" s="83"/>
      <c r="H676" s="83"/>
      <c r="I676" s="83"/>
      <c r="J676" s="83"/>
      <c r="K676" s="83"/>
      <c r="L676" s="83"/>
    </row>
    <row r="677" spans="4:12">
      <c r="D677" s="83"/>
      <c r="E677" s="83"/>
      <c r="F677" s="83"/>
      <c r="G677" s="83"/>
      <c r="H677" s="83"/>
      <c r="I677" s="83"/>
      <c r="J677" s="83"/>
      <c r="K677" s="83"/>
      <c r="L677" s="83"/>
    </row>
    <row r="678" spans="4:12">
      <c r="D678" s="83"/>
      <c r="E678" s="83"/>
      <c r="F678" s="83"/>
      <c r="G678" s="83"/>
      <c r="H678" s="83"/>
      <c r="I678" s="83"/>
      <c r="J678" s="83"/>
      <c r="K678" s="83"/>
      <c r="L678" s="83"/>
    </row>
    <row r="679" spans="4:12">
      <c r="D679" s="83"/>
      <c r="E679" s="83"/>
      <c r="F679" s="83"/>
      <c r="G679" s="83"/>
      <c r="H679" s="83"/>
      <c r="I679" s="83"/>
      <c r="J679" s="83"/>
      <c r="K679" s="83"/>
      <c r="L679" s="83"/>
    </row>
    <row r="680" spans="4:12">
      <c r="D680" s="83"/>
      <c r="E680" s="83"/>
      <c r="F680" s="83"/>
      <c r="G680" s="83"/>
      <c r="H680" s="83"/>
      <c r="I680" s="83"/>
      <c r="J680" s="83"/>
      <c r="K680" s="83"/>
      <c r="L680" s="83"/>
    </row>
    <row r="681" spans="4:12">
      <c r="D681" s="83"/>
      <c r="E681" s="83"/>
      <c r="F681" s="83"/>
      <c r="G681" s="83"/>
      <c r="H681" s="83"/>
      <c r="I681" s="83"/>
      <c r="J681" s="83"/>
      <c r="K681" s="83"/>
      <c r="L681" s="83"/>
    </row>
    <row r="682" spans="4:12">
      <c r="D682" s="83"/>
      <c r="E682" s="83"/>
      <c r="F682" s="83"/>
      <c r="G682" s="83"/>
      <c r="H682" s="83"/>
      <c r="I682" s="83"/>
      <c r="J682" s="83"/>
      <c r="K682" s="83"/>
      <c r="L682" s="83"/>
    </row>
    <row r="683" spans="4:12">
      <c r="D683" s="83"/>
      <c r="E683" s="83"/>
      <c r="F683" s="83"/>
      <c r="G683" s="83"/>
      <c r="H683" s="83"/>
      <c r="I683" s="83"/>
      <c r="J683" s="83"/>
      <c r="K683" s="83"/>
      <c r="L683" s="83"/>
    </row>
    <row r="684" spans="4:12">
      <c r="D684" s="83"/>
      <c r="E684" s="83"/>
      <c r="F684" s="83"/>
      <c r="G684" s="83"/>
      <c r="H684" s="83"/>
      <c r="I684" s="83"/>
      <c r="J684" s="83"/>
      <c r="K684" s="83"/>
      <c r="L684" s="83"/>
    </row>
    <row r="685" spans="4:12">
      <c r="D685" s="83"/>
      <c r="E685" s="83"/>
      <c r="F685" s="83"/>
      <c r="G685" s="83"/>
      <c r="H685" s="83"/>
      <c r="I685" s="83"/>
      <c r="J685" s="83"/>
      <c r="K685" s="83"/>
      <c r="L685" s="83"/>
    </row>
    <row r="686" spans="4:12">
      <c r="D686" s="83"/>
      <c r="E686" s="83"/>
      <c r="F686" s="83"/>
      <c r="G686" s="83"/>
      <c r="H686" s="83"/>
      <c r="I686" s="83"/>
      <c r="J686" s="83"/>
      <c r="K686" s="83"/>
      <c r="L686" s="83"/>
    </row>
    <row r="687" spans="4:12">
      <c r="D687" s="83"/>
      <c r="E687" s="83"/>
      <c r="F687" s="83"/>
      <c r="G687" s="83"/>
      <c r="H687" s="83"/>
      <c r="I687" s="83"/>
      <c r="J687" s="83"/>
      <c r="K687" s="83"/>
      <c r="L687" s="83"/>
    </row>
    <row r="688" spans="4:12">
      <c r="D688" s="83"/>
      <c r="E688" s="83"/>
      <c r="F688" s="83"/>
      <c r="G688" s="83"/>
      <c r="H688" s="83"/>
      <c r="I688" s="83"/>
      <c r="J688" s="83"/>
      <c r="K688" s="83"/>
      <c r="L688" s="83"/>
    </row>
    <row r="689" spans="4:12">
      <c r="D689" s="83"/>
      <c r="E689" s="83"/>
      <c r="F689" s="83"/>
      <c r="G689" s="83"/>
      <c r="H689" s="83"/>
      <c r="I689" s="83"/>
      <c r="J689" s="83"/>
      <c r="K689" s="83"/>
      <c r="L689" s="83"/>
    </row>
    <row r="690" spans="4:12">
      <c r="D690" s="83"/>
      <c r="E690" s="83"/>
      <c r="F690" s="83"/>
      <c r="G690" s="83"/>
      <c r="H690" s="83"/>
      <c r="I690" s="83"/>
      <c r="J690" s="83"/>
      <c r="K690" s="83"/>
      <c r="L690" s="83"/>
    </row>
    <row r="691" spans="4:12">
      <c r="D691" s="83"/>
      <c r="E691" s="83"/>
      <c r="F691" s="83"/>
      <c r="G691" s="83"/>
      <c r="H691" s="83"/>
      <c r="I691" s="83"/>
      <c r="J691" s="83"/>
      <c r="K691" s="83"/>
      <c r="L691" s="83"/>
    </row>
    <row r="692" spans="4:12">
      <c r="D692" s="83"/>
      <c r="E692" s="83"/>
      <c r="F692" s="83"/>
      <c r="G692" s="83"/>
      <c r="H692" s="83"/>
      <c r="I692" s="83"/>
      <c r="J692" s="83"/>
      <c r="K692" s="83"/>
      <c r="L692" s="83"/>
    </row>
    <row r="693" spans="4:12">
      <c r="D693" s="83"/>
      <c r="E693" s="83"/>
      <c r="F693" s="83"/>
      <c r="G693" s="83"/>
      <c r="H693" s="83"/>
      <c r="I693" s="83"/>
      <c r="J693" s="83"/>
      <c r="K693" s="83"/>
      <c r="L693" s="83"/>
    </row>
    <row r="694" spans="4:12">
      <c r="D694" s="83"/>
      <c r="E694" s="83"/>
      <c r="F694" s="83"/>
      <c r="G694" s="83"/>
      <c r="H694" s="83"/>
      <c r="I694" s="83"/>
      <c r="J694" s="83"/>
      <c r="K694" s="83"/>
      <c r="L694" s="83"/>
    </row>
    <row r="695" spans="4:12">
      <c r="D695" s="83"/>
      <c r="E695" s="83"/>
      <c r="F695" s="83"/>
      <c r="G695" s="83"/>
      <c r="H695" s="83"/>
      <c r="I695" s="83"/>
      <c r="J695" s="83"/>
      <c r="K695" s="83"/>
      <c r="L695" s="83"/>
    </row>
    <row r="696" spans="4:12">
      <c r="D696" s="83"/>
      <c r="E696" s="83"/>
      <c r="F696" s="83"/>
      <c r="G696" s="83"/>
      <c r="H696" s="83"/>
      <c r="I696" s="83"/>
      <c r="J696" s="83"/>
      <c r="K696" s="83"/>
      <c r="L696" s="83"/>
    </row>
    <row r="697" spans="4:12">
      <c r="D697" s="83"/>
      <c r="E697" s="83"/>
      <c r="F697" s="83"/>
      <c r="G697" s="83"/>
      <c r="H697" s="83"/>
      <c r="I697" s="83"/>
      <c r="J697" s="83"/>
      <c r="K697" s="83"/>
      <c r="L697" s="83"/>
    </row>
    <row r="698" spans="4:12">
      <c r="D698" s="83"/>
      <c r="E698" s="83"/>
      <c r="F698" s="83"/>
      <c r="G698" s="83"/>
      <c r="H698" s="83"/>
      <c r="I698" s="83"/>
      <c r="J698" s="83"/>
      <c r="K698" s="83"/>
      <c r="L698" s="83"/>
    </row>
    <row r="699" spans="4:12">
      <c r="D699" s="83"/>
      <c r="E699" s="83"/>
      <c r="F699" s="83"/>
      <c r="G699" s="83"/>
      <c r="H699" s="83"/>
      <c r="I699" s="83"/>
      <c r="J699" s="83"/>
      <c r="K699" s="83"/>
      <c r="L699" s="83"/>
    </row>
    <row r="700" spans="4:12">
      <c r="D700" s="83"/>
      <c r="E700" s="83"/>
      <c r="F700" s="83"/>
      <c r="G700" s="83"/>
      <c r="H700" s="83"/>
      <c r="I700" s="83"/>
      <c r="J700" s="83"/>
      <c r="K700" s="83"/>
      <c r="L700" s="83"/>
    </row>
    <row r="701" spans="4:12">
      <c r="D701" s="83"/>
      <c r="E701" s="83"/>
      <c r="F701" s="83"/>
      <c r="G701" s="83"/>
      <c r="H701" s="83"/>
      <c r="I701" s="83"/>
      <c r="J701" s="83"/>
      <c r="K701" s="83"/>
      <c r="L701" s="83"/>
    </row>
    <row r="702" spans="4:12">
      <c r="D702" s="83"/>
      <c r="E702" s="83"/>
      <c r="F702" s="83"/>
      <c r="G702" s="83"/>
      <c r="H702" s="83"/>
      <c r="I702" s="83"/>
      <c r="J702" s="83"/>
      <c r="K702" s="83"/>
      <c r="L702" s="83"/>
    </row>
    <row r="703" spans="4:12">
      <c r="D703" s="83"/>
      <c r="E703" s="83"/>
      <c r="F703" s="83"/>
      <c r="G703" s="83"/>
      <c r="H703" s="83"/>
      <c r="I703" s="83"/>
      <c r="J703" s="83"/>
      <c r="K703" s="83"/>
      <c r="L703" s="83"/>
    </row>
    <row r="704" spans="4:12">
      <c r="D704" s="83"/>
      <c r="E704" s="83"/>
      <c r="F704" s="83"/>
      <c r="G704" s="83"/>
      <c r="H704" s="83"/>
      <c r="I704" s="83"/>
      <c r="J704" s="83"/>
      <c r="K704" s="83"/>
      <c r="L704" s="83"/>
    </row>
    <row r="705" spans="4:12">
      <c r="D705" s="83"/>
      <c r="E705" s="83"/>
      <c r="F705" s="83"/>
      <c r="G705" s="83"/>
      <c r="H705" s="83"/>
      <c r="I705" s="83"/>
      <c r="J705" s="83"/>
      <c r="K705" s="83"/>
      <c r="L705" s="83"/>
    </row>
    <row r="706" spans="4:12">
      <c r="D706" s="83"/>
      <c r="E706" s="83"/>
      <c r="F706" s="83"/>
      <c r="G706" s="83"/>
      <c r="H706" s="83"/>
      <c r="I706" s="83"/>
      <c r="J706" s="83"/>
      <c r="K706" s="83"/>
      <c r="L706" s="83"/>
    </row>
    <row r="707" spans="4:12">
      <c r="D707" s="83"/>
      <c r="E707" s="83"/>
      <c r="F707" s="83"/>
      <c r="G707" s="83"/>
      <c r="H707" s="83"/>
      <c r="I707" s="83"/>
      <c r="J707" s="83"/>
      <c r="K707" s="83"/>
      <c r="L707" s="83"/>
    </row>
    <row r="708" spans="4:12">
      <c r="D708" s="83"/>
      <c r="E708" s="83"/>
      <c r="F708" s="83"/>
      <c r="G708" s="83"/>
      <c r="H708" s="83"/>
      <c r="I708" s="83"/>
      <c r="J708" s="83"/>
      <c r="K708" s="83"/>
      <c r="L708" s="83"/>
    </row>
    <row r="709" spans="4:12">
      <c r="D709" s="83"/>
      <c r="E709" s="83"/>
      <c r="F709" s="83"/>
      <c r="G709" s="83"/>
      <c r="H709" s="83"/>
      <c r="I709" s="83"/>
      <c r="J709" s="83"/>
      <c r="K709" s="83"/>
      <c r="L709" s="83"/>
    </row>
    <row r="710" spans="4:12">
      <c r="D710" s="83"/>
      <c r="E710" s="83"/>
      <c r="F710" s="83"/>
      <c r="G710" s="83"/>
      <c r="H710" s="83"/>
      <c r="I710" s="83"/>
      <c r="J710" s="83"/>
      <c r="K710" s="83"/>
      <c r="L710" s="83"/>
    </row>
    <row r="711" spans="4:12">
      <c r="D711" s="83"/>
      <c r="E711" s="83"/>
      <c r="F711" s="83"/>
      <c r="G711" s="83"/>
      <c r="H711" s="83"/>
      <c r="I711" s="83"/>
      <c r="J711" s="83"/>
      <c r="K711" s="83"/>
      <c r="L711" s="83"/>
    </row>
    <row r="712" spans="4:12">
      <c r="D712" s="83"/>
      <c r="E712" s="83"/>
      <c r="F712" s="83"/>
      <c r="G712" s="83"/>
      <c r="H712" s="83"/>
      <c r="I712" s="83"/>
      <c r="J712" s="83"/>
      <c r="K712" s="83"/>
      <c r="L712" s="83"/>
    </row>
    <row r="713" spans="4:12">
      <c r="D713" s="83"/>
      <c r="E713" s="83"/>
      <c r="F713" s="83"/>
      <c r="G713" s="83"/>
      <c r="H713" s="83"/>
      <c r="I713" s="83"/>
      <c r="J713" s="83"/>
      <c r="K713" s="83"/>
      <c r="L713" s="83"/>
    </row>
    <row r="714" spans="4:12">
      <c r="D714" s="83"/>
      <c r="E714" s="83"/>
      <c r="F714" s="83"/>
      <c r="G714" s="83"/>
      <c r="H714" s="83"/>
      <c r="I714" s="83"/>
      <c r="J714" s="83"/>
      <c r="K714" s="83"/>
      <c r="L714" s="83"/>
    </row>
    <row r="715" spans="4:12">
      <c r="D715" s="83"/>
      <c r="E715" s="83"/>
      <c r="F715" s="83"/>
      <c r="G715" s="83"/>
      <c r="H715" s="83"/>
      <c r="I715" s="83"/>
      <c r="J715" s="83"/>
      <c r="K715" s="83"/>
      <c r="L715" s="83"/>
    </row>
    <row r="716" spans="4:12">
      <c r="D716" s="83"/>
      <c r="E716" s="83"/>
      <c r="F716" s="83"/>
      <c r="G716" s="83"/>
      <c r="H716" s="83"/>
      <c r="I716" s="83"/>
      <c r="J716" s="83"/>
      <c r="K716" s="83"/>
      <c r="L716" s="83"/>
    </row>
    <row r="717" spans="4:12">
      <c r="D717" s="83"/>
      <c r="E717" s="83"/>
      <c r="F717" s="83"/>
      <c r="G717" s="83"/>
      <c r="H717" s="83"/>
      <c r="I717" s="83"/>
      <c r="J717" s="83"/>
      <c r="K717" s="83"/>
      <c r="L717" s="83"/>
    </row>
    <row r="718" spans="4:12">
      <c r="D718" s="83"/>
      <c r="E718" s="83"/>
      <c r="F718" s="83"/>
      <c r="G718" s="83"/>
      <c r="H718" s="83"/>
      <c r="I718" s="83"/>
      <c r="J718" s="83"/>
      <c r="K718" s="83"/>
      <c r="L718" s="83"/>
    </row>
    <row r="719" spans="4:12">
      <c r="D719" s="83"/>
      <c r="E719" s="83"/>
      <c r="F719" s="83"/>
      <c r="G719" s="83"/>
      <c r="H719" s="83"/>
      <c r="I719" s="83"/>
      <c r="J719" s="83"/>
      <c r="K719" s="83"/>
      <c r="L719" s="83"/>
    </row>
    <row r="720" spans="4:12">
      <c r="D720" s="83"/>
      <c r="E720" s="83"/>
      <c r="F720" s="83"/>
      <c r="G720" s="83"/>
      <c r="H720" s="83"/>
      <c r="I720" s="83"/>
      <c r="J720" s="83"/>
      <c r="K720" s="83"/>
      <c r="L720" s="83"/>
    </row>
    <row r="721" spans="4:12">
      <c r="D721" s="83"/>
      <c r="E721" s="83"/>
      <c r="F721" s="83"/>
      <c r="G721" s="83"/>
      <c r="H721" s="83"/>
      <c r="I721" s="83"/>
      <c r="J721" s="83"/>
      <c r="K721" s="83"/>
      <c r="L721" s="83"/>
    </row>
    <row r="722" spans="4:12">
      <c r="D722" s="83"/>
      <c r="E722" s="83"/>
      <c r="F722" s="83"/>
      <c r="G722" s="83"/>
      <c r="H722" s="83"/>
      <c r="I722" s="83"/>
      <c r="J722" s="83"/>
      <c r="K722" s="83"/>
      <c r="L722" s="83"/>
    </row>
    <row r="723" spans="4:12">
      <c r="D723" s="83"/>
      <c r="E723" s="83"/>
      <c r="F723" s="83"/>
      <c r="G723" s="83"/>
      <c r="H723" s="83"/>
      <c r="I723" s="83"/>
      <c r="J723" s="83"/>
      <c r="K723" s="83"/>
      <c r="L723" s="83"/>
    </row>
    <row r="724" spans="4:12">
      <c r="D724" s="83"/>
      <c r="E724" s="83"/>
      <c r="F724" s="83"/>
      <c r="G724" s="83"/>
      <c r="H724" s="83"/>
      <c r="I724" s="83"/>
      <c r="J724" s="83"/>
      <c r="K724" s="83"/>
      <c r="L724" s="83"/>
    </row>
    <row r="725" spans="4:12">
      <c r="D725" s="83"/>
      <c r="E725" s="83"/>
      <c r="F725" s="83"/>
      <c r="G725" s="83"/>
      <c r="H725" s="83"/>
      <c r="I725" s="83"/>
      <c r="J725" s="83"/>
      <c r="K725" s="83"/>
      <c r="L725" s="83"/>
    </row>
    <row r="726" spans="4:12">
      <c r="D726" s="83"/>
      <c r="E726" s="83"/>
      <c r="F726" s="83"/>
      <c r="G726" s="83"/>
      <c r="H726" s="83"/>
      <c r="I726" s="83"/>
      <c r="J726" s="83"/>
      <c r="K726" s="83"/>
      <c r="L726" s="83"/>
    </row>
    <row r="727" spans="4:12">
      <c r="D727" s="83"/>
      <c r="E727" s="83"/>
      <c r="F727" s="83"/>
      <c r="G727" s="83"/>
      <c r="H727" s="83"/>
      <c r="I727" s="83"/>
      <c r="J727" s="83"/>
      <c r="K727" s="83"/>
      <c r="L727" s="83"/>
    </row>
    <row r="728" spans="4:12">
      <c r="D728" s="83"/>
      <c r="E728" s="83"/>
      <c r="F728" s="83"/>
      <c r="G728" s="83"/>
      <c r="H728" s="83"/>
      <c r="I728" s="83"/>
      <c r="J728" s="83"/>
      <c r="K728" s="83"/>
      <c r="L728" s="83"/>
    </row>
  </sheetData>
  <mergeCells count="10">
    <mergeCell ref="D26:G26"/>
    <mergeCell ref="C28:C39"/>
    <mergeCell ref="C40:C49"/>
    <mergeCell ref="C50:C68"/>
    <mergeCell ref="F264:J264"/>
    <mergeCell ref="L264:M264"/>
    <mergeCell ref="B152:E152"/>
    <mergeCell ref="F265:G265"/>
    <mergeCell ref="I265:J265"/>
    <mergeCell ref="B264:D264"/>
  </mergeCells>
  <phoneticPr fontId="35" type="noConversion"/>
  <hyperlinks>
    <hyperlink ref="C19" location="'Historical Prices'!R1C1" display="'Historical Prices'" xr:uid="{00000000-0004-0000-0000-000000000000}"/>
    <hyperlink ref="C20" location="'AMD Financials'!R1C1" display="'AMD Financials'" xr:uid="{00000000-0004-0000-0000-000001000000}"/>
    <hyperlink ref="C16" location="'Income Statement'!R1C1" display="'Income Statement'" xr:uid="{00000000-0004-0000-0000-000002000000}"/>
    <hyperlink ref="C17" location="'Balance Sheet'!R1C1" display="'Balance Sheet'" xr:uid="{00000000-0004-0000-0000-000003000000}"/>
    <hyperlink ref="C18" location="'Cash Flow Statement'!R1C1" display="'Cash Flow Statement'" xr:uid="{00000000-0004-0000-0000-000004000000}"/>
    <hyperlink ref="C10" location="'Assumptions &amp; References'!R1C1" display="'Assumptions &amp; References'" xr:uid="{00000000-0004-0000-0000-000005000000}"/>
    <hyperlink ref="D236" location="'DCF Valuation'!R1C1" display="'DCF Valuation'" xr:uid="{00000000-0004-0000-0000-000006000000}"/>
    <hyperlink ref="E221" location="'Cash Flow Statement'!R1C1" display="'Cash Flow Statement'" xr:uid="{00000000-0004-0000-0000-000007000000}"/>
  </hyperlinks>
  <pageMargins left="0.70000000000000007" right="0.70000000000000007" top="0.75" bottom="0.75" header="0.30000000000000004" footer="0.30000000000000004"/>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0"/>
  <sheetViews>
    <sheetView workbookViewId="0">
      <selection activeCell="B88" sqref="B88"/>
    </sheetView>
  </sheetViews>
  <sheetFormatPr defaultRowHeight="14.4"/>
  <cols>
    <col min="1" max="1" width="11.44140625" style="18" bestFit="1" customWidth="1"/>
    <col min="2" max="2" width="74.5546875" style="18" bestFit="1" customWidth="1"/>
    <col min="3" max="3" width="8.88671875" style="18" customWidth="1"/>
    <col min="4" max="16384" width="8.88671875" style="18"/>
  </cols>
  <sheetData>
    <row r="1" spans="1:8" s="25" customFormat="1" ht="18">
      <c r="A1" s="25" t="s">
        <v>1099</v>
      </c>
    </row>
    <row r="3" spans="1:8">
      <c r="A3" s="219" t="s">
        <v>1518</v>
      </c>
    </row>
    <row r="4" spans="1:8">
      <c r="A4" s="219"/>
    </row>
    <row r="5" spans="1:8">
      <c r="A5" s="132" t="s">
        <v>1574</v>
      </c>
    </row>
    <row r="6" spans="1:8">
      <c r="A6" s="18" t="s">
        <v>1560</v>
      </c>
    </row>
    <row r="7" spans="1:8">
      <c r="A7" s="132" t="s">
        <v>1539</v>
      </c>
    </row>
    <row r="8" spans="1:8">
      <c r="A8" s="132" t="s">
        <v>1538</v>
      </c>
    </row>
    <row r="9" spans="1:8">
      <c r="A9" s="132" t="s">
        <v>1540</v>
      </c>
    </row>
    <row r="10" spans="1:8">
      <c r="A10" s="132" t="s">
        <v>1557</v>
      </c>
    </row>
    <row r="11" spans="1:8">
      <c r="A11" s="132" t="s">
        <v>1587</v>
      </c>
    </row>
    <row r="12" spans="1:8">
      <c r="A12" s="132"/>
    </row>
    <row r="13" spans="1:8">
      <c r="A13" s="219" t="s">
        <v>1543</v>
      </c>
      <c r="F13" s="156"/>
      <c r="H13" s="220"/>
    </row>
    <row r="14" spans="1:8">
      <c r="A14" s="132"/>
      <c r="F14" s="156"/>
      <c r="H14" s="220"/>
    </row>
    <row r="15" spans="1:8">
      <c r="A15" s="221">
        <v>1</v>
      </c>
      <c r="B15" s="222" t="s">
        <v>644</v>
      </c>
    </row>
    <row r="16" spans="1:8">
      <c r="A16" s="221">
        <v>2</v>
      </c>
      <c r="B16" s="222" t="s">
        <v>645</v>
      </c>
    </row>
    <row r="17" spans="1:2">
      <c r="A17" s="221">
        <v>3</v>
      </c>
      <c r="B17" s="222" t="s">
        <v>646</v>
      </c>
    </row>
    <row r="18" spans="1:2">
      <c r="A18" s="221">
        <v>4</v>
      </c>
      <c r="B18" s="222" t="s">
        <v>647</v>
      </c>
    </row>
    <row r="19" spans="1:2">
      <c r="A19" s="221">
        <v>5</v>
      </c>
      <c r="B19" s="222" t="s">
        <v>648</v>
      </c>
    </row>
    <row r="20" spans="1:2">
      <c r="A20" s="221">
        <v>6</v>
      </c>
      <c r="B20" s="222" t="s">
        <v>649</v>
      </c>
    </row>
    <row r="21" spans="1:2">
      <c r="A21" s="221">
        <v>7</v>
      </c>
      <c r="B21" s="222" t="s">
        <v>650</v>
      </c>
    </row>
    <row r="22" spans="1:2">
      <c r="A22" s="221">
        <v>8</v>
      </c>
      <c r="B22" s="222" t="s">
        <v>651</v>
      </c>
    </row>
    <row r="23" spans="1:2">
      <c r="A23" s="221">
        <v>9</v>
      </c>
      <c r="B23" s="222" t="s">
        <v>652</v>
      </c>
    </row>
    <row r="24" spans="1:2">
      <c r="A24" s="221">
        <v>10</v>
      </c>
      <c r="B24" s="222" t="s">
        <v>653</v>
      </c>
    </row>
    <row r="25" spans="1:2">
      <c r="A25" s="221">
        <v>11</v>
      </c>
      <c r="B25" s="222" t="s">
        <v>654</v>
      </c>
    </row>
    <row r="26" spans="1:2">
      <c r="A26" s="221"/>
    </row>
    <row r="27" spans="1:2">
      <c r="A27" s="221"/>
    </row>
    <row r="28" spans="1:2">
      <c r="A28" s="221"/>
    </row>
    <row r="29" spans="1:2">
      <c r="A29" s="223"/>
    </row>
    <row r="30" spans="1:2">
      <c r="A30" s="223"/>
      <c r="B30" s="222" t="s">
        <v>655</v>
      </c>
    </row>
    <row r="31" spans="1:2">
      <c r="A31" s="223"/>
      <c r="B31" s="222"/>
    </row>
    <row r="32" spans="1:2">
      <c r="A32" s="221">
        <v>12</v>
      </c>
      <c r="B32" s="222" t="s">
        <v>656</v>
      </c>
    </row>
    <row r="33" spans="1:8">
      <c r="A33" s="221"/>
      <c r="B33" s="222" t="s">
        <v>657</v>
      </c>
    </row>
    <row r="34" spans="1:8">
      <c r="A34" s="223"/>
      <c r="B34" s="222" t="s">
        <v>658</v>
      </c>
      <c r="H34" s="222"/>
    </row>
    <row r="35" spans="1:8">
      <c r="A35" s="223"/>
      <c r="B35" s="222" t="s">
        <v>659</v>
      </c>
    </row>
    <row r="36" spans="1:8">
      <c r="A36" s="223"/>
      <c r="B36" s="222" t="s">
        <v>660</v>
      </c>
    </row>
    <row r="37" spans="1:8">
      <c r="A37" s="223"/>
      <c r="B37" s="222" t="s">
        <v>661</v>
      </c>
    </row>
    <row r="38" spans="1:8">
      <c r="A38" s="223"/>
      <c r="B38" s="222" t="s">
        <v>662</v>
      </c>
    </row>
    <row r="39" spans="1:8">
      <c r="A39" s="223"/>
      <c r="B39" s="222" t="s">
        <v>663</v>
      </c>
    </row>
    <row r="40" spans="1:8">
      <c r="A40" s="223"/>
    </row>
    <row r="41" spans="1:8">
      <c r="A41" s="223"/>
    </row>
    <row r="42" spans="1:8">
      <c r="A42" s="223"/>
    </row>
    <row r="43" spans="1:8">
      <c r="A43" s="223"/>
    </row>
    <row r="44" spans="1:8">
      <c r="A44" s="223"/>
    </row>
    <row r="45" spans="1:8">
      <c r="A45" s="223"/>
    </row>
    <row r="46" spans="1:8">
      <c r="A46" s="223"/>
    </row>
    <row r="47" spans="1:8">
      <c r="A47" s="223"/>
    </row>
    <row r="48" spans="1:8">
      <c r="A48" s="223"/>
    </row>
    <row r="49" spans="1:2">
      <c r="A49" s="223"/>
    </row>
    <row r="50" spans="1:2">
      <c r="A50" s="223"/>
    </row>
    <row r="51" spans="1:2">
      <c r="A51" s="224"/>
    </row>
    <row r="52" spans="1:2">
      <c r="A52" s="224"/>
    </row>
    <row r="53" spans="1:2">
      <c r="A53" s="224"/>
    </row>
    <row r="54" spans="1:2">
      <c r="A54" s="224"/>
    </row>
    <row r="55" spans="1:2">
      <c r="A55" s="224"/>
    </row>
    <row r="56" spans="1:2">
      <c r="A56" s="224"/>
    </row>
    <row r="57" spans="1:2">
      <c r="A57" s="224"/>
    </row>
    <row r="58" spans="1:2">
      <c r="A58" s="224"/>
    </row>
    <row r="59" spans="1:2">
      <c r="A59" s="224"/>
    </row>
    <row r="60" spans="1:2">
      <c r="A60" s="221">
        <v>13</v>
      </c>
      <c r="B60" s="222" t="s">
        <v>664</v>
      </c>
    </row>
    <row r="61" spans="1:2">
      <c r="A61" s="224"/>
      <c r="B61" s="222" t="s">
        <v>665</v>
      </c>
    </row>
    <row r="62" spans="1:2">
      <c r="A62" s="224"/>
      <c r="B62" s="222" t="s">
        <v>666</v>
      </c>
    </row>
    <row r="63" spans="1:2">
      <c r="A63" s="224"/>
      <c r="B63" s="222" t="s">
        <v>667</v>
      </c>
    </row>
    <row r="64" spans="1:2">
      <c r="A64" s="224"/>
      <c r="B64" s="222" t="s">
        <v>668</v>
      </c>
    </row>
    <row r="65" spans="1:2">
      <c r="A65" s="224"/>
      <c r="B65" s="222"/>
    </row>
    <row r="66" spans="1:2">
      <c r="A66" s="224"/>
    </row>
    <row r="67" spans="1:2">
      <c r="A67" s="224"/>
    </row>
    <row r="68" spans="1:2">
      <c r="A68" s="224"/>
    </row>
    <row r="69" spans="1:2">
      <c r="A69" s="224"/>
    </row>
    <row r="83" spans="1:2">
      <c r="A83" s="221">
        <v>14</v>
      </c>
      <c r="B83" s="225" t="s">
        <v>1582</v>
      </c>
    </row>
    <row r="84" spans="1:2">
      <c r="A84" s="221">
        <v>15</v>
      </c>
      <c r="B84" s="225" t="s">
        <v>1584</v>
      </c>
    </row>
    <row r="85" spans="1:2">
      <c r="B85" s="225" t="s">
        <v>1586</v>
      </c>
    </row>
    <row r="86" spans="1:2">
      <c r="A86" s="221">
        <v>16</v>
      </c>
      <c r="B86" s="19" t="s">
        <v>1594</v>
      </c>
    </row>
    <row r="87" spans="1:2">
      <c r="B87" s="19" t="s">
        <v>1595</v>
      </c>
    </row>
    <row r="88" spans="1:2">
      <c r="B88" s="19" t="s">
        <v>1596</v>
      </c>
    </row>
    <row r="89" spans="1:2">
      <c r="B89" s="19" t="s">
        <v>1597</v>
      </c>
    </row>
    <row r="90" spans="1:2">
      <c r="B90" s="19" t="s">
        <v>1600</v>
      </c>
    </row>
  </sheetData>
  <hyperlinks>
    <hyperlink ref="B20" r:id="rId1" xr:uid="{00000000-0004-0000-0100-000000000000}"/>
    <hyperlink ref="B21" r:id="rId2" xr:uid="{00000000-0004-0000-0100-000001000000}"/>
    <hyperlink ref="B22" r:id="rId3" xr:uid="{00000000-0004-0000-0100-000002000000}"/>
    <hyperlink ref="B23" r:id="rId4" xr:uid="{00000000-0004-0000-0100-000003000000}"/>
    <hyperlink ref="B24" r:id="rId5" location="Debt-to-Capital" xr:uid="{00000000-0004-0000-0100-000004000000}"/>
    <hyperlink ref="B25" r:id="rId6" xr:uid="{00000000-0004-0000-0100-000005000000}"/>
    <hyperlink ref="B30" r:id="rId7" xr:uid="{00000000-0004-0000-0100-000006000000}"/>
    <hyperlink ref="B32" r:id="rId8" xr:uid="{00000000-0004-0000-0100-000007000000}"/>
    <hyperlink ref="B33" r:id="rId9" location=":~:text=When%20was%20Intel's%20initial%20public,our%2013%20subsequent%20stock%20splits." xr:uid="{00000000-0004-0000-0100-000008000000}"/>
    <hyperlink ref="B34" r:id="rId10" xr:uid="{00000000-0004-0000-0100-000009000000}"/>
    <hyperlink ref="B35" r:id="rId11" xr:uid="{00000000-0004-0000-0100-00000A000000}"/>
    <hyperlink ref="B36" r:id="rId12" xr:uid="{00000000-0004-0000-0100-00000B000000}"/>
    <hyperlink ref="B37" r:id="rId13" xr:uid="{00000000-0004-0000-0100-00000C000000}"/>
    <hyperlink ref="B38" r:id="rId14" xr:uid="{00000000-0004-0000-0100-00000D000000}"/>
    <hyperlink ref="B39" r:id="rId15" xr:uid="{00000000-0004-0000-0100-00000E000000}"/>
    <hyperlink ref="B60" r:id="rId16" xr:uid="{00000000-0004-0000-0100-00000F000000}"/>
    <hyperlink ref="B61" r:id="rId17" xr:uid="{00000000-0004-0000-0100-000010000000}"/>
    <hyperlink ref="B62" r:id="rId18" xr:uid="{00000000-0004-0000-0100-000011000000}"/>
    <hyperlink ref="B63" r:id="rId19" xr:uid="{00000000-0004-0000-0100-000012000000}"/>
    <hyperlink ref="B64" r:id="rId20" xr:uid="{00000000-0004-0000-0100-000013000000}"/>
    <hyperlink ref="B19" r:id="rId21" xr:uid="{00000000-0004-0000-0100-000014000000}"/>
    <hyperlink ref="B18" r:id="rId22" xr:uid="{00000000-0004-0000-0100-000015000000}"/>
    <hyperlink ref="B17" r:id="rId23" xr:uid="{00000000-0004-0000-0100-000016000000}"/>
    <hyperlink ref="B16" r:id="rId24" xr:uid="{00000000-0004-0000-0100-000017000000}"/>
    <hyperlink ref="B15" r:id="rId25" xr:uid="{00000000-0004-0000-0100-000018000000}"/>
    <hyperlink ref="B83" r:id="rId26" display="https://corporatefinanceinstitute.com/resources/templates/excel-modeling/dcf-model-template/" xr:uid="{00000000-0004-0000-0100-000019000000}"/>
    <hyperlink ref="B84" r:id="rId27" display="https://finance.yahoo.com/quote/INTC?p=INTC" xr:uid="{00000000-0004-0000-0100-00001A000000}"/>
    <hyperlink ref="B85" r:id="rId28" xr:uid="{00000000-0004-0000-0100-00001B000000}"/>
    <hyperlink ref="B86" r:id="rId29" display="https://financhill.com/blog/investing/is-intel-stock-undervalued" xr:uid="{00000000-0004-0000-0100-00001C000000}"/>
    <hyperlink ref="B87" r:id="rId30" display="https://www.forbes.com/sites/greatspeculations/2020/10/27/it-may-take-some-time-for-the-market-to-recognize-that-intel-is-undervalued/" xr:uid="{00000000-0004-0000-0100-00001D000000}"/>
    <hyperlink ref="B88" r:id="rId31" display="https://www.youtube.com/watch?v=1l2811m2rB0" xr:uid="{00000000-0004-0000-0100-00001E000000}"/>
    <hyperlink ref="B89" r:id="rId32" location=":~:text=Intel%20today%20revealed%20it%20has%20delayed%20its%20transition,desktop%20chips%20in%20the%20second%20half%20of%202021." display="https://www.windowscentral.com/intels-move-7nm-chips-punted-2022-or-2023-ceding-more-ground-amd - :~:text=Intel%20today%20revealed%20it%20has%20delayed%20its%20transition,desktop%20chips%20in%20the%20second%20half%20of%202021." xr:uid="{00000000-0004-0000-0100-00001F000000}"/>
    <hyperlink ref="B90" r:id="rId33" display="https://stoxdox.com/intc-56-intel-stock-offers-intel-on-expectations/" xr:uid="{00000000-0004-0000-0100-000020000000}"/>
  </hyperlinks>
  <pageMargins left="0.70000000000000007" right="0.70000000000000007" top="0.75" bottom="0.75" header="0.30000000000000004" footer="0.30000000000000004"/>
  <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4"/>
  <sheetViews>
    <sheetView topLeftCell="A103" workbookViewId="0">
      <selection activeCell="A8" sqref="A8"/>
    </sheetView>
  </sheetViews>
  <sheetFormatPr defaultRowHeight="14.4"/>
  <cols>
    <col min="1" max="1" width="99.5546875" bestFit="1" customWidth="1"/>
    <col min="2" max="4" width="14.44140625" bestFit="1" customWidth="1"/>
    <col min="5" max="5" width="10.5546875" bestFit="1" customWidth="1"/>
    <col min="6" max="6" width="18.6640625" bestFit="1" customWidth="1"/>
    <col min="7" max="7" width="8.88671875" customWidth="1"/>
  </cols>
  <sheetData>
    <row r="1" spans="1:6" s="25" customFormat="1" ht="18">
      <c r="A1" s="25" t="s">
        <v>1561</v>
      </c>
    </row>
    <row r="3" spans="1:6">
      <c r="A3" s="10" t="s">
        <v>275</v>
      </c>
      <c r="B3" s="10" t="s">
        <v>131</v>
      </c>
      <c r="C3" s="11"/>
      <c r="D3" s="11"/>
      <c r="E3" t="s">
        <v>276</v>
      </c>
      <c r="F3" t="s">
        <v>277</v>
      </c>
    </row>
    <row r="4" spans="1:6">
      <c r="A4" s="12" t="s">
        <v>278</v>
      </c>
      <c r="B4" s="13" t="s">
        <v>279</v>
      </c>
      <c r="C4" s="4"/>
      <c r="D4" s="4"/>
      <c r="E4" s="9">
        <v>43832</v>
      </c>
      <c r="F4">
        <v>49.099997999999999</v>
      </c>
    </row>
    <row r="5" spans="1:6">
      <c r="A5" s="12" t="s">
        <v>280</v>
      </c>
      <c r="B5" s="13" t="s">
        <v>36</v>
      </c>
      <c r="C5" s="4"/>
      <c r="D5" s="4"/>
      <c r="E5" s="9">
        <v>43833</v>
      </c>
      <c r="F5">
        <v>48.599997999999999</v>
      </c>
    </row>
    <row r="6" spans="1:6">
      <c r="A6" s="12" t="s">
        <v>281</v>
      </c>
      <c r="B6" s="13" t="s">
        <v>36</v>
      </c>
      <c r="C6" s="4"/>
      <c r="D6" s="4"/>
      <c r="E6" s="9">
        <v>43836</v>
      </c>
      <c r="F6">
        <v>48.389999000000003</v>
      </c>
    </row>
    <row r="7" spans="1:6">
      <c r="A7" s="12" t="s">
        <v>282</v>
      </c>
      <c r="B7" s="12"/>
      <c r="C7" s="4"/>
      <c r="D7" s="4"/>
      <c r="E7" s="9">
        <v>43837</v>
      </c>
      <c r="F7">
        <v>48.25</v>
      </c>
    </row>
    <row r="8" spans="1:6">
      <c r="A8" s="12" t="s">
        <v>283</v>
      </c>
      <c r="B8" s="13" t="s">
        <v>104</v>
      </c>
      <c r="C8" s="4"/>
      <c r="D8" s="4"/>
      <c r="E8" s="9">
        <v>43838</v>
      </c>
      <c r="F8">
        <v>47.830002</v>
      </c>
    </row>
    <row r="9" spans="1:6">
      <c r="A9" s="12" t="s">
        <v>284</v>
      </c>
      <c r="B9" s="13" t="s">
        <v>104</v>
      </c>
      <c r="C9" s="4"/>
      <c r="D9" s="4"/>
      <c r="E9" s="9">
        <v>43839</v>
      </c>
      <c r="F9">
        <v>48.970001000000003</v>
      </c>
    </row>
    <row r="10" spans="1:6">
      <c r="A10" s="12" t="s">
        <v>285</v>
      </c>
      <c r="B10" s="13" t="s">
        <v>286</v>
      </c>
      <c r="C10" s="4"/>
      <c r="D10" s="4"/>
      <c r="E10" s="9">
        <v>43840</v>
      </c>
      <c r="F10">
        <v>48.169998</v>
      </c>
    </row>
    <row r="11" spans="1:6">
      <c r="A11" s="12" t="s">
        <v>287</v>
      </c>
      <c r="B11" s="13" t="s">
        <v>288</v>
      </c>
      <c r="C11" s="4"/>
      <c r="D11" s="4"/>
      <c r="E11" s="9">
        <v>43843</v>
      </c>
      <c r="F11">
        <v>48.75</v>
      </c>
    </row>
    <row r="12" spans="1:6">
      <c r="A12" s="12" t="s">
        <v>289</v>
      </c>
      <c r="B12" s="13" t="s">
        <v>290</v>
      </c>
      <c r="C12" s="4"/>
      <c r="D12" s="4"/>
      <c r="E12" s="9">
        <v>43844</v>
      </c>
      <c r="F12">
        <v>48.209999000000003</v>
      </c>
    </row>
    <row r="13" spans="1:6">
      <c r="A13" s="12" t="s">
        <v>291</v>
      </c>
      <c r="B13" s="13" t="s">
        <v>203</v>
      </c>
      <c r="C13" s="4"/>
      <c r="D13" s="4"/>
      <c r="E13" s="9">
        <v>43845</v>
      </c>
      <c r="F13">
        <v>48.549999</v>
      </c>
    </row>
    <row r="14" spans="1:6">
      <c r="A14" s="12" t="s">
        <v>292</v>
      </c>
      <c r="B14" s="13" t="s">
        <v>203</v>
      </c>
      <c r="C14" s="4"/>
      <c r="D14" s="4"/>
      <c r="E14" s="9">
        <v>43846</v>
      </c>
      <c r="F14">
        <v>49.77</v>
      </c>
    </row>
    <row r="15" spans="1:6">
      <c r="A15" s="12" t="s">
        <v>293</v>
      </c>
      <c r="B15" s="12"/>
      <c r="C15" s="4"/>
      <c r="D15" s="4"/>
      <c r="E15" s="9">
        <v>43847</v>
      </c>
      <c r="F15">
        <v>50.93</v>
      </c>
    </row>
    <row r="16" spans="1:6">
      <c r="A16" s="12" t="s">
        <v>294</v>
      </c>
      <c r="B16" s="12"/>
      <c r="C16" s="14"/>
      <c r="D16" s="14"/>
      <c r="E16" s="9">
        <v>43851</v>
      </c>
      <c r="F16">
        <v>51.049999</v>
      </c>
    </row>
    <row r="17" spans="1:6">
      <c r="A17" s="12" t="s">
        <v>295</v>
      </c>
      <c r="B17" s="12"/>
      <c r="C17" s="4"/>
      <c r="D17" s="4"/>
      <c r="E17" s="9">
        <v>43852</v>
      </c>
      <c r="F17">
        <v>51.43</v>
      </c>
    </row>
    <row r="18" spans="1:6">
      <c r="A18" s="12" t="s">
        <v>296</v>
      </c>
      <c r="B18" s="13" t="s">
        <v>31</v>
      </c>
      <c r="C18" s="4"/>
      <c r="D18" s="4"/>
      <c r="E18" s="9">
        <v>43853</v>
      </c>
      <c r="F18">
        <v>51.709999000000003</v>
      </c>
    </row>
    <row r="19" spans="1:6">
      <c r="A19" s="12" t="s">
        <v>297</v>
      </c>
      <c r="B19" s="13" t="s">
        <v>298</v>
      </c>
      <c r="C19" s="4"/>
      <c r="D19" s="4"/>
      <c r="E19" s="9">
        <v>43854</v>
      </c>
      <c r="F19">
        <v>50.349997999999999</v>
      </c>
    </row>
    <row r="20" spans="1:6">
      <c r="A20" s="12" t="s">
        <v>299</v>
      </c>
      <c r="B20" s="13" t="s">
        <v>92</v>
      </c>
      <c r="C20" s="4"/>
      <c r="D20" s="14"/>
      <c r="E20" s="9">
        <v>43857</v>
      </c>
      <c r="F20">
        <v>49.259998000000003</v>
      </c>
    </row>
    <row r="21" spans="1:6">
      <c r="A21" s="12" t="s">
        <v>300</v>
      </c>
      <c r="B21" s="13" t="s">
        <v>92</v>
      </c>
      <c r="C21" s="14"/>
      <c r="D21" s="14"/>
      <c r="E21" s="9">
        <v>43858</v>
      </c>
      <c r="F21">
        <v>50.529998999999997</v>
      </c>
    </row>
    <row r="22" spans="1:6">
      <c r="A22" s="12" t="s">
        <v>301</v>
      </c>
      <c r="B22" s="13" t="s">
        <v>302</v>
      </c>
      <c r="C22" s="14"/>
      <c r="D22" s="14"/>
      <c r="E22" s="9">
        <v>43859</v>
      </c>
      <c r="F22">
        <v>47.509998000000003</v>
      </c>
    </row>
    <row r="23" spans="1:6">
      <c r="A23" s="12" t="s">
        <v>303</v>
      </c>
      <c r="B23" s="13" t="s">
        <v>304</v>
      </c>
      <c r="C23" s="4"/>
      <c r="D23" s="14"/>
      <c r="E23" s="9">
        <v>43860</v>
      </c>
      <c r="F23">
        <v>48.779998999999997</v>
      </c>
    </row>
    <row r="24" spans="1:6">
      <c r="A24" s="12" t="s">
        <v>305</v>
      </c>
      <c r="B24" s="13" t="s">
        <v>306</v>
      </c>
      <c r="C24" s="14"/>
      <c r="D24" s="14"/>
      <c r="E24" s="9">
        <v>43861</v>
      </c>
      <c r="F24">
        <v>47</v>
      </c>
    </row>
    <row r="25" spans="1:6">
      <c r="A25" s="12" t="s">
        <v>307</v>
      </c>
      <c r="B25" s="13" t="s">
        <v>306</v>
      </c>
      <c r="C25" s="14"/>
      <c r="D25" s="14"/>
      <c r="E25" s="9">
        <v>43864</v>
      </c>
      <c r="F25">
        <v>48.02</v>
      </c>
    </row>
    <row r="26" spans="1:6">
      <c r="A26" s="12" t="s">
        <v>308</v>
      </c>
      <c r="B26" s="12"/>
      <c r="C26" s="4"/>
      <c r="D26" s="4"/>
      <c r="E26" s="9">
        <v>43865</v>
      </c>
      <c r="F26">
        <v>49.450001</v>
      </c>
    </row>
    <row r="27" spans="1:6">
      <c r="A27" s="12" t="s">
        <v>309</v>
      </c>
      <c r="B27" s="12"/>
      <c r="C27" s="4"/>
      <c r="D27" s="4"/>
      <c r="E27" s="9">
        <v>43866</v>
      </c>
      <c r="F27">
        <v>49.84</v>
      </c>
    </row>
    <row r="28" spans="1:6">
      <c r="A28" s="12" t="s">
        <v>310</v>
      </c>
      <c r="B28" s="12"/>
      <c r="C28" s="4"/>
      <c r="D28" s="4"/>
      <c r="E28" s="9">
        <v>43867</v>
      </c>
      <c r="F28">
        <v>49.32</v>
      </c>
    </row>
    <row r="29" spans="1:6">
      <c r="A29" s="12" t="s">
        <v>311</v>
      </c>
      <c r="B29" s="12"/>
      <c r="C29" s="4"/>
      <c r="D29" s="4"/>
      <c r="E29" s="9">
        <v>43868</v>
      </c>
      <c r="F29">
        <v>49.73</v>
      </c>
    </row>
    <row r="30" spans="1:6">
      <c r="A30" s="12" t="s">
        <v>312</v>
      </c>
      <c r="B30" s="12"/>
      <c r="C30" s="14"/>
      <c r="D30" s="14"/>
      <c r="E30" s="9">
        <v>43871</v>
      </c>
      <c r="F30">
        <v>52.259998000000003</v>
      </c>
    </row>
    <row r="31" spans="1:6">
      <c r="A31" s="12" t="s">
        <v>313</v>
      </c>
      <c r="B31" s="12"/>
      <c r="C31" s="4"/>
      <c r="D31" s="4"/>
      <c r="E31" s="9">
        <v>43872</v>
      </c>
      <c r="F31">
        <v>53.799999</v>
      </c>
    </row>
    <row r="32" spans="1:6">
      <c r="A32" s="12" t="s">
        <v>314</v>
      </c>
      <c r="B32" s="13" t="s">
        <v>315</v>
      </c>
      <c r="C32" s="4"/>
      <c r="D32" s="4"/>
      <c r="E32" s="9">
        <v>43873</v>
      </c>
      <c r="F32">
        <v>53.889999000000003</v>
      </c>
    </row>
    <row r="33" spans="1:6">
      <c r="A33" s="12" t="s">
        <v>316</v>
      </c>
      <c r="B33" s="12"/>
      <c r="C33" s="4"/>
      <c r="D33" s="4"/>
      <c r="E33" s="9">
        <v>43874</v>
      </c>
      <c r="F33">
        <v>54.529998999999997</v>
      </c>
    </row>
    <row r="34" spans="1:6">
      <c r="A34" s="12" t="s">
        <v>317</v>
      </c>
      <c r="B34" s="12"/>
      <c r="C34" s="14"/>
      <c r="D34" s="14"/>
      <c r="E34" s="9">
        <v>43875</v>
      </c>
      <c r="F34">
        <v>55.310001</v>
      </c>
    </row>
    <row r="35" spans="1:6">
      <c r="A35" s="12" t="s">
        <v>318</v>
      </c>
      <c r="B35" s="13" t="s">
        <v>319</v>
      </c>
      <c r="C35" s="14"/>
      <c r="D35" s="14"/>
      <c r="E35" s="9">
        <v>43879</v>
      </c>
      <c r="F35">
        <v>56.889999000000003</v>
      </c>
    </row>
    <row r="36" spans="1:6">
      <c r="A36" s="12" t="s">
        <v>320</v>
      </c>
      <c r="B36" s="13" t="s">
        <v>321</v>
      </c>
      <c r="C36" s="4"/>
      <c r="D36" s="4"/>
      <c r="E36" s="9">
        <v>43880</v>
      </c>
      <c r="F36">
        <v>58.900002000000001</v>
      </c>
    </row>
    <row r="37" spans="1:6">
      <c r="A37" s="12" t="s">
        <v>322</v>
      </c>
      <c r="B37" s="13" t="s">
        <v>323</v>
      </c>
      <c r="C37" s="4"/>
      <c r="D37" s="4"/>
      <c r="E37" s="9">
        <v>43881</v>
      </c>
      <c r="F37">
        <v>57.27</v>
      </c>
    </row>
    <row r="38" spans="1:6">
      <c r="A38" s="12" t="s">
        <v>324</v>
      </c>
      <c r="B38" s="13" t="s">
        <v>44</v>
      </c>
      <c r="C38" s="4"/>
      <c r="D38" s="4"/>
      <c r="E38" s="9">
        <v>43882</v>
      </c>
      <c r="F38">
        <v>53.279998999999997</v>
      </c>
    </row>
    <row r="39" spans="1:6">
      <c r="A39" s="12" t="s">
        <v>325</v>
      </c>
      <c r="B39" s="13" t="s">
        <v>44</v>
      </c>
      <c r="C39" s="14"/>
      <c r="D39" s="14"/>
      <c r="E39" s="9">
        <v>43885</v>
      </c>
      <c r="F39">
        <v>49.119999</v>
      </c>
    </row>
    <row r="40" spans="1:6">
      <c r="A40" s="12" t="s">
        <v>326</v>
      </c>
      <c r="B40" s="13" t="s">
        <v>44</v>
      </c>
      <c r="C40" s="4"/>
      <c r="D40" s="4"/>
      <c r="E40" s="9">
        <v>43886</v>
      </c>
      <c r="F40">
        <v>47.57</v>
      </c>
    </row>
    <row r="41" spans="1:6">
      <c r="A41" s="12" t="s">
        <v>327</v>
      </c>
      <c r="B41" s="13" t="s">
        <v>44</v>
      </c>
      <c r="C41" s="4"/>
      <c r="D41" s="4"/>
      <c r="E41" s="9">
        <v>43887</v>
      </c>
      <c r="F41">
        <v>47.490001999999997</v>
      </c>
    </row>
    <row r="42" spans="1:6">
      <c r="A42" s="12" t="s">
        <v>328</v>
      </c>
      <c r="B42" s="13" t="s">
        <v>329</v>
      </c>
      <c r="C42" s="4"/>
      <c r="D42" s="4"/>
      <c r="E42" s="9">
        <v>43888</v>
      </c>
      <c r="F42">
        <v>44.009998000000003</v>
      </c>
    </row>
    <row r="43" spans="1:6">
      <c r="A43" s="12" t="s">
        <v>330</v>
      </c>
      <c r="B43" s="13" t="s">
        <v>331</v>
      </c>
      <c r="C43" s="4"/>
      <c r="D43" s="4"/>
      <c r="E43" s="9">
        <v>43889</v>
      </c>
      <c r="F43">
        <v>45.48</v>
      </c>
    </row>
    <row r="44" spans="1:6">
      <c r="A44" s="12" t="s">
        <v>332</v>
      </c>
      <c r="B44" s="12"/>
      <c r="C44" s="4"/>
      <c r="D44" s="4"/>
      <c r="E44" s="9">
        <v>43892</v>
      </c>
      <c r="F44">
        <v>47.459999000000003</v>
      </c>
    </row>
    <row r="45" spans="1:6">
      <c r="A45" s="12" t="s">
        <v>333</v>
      </c>
      <c r="B45" s="12"/>
      <c r="C45" s="4"/>
      <c r="D45" s="4"/>
      <c r="E45" s="9">
        <v>43893</v>
      </c>
      <c r="F45">
        <v>46.75</v>
      </c>
    </row>
    <row r="46" spans="1:6">
      <c r="A46" s="12" t="s">
        <v>334</v>
      </c>
      <c r="B46" s="13" t="s">
        <v>36</v>
      </c>
      <c r="C46" s="4"/>
      <c r="D46" s="4"/>
      <c r="E46" s="9">
        <v>43894</v>
      </c>
      <c r="F46">
        <v>50.110000999999997</v>
      </c>
    </row>
    <row r="47" spans="1:6">
      <c r="A47" s="12" t="s">
        <v>335</v>
      </c>
      <c r="B47" s="13" t="s">
        <v>31</v>
      </c>
      <c r="C47" s="4"/>
      <c r="D47" s="4"/>
      <c r="E47" s="9">
        <v>43895</v>
      </c>
      <c r="F47">
        <v>48.110000999999997</v>
      </c>
    </row>
    <row r="48" spans="1:6">
      <c r="A48" s="12" t="s">
        <v>336</v>
      </c>
      <c r="B48" s="13" t="s">
        <v>337</v>
      </c>
      <c r="C48" s="4"/>
      <c r="D48" s="4"/>
      <c r="E48" s="9">
        <v>43896</v>
      </c>
      <c r="F48">
        <v>48.59</v>
      </c>
    </row>
    <row r="49" spans="1:6">
      <c r="A49" s="12" t="s">
        <v>338</v>
      </c>
      <c r="B49" s="13" t="s">
        <v>339</v>
      </c>
      <c r="C49" s="4"/>
      <c r="D49" s="4"/>
      <c r="E49" s="9">
        <v>43899</v>
      </c>
      <c r="F49">
        <v>43.27</v>
      </c>
    </row>
    <row r="50" spans="1:6">
      <c r="A50" s="12" t="s">
        <v>340</v>
      </c>
      <c r="B50" s="13" t="s">
        <v>341</v>
      </c>
      <c r="C50" s="4"/>
      <c r="D50" s="4"/>
      <c r="E50" s="9">
        <v>43900</v>
      </c>
      <c r="F50">
        <v>45.380001</v>
      </c>
    </row>
    <row r="51" spans="1:6">
      <c r="A51" s="12" t="s">
        <v>342</v>
      </c>
      <c r="B51" s="12"/>
      <c r="C51" s="4"/>
      <c r="D51" s="4"/>
      <c r="E51" s="9">
        <v>43901</v>
      </c>
      <c r="F51">
        <v>45.700001</v>
      </c>
    </row>
    <row r="52" spans="1:6">
      <c r="A52" s="12" t="s">
        <v>343</v>
      </c>
      <c r="B52" s="12"/>
      <c r="C52" s="4"/>
      <c r="D52" s="4"/>
      <c r="E52" s="9">
        <v>43902</v>
      </c>
      <c r="F52">
        <v>39.009998000000003</v>
      </c>
    </row>
    <row r="53" spans="1:6">
      <c r="A53" s="12" t="s">
        <v>344</v>
      </c>
      <c r="B53" s="12"/>
      <c r="C53" s="4"/>
      <c r="D53" s="4"/>
      <c r="E53" s="9">
        <v>43903</v>
      </c>
      <c r="F53">
        <v>43.900002000000001</v>
      </c>
    </row>
    <row r="54" spans="1:6">
      <c r="A54" s="12" t="s">
        <v>345</v>
      </c>
      <c r="B54" s="13" t="s">
        <v>10</v>
      </c>
      <c r="C54" s="14"/>
      <c r="D54" s="14"/>
      <c r="E54" s="9">
        <v>43906</v>
      </c>
      <c r="F54">
        <v>38.709999000000003</v>
      </c>
    </row>
    <row r="55" spans="1:6">
      <c r="A55" s="12" t="s">
        <v>346</v>
      </c>
      <c r="B55" s="13" t="s">
        <v>347</v>
      </c>
      <c r="C55" s="14"/>
      <c r="D55" s="14"/>
      <c r="E55" s="9">
        <v>43907</v>
      </c>
      <c r="F55">
        <v>41.880001</v>
      </c>
    </row>
    <row r="56" spans="1:6">
      <c r="A56" s="12" t="s">
        <v>348</v>
      </c>
      <c r="B56" s="13" t="s">
        <v>349</v>
      </c>
      <c r="C56" s="14"/>
      <c r="D56" s="14"/>
      <c r="E56" s="9">
        <v>43908</v>
      </c>
      <c r="F56">
        <v>39.119999</v>
      </c>
    </row>
    <row r="57" spans="1:6">
      <c r="A57" s="12" t="s">
        <v>350</v>
      </c>
      <c r="B57" s="13" t="s">
        <v>351</v>
      </c>
      <c r="C57" s="14"/>
      <c r="D57" s="14"/>
      <c r="E57" s="9">
        <v>43909</v>
      </c>
      <c r="F57">
        <v>39.82</v>
      </c>
    </row>
    <row r="58" spans="1:6">
      <c r="A58" s="12" t="s">
        <v>352</v>
      </c>
      <c r="B58" s="14"/>
      <c r="C58" s="14"/>
      <c r="D58" s="14"/>
      <c r="E58" s="9">
        <v>43910</v>
      </c>
      <c r="F58">
        <v>39.610000999999997</v>
      </c>
    </row>
    <row r="59" spans="1:6">
      <c r="A59" s="14"/>
      <c r="B59" s="14"/>
      <c r="C59" s="14"/>
      <c r="D59" s="14"/>
      <c r="E59" s="9">
        <v>43913</v>
      </c>
      <c r="F59">
        <v>41.639999000000003</v>
      </c>
    </row>
    <row r="60" spans="1:6">
      <c r="A60" s="14"/>
      <c r="B60" s="14"/>
      <c r="C60" s="14"/>
      <c r="D60" s="14"/>
      <c r="E60" s="9">
        <v>43914</v>
      </c>
      <c r="F60">
        <v>46.220001000000003</v>
      </c>
    </row>
    <row r="61" spans="1:6">
      <c r="A61" s="10" t="s">
        <v>353</v>
      </c>
      <c r="B61" s="10" t="s">
        <v>131</v>
      </c>
      <c r="C61" s="4"/>
      <c r="D61" s="4"/>
      <c r="E61" s="9">
        <v>43915</v>
      </c>
      <c r="F61">
        <v>44.630001</v>
      </c>
    </row>
    <row r="62" spans="1:6">
      <c r="A62" s="12" t="s">
        <v>171</v>
      </c>
      <c r="B62" s="13" t="s">
        <v>354</v>
      </c>
      <c r="C62" s="4"/>
      <c r="D62" s="4"/>
      <c r="E62" s="9">
        <v>43916</v>
      </c>
      <c r="F62">
        <v>47.5</v>
      </c>
    </row>
    <row r="63" spans="1:6">
      <c r="A63" s="12" t="s">
        <v>145</v>
      </c>
      <c r="B63" s="13" t="s">
        <v>54</v>
      </c>
      <c r="C63" s="4"/>
      <c r="D63" s="4"/>
      <c r="E63" s="9">
        <v>43917</v>
      </c>
      <c r="F63">
        <v>46.580002</v>
      </c>
    </row>
    <row r="64" spans="1:6">
      <c r="A64" s="12" t="s">
        <v>135</v>
      </c>
      <c r="B64" s="13" t="s">
        <v>355</v>
      </c>
      <c r="C64" s="4"/>
      <c r="D64" s="4"/>
      <c r="E64" s="9">
        <v>43920</v>
      </c>
      <c r="F64">
        <v>47.860000999999997</v>
      </c>
    </row>
    <row r="65" spans="1:6">
      <c r="A65" s="12" t="s">
        <v>356</v>
      </c>
      <c r="B65" s="13" t="s">
        <v>357</v>
      </c>
      <c r="C65" s="14"/>
      <c r="D65" s="14"/>
      <c r="E65" s="9">
        <v>43921</v>
      </c>
      <c r="F65">
        <v>45.48</v>
      </c>
    </row>
    <row r="66" spans="1:6">
      <c r="A66" s="12" t="s">
        <v>358</v>
      </c>
      <c r="B66" s="12"/>
      <c r="C66" s="4"/>
      <c r="D66" s="4"/>
      <c r="E66" s="9">
        <v>43922</v>
      </c>
      <c r="F66">
        <v>43.66</v>
      </c>
    </row>
    <row r="67" spans="1:6">
      <c r="A67" s="12" t="s">
        <v>359</v>
      </c>
      <c r="B67" s="12"/>
      <c r="C67" s="4"/>
      <c r="D67" s="4"/>
      <c r="E67" s="9">
        <v>43923</v>
      </c>
      <c r="F67">
        <v>44.490001999999997</v>
      </c>
    </row>
    <row r="68" spans="1:6">
      <c r="A68" s="12" t="s">
        <v>360</v>
      </c>
      <c r="B68" s="13" t="s">
        <v>361</v>
      </c>
      <c r="C68" s="4"/>
      <c r="D68" s="4"/>
      <c r="E68" s="9">
        <v>43924</v>
      </c>
      <c r="F68">
        <v>42.59</v>
      </c>
    </row>
    <row r="69" spans="1:6">
      <c r="A69" s="12" t="s">
        <v>362</v>
      </c>
      <c r="B69" s="12"/>
      <c r="C69" s="4"/>
      <c r="D69" s="4"/>
      <c r="E69" s="9">
        <v>43927</v>
      </c>
      <c r="F69">
        <v>47.52</v>
      </c>
    </row>
    <row r="70" spans="1:6">
      <c r="A70" s="12" t="s">
        <v>138</v>
      </c>
      <c r="B70" s="13" t="s">
        <v>69</v>
      </c>
      <c r="C70" s="4"/>
      <c r="D70" s="14"/>
      <c r="E70" s="9">
        <v>43928</v>
      </c>
      <c r="F70">
        <v>47.560001</v>
      </c>
    </row>
    <row r="71" spans="1:6">
      <c r="A71" s="12" t="s">
        <v>363</v>
      </c>
      <c r="B71" s="13" t="s">
        <v>364</v>
      </c>
      <c r="C71" s="14"/>
      <c r="D71" s="14"/>
      <c r="E71" s="9">
        <v>43929</v>
      </c>
      <c r="F71">
        <v>48.790000999999997</v>
      </c>
    </row>
    <row r="72" spans="1:6">
      <c r="A72" s="12" t="s">
        <v>365</v>
      </c>
      <c r="B72" s="13" t="s">
        <v>366</v>
      </c>
      <c r="C72" s="4"/>
      <c r="D72" s="4"/>
      <c r="E72" s="9">
        <v>43930</v>
      </c>
      <c r="F72">
        <v>48.380001</v>
      </c>
    </row>
    <row r="73" spans="1:6">
      <c r="A73" s="12" t="s">
        <v>367</v>
      </c>
      <c r="B73" s="13" t="s">
        <v>368</v>
      </c>
      <c r="C73" s="4"/>
      <c r="D73" s="4"/>
      <c r="E73" s="9">
        <v>43934</v>
      </c>
      <c r="F73">
        <v>50.939999</v>
      </c>
    </row>
    <row r="74" spans="1:6">
      <c r="A74" s="12" t="s">
        <v>139</v>
      </c>
      <c r="B74" s="13" t="s">
        <v>369</v>
      </c>
      <c r="C74" s="4"/>
      <c r="D74" s="4"/>
      <c r="E74" s="9">
        <v>43935</v>
      </c>
      <c r="F74">
        <v>54.93</v>
      </c>
    </row>
    <row r="75" spans="1:6">
      <c r="A75" s="12" t="s">
        <v>370</v>
      </c>
      <c r="B75" s="13" t="s">
        <v>112</v>
      </c>
      <c r="C75" s="4"/>
      <c r="D75" s="4"/>
      <c r="E75" s="9">
        <v>43936</v>
      </c>
      <c r="F75">
        <v>54.990001999999997</v>
      </c>
    </row>
    <row r="76" spans="1:6">
      <c r="A76" s="12" t="s">
        <v>371</v>
      </c>
      <c r="B76" s="12"/>
      <c r="C76" s="4"/>
      <c r="D76" s="4"/>
      <c r="E76" s="9">
        <v>43937</v>
      </c>
      <c r="F76">
        <v>56.950001</v>
      </c>
    </row>
    <row r="77" spans="1:6">
      <c r="A77" s="12" t="s">
        <v>372</v>
      </c>
      <c r="B77" s="12"/>
      <c r="C77" s="14"/>
      <c r="D77" s="14"/>
      <c r="E77" s="9">
        <v>43938</v>
      </c>
      <c r="F77">
        <v>56.599997999999999</v>
      </c>
    </row>
    <row r="78" spans="1:6">
      <c r="A78" s="12" t="s">
        <v>373</v>
      </c>
      <c r="B78" s="13" t="s">
        <v>374</v>
      </c>
      <c r="C78" s="4"/>
      <c r="D78" s="4"/>
      <c r="E78" s="9">
        <v>43941</v>
      </c>
      <c r="F78">
        <v>56.970001000000003</v>
      </c>
    </row>
    <row r="79" spans="1:6">
      <c r="A79" s="12" t="s">
        <v>375</v>
      </c>
      <c r="B79" s="13" t="s">
        <v>376</v>
      </c>
      <c r="C79" s="4"/>
      <c r="D79" s="4"/>
      <c r="E79" s="9">
        <v>43942</v>
      </c>
      <c r="F79">
        <v>52.919998</v>
      </c>
    </row>
    <row r="80" spans="1:6">
      <c r="A80" s="12" t="s">
        <v>142</v>
      </c>
      <c r="B80" s="12"/>
      <c r="C80" s="4"/>
      <c r="D80" s="4"/>
      <c r="E80" s="9">
        <v>43943</v>
      </c>
      <c r="F80">
        <v>55.919998</v>
      </c>
    </row>
    <row r="81" spans="1:6">
      <c r="A81" s="12" t="s">
        <v>140</v>
      </c>
      <c r="B81" s="12"/>
      <c r="C81" s="14"/>
      <c r="D81" s="14"/>
      <c r="E81" s="9">
        <v>43944</v>
      </c>
      <c r="F81">
        <v>55.900002000000001</v>
      </c>
    </row>
    <row r="82" spans="1:6">
      <c r="A82" s="12" t="s">
        <v>168</v>
      </c>
      <c r="B82" s="13" t="s">
        <v>377</v>
      </c>
      <c r="C82" s="14"/>
      <c r="D82" s="14"/>
      <c r="E82" s="9">
        <v>43945</v>
      </c>
      <c r="F82">
        <v>56.18</v>
      </c>
    </row>
    <row r="83" spans="1:6">
      <c r="A83" s="12" t="s">
        <v>146</v>
      </c>
      <c r="B83" s="13" t="s">
        <v>378</v>
      </c>
      <c r="C83" s="4"/>
      <c r="D83" s="4"/>
      <c r="E83" s="9">
        <v>43948</v>
      </c>
      <c r="F83">
        <v>56.490001999999997</v>
      </c>
    </row>
    <row r="84" spans="1:6">
      <c r="A84" s="12" t="s">
        <v>379</v>
      </c>
      <c r="B84" s="13" t="s">
        <v>380</v>
      </c>
      <c r="C84" s="4"/>
      <c r="D84" s="4"/>
      <c r="E84" s="9">
        <v>43949</v>
      </c>
      <c r="F84">
        <v>55.509998000000003</v>
      </c>
    </row>
    <row r="85" spans="1:6">
      <c r="A85" s="12" t="s">
        <v>381</v>
      </c>
      <c r="B85" s="13" t="s">
        <v>382</v>
      </c>
      <c r="C85" s="4"/>
      <c r="D85" s="4"/>
      <c r="E85" s="9">
        <v>43950</v>
      </c>
      <c r="F85">
        <v>53.66</v>
      </c>
    </row>
    <row r="86" spans="1:6">
      <c r="A86" s="12" t="s">
        <v>383</v>
      </c>
      <c r="B86" s="13" t="s">
        <v>382</v>
      </c>
      <c r="E86" s="9">
        <v>43951</v>
      </c>
      <c r="F86">
        <v>52.389999000000003</v>
      </c>
    </row>
    <row r="87" spans="1:6">
      <c r="A87" s="12" t="s">
        <v>384</v>
      </c>
      <c r="B87" s="12"/>
      <c r="E87" s="9">
        <v>43952</v>
      </c>
      <c r="F87">
        <v>49.880001</v>
      </c>
    </row>
    <row r="88" spans="1:6">
      <c r="A88" s="12" t="s">
        <v>385</v>
      </c>
      <c r="B88" s="12"/>
      <c r="E88" s="9">
        <v>43955</v>
      </c>
      <c r="F88">
        <v>52.560001</v>
      </c>
    </row>
    <row r="89" spans="1:6">
      <c r="A89" s="12" t="s">
        <v>386</v>
      </c>
      <c r="B89" s="13" t="s">
        <v>387</v>
      </c>
      <c r="E89" s="9">
        <v>43956</v>
      </c>
      <c r="F89">
        <v>52.189999</v>
      </c>
    </row>
    <row r="90" spans="1:6">
      <c r="A90" s="12" t="s">
        <v>388</v>
      </c>
      <c r="B90" s="12"/>
      <c r="E90" s="9">
        <v>43957</v>
      </c>
      <c r="F90">
        <v>52.16</v>
      </c>
    </row>
    <row r="91" spans="1:6">
      <c r="A91" s="12" t="s">
        <v>389</v>
      </c>
      <c r="B91" s="13" t="s">
        <v>390</v>
      </c>
      <c r="E91" s="9">
        <v>43958</v>
      </c>
      <c r="F91">
        <v>51.950001</v>
      </c>
    </row>
    <row r="92" spans="1:6">
      <c r="A92" s="12" t="s">
        <v>391</v>
      </c>
      <c r="B92" s="13" t="s">
        <v>382</v>
      </c>
      <c r="E92" s="9">
        <v>43959</v>
      </c>
      <c r="F92">
        <v>53.189999</v>
      </c>
    </row>
    <row r="93" spans="1:6">
      <c r="A93" s="12" t="s">
        <v>392</v>
      </c>
      <c r="B93" s="13" t="s">
        <v>393</v>
      </c>
      <c r="E93" s="9">
        <v>43962</v>
      </c>
      <c r="F93">
        <v>55.740001999999997</v>
      </c>
    </row>
    <row r="94" spans="1:6">
      <c r="A94" s="12" t="s">
        <v>394</v>
      </c>
      <c r="B94" s="13" t="s">
        <v>393</v>
      </c>
      <c r="E94" s="9">
        <v>43963</v>
      </c>
      <c r="F94">
        <v>53.759998000000003</v>
      </c>
    </row>
    <row r="95" spans="1:6">
      <c r="A95" s="12" t="s">
        <v>149</v>
      </c>
      <c r="B95" s="13" t="s">
        <v>395</v>
      </c>
      <c r="E95" s="9">
        <v>43964</v>
      </c>
      <c r="F95">
        <v>52.18</v>
      </c>
    </row>
    <row r="96" spans="1:6">
      <c r="A96" s="12" t="s">
        <v>396</v>
      </c>
      <c r="B96" s="13" t="s">
        <v>395</v>
      </c>
      <c r="E96" s="9">
        <v>43965</v>
      </c>
      <c r="F96">
        <v>54.509998000000003</v>
      </c>
    </row>
    <row r="97" spans="1:6">
      <c r="A97" s="12" t="s">
        <v>397</v>
      </c>
      <c r="B97" s="13" t="s">
        <v>398</v>
      </c>
      <c r="E97" s="9">
        <v>43966</v>
      </c>
      <c r="F97">
        <v>54.200001</v>
      </c>
    </row>
    <row r="98" spans="1:6">
      <c r="A98" s="12" t="s">
        <v>399</v>
      </c>
      <c r="B98" s="13" t="s">
        <v>400</v>
      </c>
      <c r="E98" s="9">
        <v>43969</v>
      </c>
      <c r="F98">
        <v>54.59</v>
      </c>
    </row>
    <row r="99" spans="1:6">
      <c r="A99" s="12" t="s">
        <v>401</v>
      </c>
      <c r="B99" s="13" t="s">
        <v>400</v>
      </c>
      <c r="E99" s="9">
        <v>43970</v>
      </c>
      <c r="F99">
        <v>55.470001000000003</v>
      </c>
    </row>
    <row r="100" spans="1:6">
      <c r="A100" s="12" t="s">
        <v>402</v>
      </c>
      <c r="B100" s="12"/>
      <c r="E100" s="9">
        <v>43971</v>
      </c>
      <c r="F100">
        <v>56.389999000000003</v>
      </c>
    </row>
    <row r="101" spans="1:6">
      <c r="A101" s="12" t="s">
        <v>403</v>
      </c>
      <c r="B101" s="12"/>
      <c r="E101" s="9">
        <v>43972</v>
      </c>
      <c r="F101">
        <v>54.650002000000001</v>
      </c>
    </row>
    <row r="102" spans="1:6">
      <c r="A102" s="12" t="s">
        <v>404</v>
      </c>
      <c r="B102" s="12"/>
      <c r="E102" s="9">
        <v>43973</v>
      </c>
      <c r="F102">
        <v>55.169998</v>
      </c>
    </row>
    <row r="103" spans="1:6">
      <c r="A103" s="12" t="s">
        <v>405</v>
      </c>
      <c r="B103" s="12"/>
      <c r="E103" s="9">
        <v>43977</v>
      </c>
      <c r="F103">
        <v>53.189999</v>
      </c>
    </row>
    <row r="104" spans="1:6">
      <c r="A104" s="12" t="s">
        <v>406</v>
      </c>
      <c r="B104" s="12"/>
      <c r="E104" s="9">
        <v>43978</v>
      </c>
      <c r="F104">
        <v>52.740001999999997</v>
      </c>
    </row>
    <row r="105" spans="1:6">
      <c r="A105" s="12" t="s">
        <v>407</v>
      </c>
      <c r="B105" s="12"/>
      <c r="E105" s="9">
        <v>43979</v>
      </c>
      <c r="F105">
        <v>51.740001999999997</v>
      </c>
    </row>
    <row r="106" spans="1:6">
      <c r="A106" s="12" t="s">
        <v>408</v>
      </c>
      <c r="B106" s="12"/>
      <c r="E106" s="9">
        <v>43980</v>
      </c>
      <c r="F106">
        <v>53.799999</v>
      </c>
    </row>
    <row r="107" spans="1:6">
      <c r="A107" s="12" t="s">
        <v>409</v>
      </c>
      <c r="B107" s="12"/>
      <c r="E107" s="9">
        <v>43983</v>
      </c>
      <c r="F107">
        <v>53.630001</v>
      </c>
    </row>
    <row r="108" spans="1:6">
      <c r="A108" s="12" t="s">
        <v>410</v>
      </c>
      <c r="B108" s="12"/>
      <c r="E108" s="9">
        <v>43984</v>
      </c>
      <c r="F108">
        <v>53.540000999999997</v>
      </c>
    </row>
    <row r="109" spans="1:6">
      <c r="A109" s="12" t="s">
        <v>411</v>
      </c>
      <c r="B109" s="12"/>
      <c r="E109" s="9">
        <v>43985</v>
      </c>
      <c r="F109">
        <v>52.73</v>
      </c>
    </row>
    <row r="110" spans="1:6">
      <c r="A110" s="12" t="s">
        <v>412</v>
      </c>
      <c r="B110" s="12"/>
      <c r="E110" s="9">
        <v>43986</v>
      </c>
      <c r="F110">
        <v>52.630001</v>
      </c>
    </row>
    <row r="111" spans="1:6">
      <c r="A111" s="12" t="s">
        <v>413</v>
      </c>
      <c r="B111" s="12"/>
      <c r="E111" s="9">
        <v>43987</v>
      </c>
      <c r="F111">
        <v>53.099997999999999</v>
      </c>
    </row>
    <row r="112" spans="1:6">
      <c r="A112" s="12" t="s">
        <v>414</v>
      </c>
      <c r="B112" s="12"/>
      <c r="E112" s="9">
        <v>43990</v>
      </c>
      <c r="F112">
        <v>52.970001000000003</v>
      </c>
    </row>
    <row r="113" spans="1:6">
      <c r="A113" s="12" t="s">
        <v>152</v>
      </c>
      <c r="B113" s="13" t="s">
        <v>415</v>
      </c>
      <c r="E113" s="9">
        <v>43991</v>
      </c>
      <c r="F113">
        <v>56.389999000000003</v>
      </c>
    </row>
    <row r="114" spans="1:6">
      <c r="A114" s="12" t="s">
        <v>416</v>
      </c>
      <c r="B114" s="13" t="s">
        <v>415</v>
      </c>
      <c r="E114" s="9">
        <v>43992</v>
      </c>
      <c r="F114">
        <v>57.439999</v>
      </c>
    </row>
    <row r="115" spans="1:6">
      <c r="A115" s="12" t="s">
        <v>417</v>
      </c>
      <c r="B115" s="12"/>
      <c r="E115" s="9">
        <v>43993</v>
      </c>
      <c r="F115">
        <v>52.830002</v>
      </c>
    </row>
    <row r="116" spans="1:6">
      <c r="A116" s="12" t="s">
        <v>160</v>
      </c>
      <c r="B116" s="13" t="s">
        <v>418</v>
      </c>
      <c r="E116" s="9">
        <v>43994</v>
      </c>
      <c r="F116">
        <v>53.5</v>
      </c>
    </row>
    <row r="117" spans="1:6">
      <c r="A117" s="12" t="s">
        <v>163</v>
      </c>
      <c r="B117" s="13" t="s">
        <v>419</v>
      </c>
      <c r="E117" s="9">
        <v>43997</v>
      </c>
      <c r="F117">
        <v>54.68</v>
      </c>
    </row>
    <row r="118" spans="1:6">
      <c r="A118" s="12" t="s">
        <v>207</v>
      </c>
      <c r="B118" s="13" t="s">
        <v>420</v>
      </c>
      <c r="E118" s="9">
        <v>43998</v>
      </c>
      <c r="F118">
        <v>54.459999000000003</v>
      </c>
    </row>
    <row r="119" spans="1:6">
      <c r="A119" s="12" t="s">
        <v>186</v>
      </c>
      <c r="B119" s="13" t="s">
        <v>59</v>
      </c>
      <c r="E119" s="9">
        <v>43999</v>
      </c>
      <c r="F119">
        <v>54.549999</v>
      </c>
    </row>
    <row r="120" spans="1:6">
      <c r="A120" s="12" t="s">
        <v>421</v>
      </c>
      <c r="B120" s="13" t="s">
        <v>422</v>
      </c>
      <c r="E120" s="9">
        <v>44000</v>
      </c>
      <c r="F120">
        <v>54.040000999999997</v>
      </c>
    </row>
    <row r="121" spans="1:6">
      <c r="A121" s="12" t="s">
        <v>176</v>
      </c>
      <c r="B121" s="13" t="s">
        <v>423</v>
      </c>
      <c r="E121" s="9">
        <v>44001</v>
      </c>
      <c r="F121">
        <v>54.23</v>
      </c>
    </row>
    <row r="122" spans="1:6">
      <c r="A122" s="12" t="s">
        <v>424</v>
      </c>
      <c r="B122" s="13" t="s">
        <v>121</v>
      </c>
      <c r="E122" s="9">
        <v>44004</v>
      </c>
      <c r="F122">
        <v>54.759998000000003</v>
      </c>
    </row>
    <row r="123" spans="1:6">
      <c r="A123" s="12" t="s">
        <v>425</v>
      </c>
      <c r="B123" s="13" t="s">
        <v>426</v>
      </c>
      <c r="E123" s="9">
        <v>44005</v>
      </c>
      <c r="F123">
        <v>53.990001999999997</v>
      </c>
    </row>
    <row r="124" spans="1:6">
      <c r="A124" s="12" t="s">
        <v>427</v>
      </c>
      <c r="B124" s="12"/>
      <c r="E124" s="9">
        <v>44006</v>
      </c>
      <c r="F124">
        <v>52.389999000000003</v>
      </c>
    </row>
    <row r="125" spans="1:6">
      <c r="A125" s="12" t="s">
        <v>177</v>
      </c>
      <c r="B125" s="13" t="s">
        <v>428</v>
      </c>
      <c r="E125" s="9">
        <v>44007</v>
      </c>
      <c r="F125">
        <v>51.93</v>
      </c>
    </row>
    <row r="126" spans="1:6">
      <c r="A126" s="12" t="s">
        <v>183</v>
      </c>
      <c r="B126" s="13" t="s">
        <v>429</v>
      </c>
      <c r="E126" s="9">
        <v>44008</v>
      </c>
      <c r="F126">
        <v>50.099997999999999</v>
      </c>
    </row>
    <row r="127" spans="1:6">
      <c r="A127" s="12" t="s">
        <v>430</v>
      </c>
      <c r="B127" s="13" t="s">
        <v>429</v>
      </c>
      <c r="E127" s="9">
        <v>44011</v>
      </c>
      <c r="F127">
        <v>50.279998999999997</v>
      </c>
    </row>
    <row r="128" spans="1:6">
      <c r="A128" s="12" t="s">
        <v>431</v>
      </c>
      <c r="B128" s="13" t="s">
        <v>432</v>
      </c>
      <c r="E128" s="9">
        <v>44012</v>
      </c>
      <c r="F128">
        <v>52.610000999999997</v>
      </c>
    </row>
    <row r="129" spans="1:6">
      <c r="A129" s="12" t="s">
        <v>433</v>
      </c>
      <c r="B129" s="12"/>
      <c r="E129" s="9">
        <v>44013</v>
      </c>
      <c r="F129">
        <v>52.580002</v>
      </c>
    </row>
    <row r="130" spans="1:6">
      <c r="A130" s="12" t="s">
        <v>180</v>
      </c>
      <c r="B130" s="12"/>
      <c r="E130" s="9">
        <v>44014</v>
      </c>
      <c r="F130">
        <v>52.34</v>
      </c>
    </row>
    <row r="131" spans="1:6">
      <c r="A131" s="12" t="s">
        <v>434</v>
      </c>
      <c r="B131" s="12"/>
      <c r="E131" s="9">
        <v>44018</v>
      </c>
      <c r="F131">
        <v>53.400002000000001</v>
      </c>
    </row>
    <row r="132" spans="1:6">
      <c r="A132" s="12" t="s">
        <v>435</v>
      </c>
      <c r="B132" s="12"/>
      <c r="E132" s="9">
        <v>44019</v>
      </c>
      <c r="F132">
        <v>52.93</v>
      </c>
    </row>
    <row r="133" spans="1:6">
      <c r="A133" s="12" t="s">
        <v>436</v>
      </c>
      <c r="B133" s="12"/>
      <c r="E133" s="9">
        <v>44020</v>
      </c>
      <c r="F133">
        <v>53.43</v>
      </c>
    </row>
    <row r="134" spans="1:6">
      <c r="A134" s="12" t="s">
        <v>437</v>
      </c>
      <c r="B134" s="12"/>
      <c r="E134" s="9">
        <v>44021</v>
      </c>
      <c r="F134">
        <v>57.259998000000003</v>
      </c>
    </row>
    <row r="135" spans="1:6">
      <c r="A135" s="12" t="s">
        <v>438</v>
      </c>
      <c r="B135" s="12"/>
      <c r="E135" s="9">
        <v>44022</v>
      </c>
      <c r="F135">
        <v>55.880001</v>
      </c>
    </row>
    <row r="136" spans="1:6">
      <c r="A136" s="12" t="s">
        <v>439</v>
      </c>
      <c r="B136" s="12"/>
      <c r="E136" s="9">
        <v>44025</v>
      </c>
      <c r="F136">
        <v>53.59</v>
      </c>
    </row>
    <row r="137" spans="1:6">
      <c r="A137" s="12" t="s">
        <v>204</v>
      </c>
      <c r="B137" s="13" t="s">
        <v>440</v>
      </c>
      <c r="E137" s="9">
        <v>44026</v>
      </c>
      <c r="F137">
        <v>54.720001000000003</v>
      </c>
    </row>
    <row r="138" spans="1:6">
      <c r="A138" s="12" t="s">
        <v>441</v>
      </c>
      <c r="B138" s="13" t="s">
        <v>442</v>
      </c>
      <c r="E138" s="9">
        <v>44027</v>
      </c>
      <c r="F138">
        <v>55.34</v>
      </c>
    </row>
    <row r="139" spans="1:6">
      <c r="A139" s="12" t="s">
        <v>443</v>
      </c>
      <c r="B139" s="13" t="s">
        <v>442</v>
      </c>
      <c r="E139" s="9">
        <v>44028</v>
      </c>
      <c r="F139">
        <v>54.919998</v>
      </c>
    </row>
    <row r="140" spans="1:6">
      <c r="A140" s="12" t="s">
        <v>187</v>
      </c>
      <c r="B140" s="13" t="s">
        <v>76</v>
      </c>
      <c r="E140" s="9">
        <v>44029</v>
      </c>
      <c r="F140">
        <v>55.040000999999997</v>
      </c>
    </row>
    <row r="141" spans="1:6">
      <c r="A141" s="12" t="s">
        <v>444</v>
      </c>
      <c r="B141" s="13" t="s">
        <v>445</v>
      </c>
      <c r="E141" s="9">
        <v>44032</v>
      </c>
      <c r="F141">
        <v>57.459999000000003</v>
      </c>
    </row>
    <row r="142" spans="1:6">
      <c r="A142" s="12" t="s">
        <v>446</v>
      </c>
      <c r="B142" s="13" t="s">
        <v>447</v>
      </c>
      <c r="E142" s="9">
        <v>44033</v>
      </c>
      <c r="F142">
        <v>57</v>
      </c>
    </row>
    <row r="143" spans="1:6">
      <c r="A143" s="12" t="s">
        <v>448</v>
      </c>
      <c r="B143" s="12"/>
      <c r="E143" s="9">
        <v>44034</v>
      </c>
      <c r="F143">
        <v>61.790000999999997</v>
      </c>
    </row>
    <row r="144" spans="1:6">
      <c r="A144" s="12" t="s">
        <v>449</v>
      </c>
      <c r="B144" s="12"/>
      <c r="E144" s="9">
        <v>44035</v>
      </c>
      <c r="F144">
        <v>59.57</v>
      </c>
    </row>
    <row r="145" spans="1:6">
      <c r="A145" s="12" t="s">
        <v>450</v>
      </c>
      <c r="B145" s="13" t="s">
        <v>451</v>
      </c>
      <c r="E145" s="9">
        <v>44036</v>
      </c>
      <c r="F145">
        <v>69.400002000000001</v>
      </c>
    </row>
    <row r="146" spans="1:6">
      <c r="A146" s="12" t="s">
        <v>198</v>
      </c>
      <c r="B146" s="13" t="s">
        <v>452</v>
      </c>
      <c r="E146" s="9">
        <v>44039</v>
      </c>
      <c r="F146">
        <v>68.970000999999996</v>
      </c>
    </row>
    <row r="147" spans="1:6">
      <c r="A147" s="12" t="s">
        <v>219</v>
      </c>
      <c r="B147" s="13" t="s">
        <v>19</v>
      </c>
      <c r="E147" s="9">
        <v>44040</v>
      </c>
      <c r="F147">
        <v>67.610000999999997</v>
      </c>
    </row>
    <row r="148" spans="1:6">
      <c r="A148" s="12" t="s">
        <v>453</v>
      </c>
      <c r="B148" s="13" t="s">
        <v>19</v>
      </c>
      <c r="E148" s="9">
        <v>44041</v>
      </c>
      <c r="F148">
        <v>76.089995999999999</v>
      </c>
    </row>
    <row r="149" spans="1:6">
      <c r="A149" s="12" t="s">
        <v>454</v>
      </c>
      <c r="B149" s="13" t="s">
        <v>455</v>
      </c>
      <c r="E149" s="9">
        <v>44042</v>
      </c>
      <c r="F149">
        <v>78.199996999999996</v>
      </c>
    </row>
    <row r="150" spans="1:6">
      <c r="A150" s="12" t="s">
        <v>456</v>
      </c>
      <c r="B150" s="13" t="s">
        <v>457</v>
      </c>
      <c r="E150" s="9">
        <v>44043</v>
      </c>
      <c r="F150">
        <v>77.430000000000007</v>
      </c>
    </row>
    <row r="151" spans="1:6">
      <c r="A151" s="12" t="s">
        <v>210</v>
      </c>
      <c r="B151" s="13" t="s">
        <v>458</v>
      </c>
      <c r="E151" s="9">
        <v>44046</v>
      </c>
      <c r="F151">
        <v>77.669998000000007</v>
      </c>
    </row>
    <row r="152" spans="1:6">
      <c r="A152" s="12" t="s">
        <v>459</v>
      </c>
      <c r="B152" s="12"/>
      <c r="E152" s="9">
        <v>44047</v>
      </c>
      <c r="F152">
        <v>85.040001000000004</v>
      </c>
    </row>
    <row r="153" spans="1:6">
      <c r="A153" s="12" t="s">
        <v>460</v>
      </c>
      <c r="B153" s="13" t="s">
        <v>461</v>
      </c>
      <c r="E153" s="9">
        <v>44048</v>
      </c>
      <c r="F153">
        <v>85.309997999999993</v>
      </c>
    </row>
    <row r="154" spans="1:6">
      <c r="A154" s="12" t="s">
        <v>462</v>
      </c>
      <c r="B154" s="13" t="s">
        <v>463</v>
      </c>
      <c r="E154" s="9">
        <v>44049</v>
      </c>
      <c r="F154">
        <v>86.709998999999996</v>
      </c>
    </row>
    <row r="155" spans="1:6">
      <c r="A155" s="12" t="s">
        <v>213</v>
      </c>
      <c r="B155" s="13" t="s">
        <v>464</v>
      </c>
      <c r="E155" s="9">
        <v>44050</v>
      </c>
      <c r="F155">
        <v>84.849997999999999</v>
      </c>
    </row>
    <row r="156" spans="1:6">
      <c r="A156" s="12" t="s">
        <v>216</v>
      </c>
      <c r="B156" s="13" t="s">
        <v>465</v>
      </c>
      <c r="E156" s="9">
        <v>44053</v>
      </c>
      <c r="F156">
        <v>82.239998</v>
      </c>
    </row>
    <row r="157" spans="1:6">
      <c r="A157" s="12" t="s">
        <v>466</v>
      </c>
      <c r="B157" s="13" t="s">
        <v>76</v>
      </c>
      <c r="E157" s="9">
        <v>44054</v>
      </c>
      <c r="F157">
        <v>76.879997000000003</v>
      </c>
    </row>
    <row r="158" spans="1:6">
      <c r="A158" s="12" t="s">
        <v>467</v>
      </c>
      <c r="B158" s="13" t="s">
        <v>468</v>
      </c>
      <c r="E158" s="9">
        <v>44055</v>
      </c>
      <c r="F158">
        <v>82.610000999999997</v>
      </c>
    </row>
    <row r="159" spans="1:6">
      <c r="A159" s="12" t="s">
        <v>469</v>
      </c>
      <c r="B159" s="13" t="s">
        <v>447</v>
      </c>
      <c r="E159" s="9">
        <v>44056</v>
      </c>
      <c r="F159">
        <v>81.839995999999999</v>
      </c>
    </row>
    <row r="160" spans="1:6">
      <c r="A160" s="12" t="s">
        <v>470</v>
      </c>
      <c r="B160" s="13" t="s">
        <v>471</v>
      </c>
      <c r="E160" s="9">
        <v>44057</v>
      </c>
      <c r="F160">
        <v>81.300003000000004</v>
      </c>
    </row>
    <row r="161" spans="1:6">
      <c r="A161" s="12" t="s">
        <v>472</v>
      </c>
      <c r="B161" s="12"/>
      <c r="E161" s="9">
        <v>44060</v>
      </c>
      <c r="F161">
        <v>82.419998000000007</v>
      </c>
    </row>
    <row r="162" spans="1:6">
      <c r="A162" s="12" t="s">
        <v>473</v>
      </c>
      <c r="B162" s="12"/>
      <c r="E162" s="9">
        <v>44061</v>
      </c>
      <c r="F162">
        <v>81.660004000000001</v>
      </c>
    </row>
    <row r="163" spans="1:6">
      <c r="A163" s="12" t="s">
        <v>474</v>
      </c>
      <c r="B163" s="12"/>
      <c r="E163" s="9">
        <v>44062</v>
      </c>
      <c r="F163">
        <v>81.089995999999999</v>
      </c>
    </row>
    <row r="164" spans="1:6">
      <c r="A164" s="12" t="s">
        <v>475</v>
      </c>
      <c r="B164" s="12"/>
      <c r="E164" s="9">
        <v>44063</v>
      </c>
      <c r="F164">
        <v>82.769997000000004</v>
      </c>
    </row>
    <row r="165" spans="1:6">
      <c r="A165" s="12" t="s">
        <v>476</v>
      </c>
      <c r="B165" s="13" t="s">
        <v>477</v>
      </c>
      <c r="E165" s="9">
        <v>44064</v>
      </c>
      <c r="F165">
        <v>83.809997999999993</v>
      </c>
    </row>
    <row r="166" spans="1:6">
      <c r="A166" s="12" t="s">
        <v>478</v>
      </c>
      <c r="B166" s="13" t="s">
        <v>479</v>
      </c>
      <c r="E166" s="9">
        <v>44067</v>
      </c>
      <c r="F166">
        <v>83.080001999999993</v>
      </c>
    </row>
    <row r="167" spans="1:6">
      <c r="A167" s="12" t="s">
        <v>480</v>
      </c>
      <c r="B167" s="13" t="s">
        <v>481</v>
      </c>
      <c r="E167" s="9">
        <v>44068</v>
      </c>
      <c r="F167">
        <v>86.349997999999999</v>
      </c>
    </row>
    <row r="168" spans="1:6">
      <c r="A168" s="12" t="s">
        <v>482</v>
      </c>
      <c r="B168" s="13" t="s">
        <v>483</v>
      </c>
      <c r="E168" s="9">
        <v>44069</v>
      </c>
      <c r="F168">
        <v>86.019997000000004</v>
      </c>
    </row>
    <row r="169" spans="1:6">
      <c r="A169" s="12" t="s">
        <v>484</v>
      </c>
      <c r="B169" s="13" t="s">
        <v>485</v>
      </c>
      <c r="E169" s="9">
        <v>44070</v>
      </c>
      <c r="F169">
        <v>83.800003000000004</v>
      </c>
    </row>
    <row r="170" spans="1:6">
      <c r="A170" s="12" t="s">
        <v>486</v>
      </c>
      <c r="B170" s="13" t="s">
        <v>487</v>
      </c>
      <c r="E170" s="9">
        <v>44071</v>
      </c>
      <c r="F170">
        <v>85.550003000000004</v>
      </c>
    </row>
    <row r="171" spans="1:6">
      <c r="A171" s="12" t="s">
        <v>488</v>
      </c>
      <c r="B171" s="13" t="s">
        <v>489</v>
      </c>
      <c r="E171" s="9">
        <v>44074</v>
      </c>
      <c r="F171">
        <v>90.82</v>
      </c>
    </row>
    <row r="172" spans="1:6">
      <c r="A172" s="12" t="s">
        <v>490</v>
      </c>
      <c r="B172" s="13" t="s">
        <v>491</v>
      </c>
      <c r="E172" s="9">
        <v>44075</v>
      </c>
      <c r="F172">
        <v>92.18</v>
      </c>
    </row>
    <row r="173" spans="1:6">
      <c r="A173" s="12" t="s">
        <v>492</v>
      </c>
      <c r="B173" s="13" t="s">
        <v>493</v>
      </c>
      <c r="E173" s="9">
        <v>44076</v>
      </c>
      <c r="F173">
        <v>90.220000999999996</v>
      </c>
    </row>
    <row r="174" spans="1:6">
      <c r="A174" s="12" t="s">
        <v>494</v>
      </c>
      <c r="B174" s="13" t="s">
        <v>495</v>
      </c>
      <c r="E174" s="9">
        <v>44077</v>
      </c>
      <c r="F174">
        <v>82.540001000000004</v>
      </c>
    </row>
    <row r="175" spans="1:6">
      <c r="A175" s="12" t="s">
        <v>496</v>
      </c>
      <c r="B175" s="13" t="s">
        <v>497</v>
      </c>
      <c r="E175" s="9">
        <v>44078</v>
      </c>
      <c r="F175">
        <v>82.010002</v>
      </c>
    </row>
    <row r="176" spans="1:6">
      <c r="A176" s="12" t="s">
        <v>498</v>
      </c>
      <c r="B176" s="13" t="s">
        <v>499</v>
      </c>
      <c r="E176" s="9">
        <v>44082</v>
      </c>
      <c r="F176">
        <v>78.690002000000007</v>
      </c>
    </row>
    <row r="177" spans="1:6">
      <c r="A177" s="12" t="s">
        <v>500</v>
      </c>
      <c r="B177" s="13" t="s">
        <v>447</v>
      </c>
      <c r="E177" s="9">
        <v>44083</v>
      </c>
      <c r="F177">
        <v>81.910004000000001</v>
      </c>
    </row>
    <row r="178" spans="1:6">
      <c r="A178" s="12" t="s">
        <v>501</v>
      </c>
      <c r="B178" s="13" t="s">
        <v>502</v>
      </c>
      <c r="E178" s="9">
        <v>44084</v>
      </c>
      <c r="F178">
        <v>78.980002999999996</v>
      </c>
    </row>
    <row r="179" spans="1:6">
      <c r="A179" s="12" t="s">
        <v>503</v>
      </c>
      <c r="B179" s="13" t="s">
        <v>504</v>
      </c>
      <c r="E179" s="9">
        <v>44085</v>
      </c>
      <c r="F179">
        <v>76.339995999999999</v>
      </c>
    </row>
    <row r="180" spans="1:6">
      <c r="A180" s="12" t="s">
        <v>505</v>
      </c>
      <c r="B180" s="13" t="s">
        <v>477</v>
      </c>
      <c r="E180" s="9">
        <v>44088</v>
      </c>
      <c r="F180">
        <v>77.900002000000001</v>
      </c>
    </row>
    <row r="181" spans="1:6">
      <c r="A181" s="12" t="s">
        <v>506</v>
      </c>
      <c r="B181" s="13" t="s">
        <v>479</v>
      </c>
      <c r="E181" s="9">
        <v>44089</v>
      </c>
      <c r="F181">
        <v>78.930000000000007</v>
      </c>
    </row>
    <row r="182" spans="1:6">
      <c r="A182" s="12" t="s">
        <v>507</v>
      </c>
      <c r="B182" s="13" t="s">
        <v>481</v>
      </c>
      <c r="E182" s="9">
        <v>44090</v>
      </c>
      <c r="F182">
        <v>76.660004000000001</v>
      </c>
    </row>
    <row r="183" spans="1:6">
      <c r="A183" s="12" t="s">
        <v>508</v>
      </c>
      <c r="B183" s="13" t="s">
        <v>483</v>
      </c>
      <c r="E183" s="9">
        <v>44091</v>
      </c>
      <c r="F183">
        <v>76.550003000000004</v>
      </c>
    </row>
    <row r="184" spans="1:6">
      <c r="A184" s="12" t="s">
        <v>509</v>
      </c>
      <c r="B184" s="13" t="s">
        <v>485</v>
      </c>
      <c r="E184" s="9">
        <v>44092</v>
      </c>
      <c r="F184">
        <v>74.930000000000007</v>
      </c>
    </row>
    <row r="185" spans="1:6">
      <c r="A185" s="12" t="s">
        <v>510</v>
      </c>
      <c r="B185" s="13" t="s">
        <v>487</v>
      </c>
      <c r="E185" s="9">
        <v>44095</v>
      </c>
      <c r="F185">
        <v>77.940002000000007</v>
      </c>
    </row>
    <row r="186" spans="1:6">
      <c r="A186" s="12" t="s">
        <v>511</v>
      </c>
      <c r="B186" s="13" t="s">
        <v>489</v>
      </c>
      <c r="E186" s="9">
        <v>44096</v>
      </c>
      <c r="F186">
        <v>77.699996999999996</v>
      </c>
    </row>
    <row r="187" spans="1:6">
      <c r="A187" s="12" t="s">
        <v>512</v>
      </c>
      <c r="B187" s="13" t="s">
        <v>491</v>
      </c>
      <c r="E187" s="9">
        <v>44097</v>
      </c>
      <c r="F187">
        <v>74.730002999999996</v>
      </c>
    </row>
    <row r="188" spans="1:6">
      <c r="A188" s="12" t="s">
        <v>513</v>
      </c>
      <c r="B188" s="13" t="s">
        <v>514</v>
      </c>
      <c r="E188" s="9">
        <v>44098</v>
      </c>
      <c r="F188">
        <v>75.819999999999993</v>
      </c>
    </row>
    <row r="189" spans="1:6">
      <c r="A189" s="12" t="s">
        <v>515</v>
      </c>
      <c r="B189" s="13" t="s">
        <v>516</v>
      </c>
      <c r="E189" s="9">
        <v>44099</v>
      </c>
      <c r="F189">
        <v>78.059997999999993</v>
      </c>
    </row>
    <row r="190" spans="1:6">
      <c r="A190" s="12" t="s">
        <v>517</v>
      </c>
      <c r="B190" s="13" t="s">
        <v>518</v>
      </c>
      <c r="E190" s="9">
        <v>44102</v>
      </c>
      <c r="F190">
        <v>79.480002999999996</v>
      </c>
    </row>
    <row r="191" spans="1:6">
      <c r="A191" s="12" t="s">
        <v>519</v>
      </c>
      <c r="B191" s="13" t="s">
        <v>520</v>
      </c>
      <c r="E191" s="9">
        <v>44103</v>
      </c>
      <c r="F191">
        <v>81.769997000000004</v>
      </c>
    </row>
    <row r="192" spans="1:6">
      <c r="A192" s="12" t="s">
        <v>521</v>
      </c>
      <c r="B192" s="13" t="s">
        <v>522</v>
      </c>
      <c r="E192" s="9">
        <v>44104</v>
      </c>
      <c r="F192">
        <v>81.989998</v>
      </c>
    </row>
    <row r="193" spans="1:6">
      <c r="A193" s="12" t="s">
        <v>523</v>
      </c>
      <c r="B193" s="13" t="s">
        <v>524</v>
      </c>
      <c r="E193" s="9">
        <v>44105</v>
      </c>
      <c r="F193">
        <v>84.860000999999997</v>
      </c>
    </row>
    <row r="194" spans="1:6">
      <c r="A194" s="12" t="s">
        <v>525</v>
      </c>
      <c r="B194" s="13" t="s">
        <v>364</v>
      </c>
      <c r="E194" s="9">
        <v>44106</v>
      </c>
      <c r="F194">
        <v>81.800003000000004</v>
      </c>
    </row>
    <row r="195" spans="1:6">
      <c r="A195" s="12" t="s">
        <v>526</v>
      </c>
      <c r="B195" s="13" t="s">
        <v>527</v>
      </c>
      <c r="E195" s="9">
        <v>44109</v>
      </c>
      <c r="F195">
        <v>86.150002000000001</v>
      </c>
    </row>
    <row r="196" spans="1:6">
      <c r="A196" s="12" t="s">
        <v>528</v>
      </c>
      <c r="B196" s="12"/>
      <c r="E196" s="9">
        <v>44110</v>
      </c>
      <c r="F196">
        <v>84.480002999999996</v>
      </c>
    </row>
    <row r="197" spans="1:6">
      <c r="A197" s="12" t="s">
        <v>529</v>
      </c>
      <c r="B197" s="12"/>
      <c r="E197" s="9">
        <v>44111</v>
      </c>
      <c r="F197">
        <v>86.690002000000007</v>
      </c>
    </row>
    <row r="198" spans="1:6">
      <c r="A198" s="12" t="s">
        <v>530</v>
      </c>
      <c r="B198" s="12"/>
      <c r="E198" s="9">
        <v>44112</v>
      </c>
      <c r="F198">
        <v>86.510002</v>
      </c>
    </row>
    <row r="199" spans="1:6">
      <c r="A199" s="12" t="s">
        <v>531</v>
      </c>
      <c r="B199" s="12"/>
      <c r="E199" s="9">
        <v>44113</v>
      </c>
      <c r="F199">
        <v>83.099997999999999</v>
      </c>
    </row>
    <row r="200" spans="1:6">
      <c r="A200" s="12" t="s">
        <v>532</v>
      </c>
      <c r="B200" s="12"/>
      <c r="E200" s="9">
        <v>44116</v>
      </c>
      <c r="F200">
        <v>84.290001000000004</v>
      </c>
    </row>
    <row r="201" spans="1:6">
      <c r="A201" s="12" t="s">
        <v>533</v>
      </c>
      <c r="B201" s="12"/>
      <c r="E201" s="9">
        <v>44117</v>
      </c>
      <c r="F201">
        <v>85.279999000000004</v>
      </c>
    </row>
    <row r="202" spans="1:6">
      <c r="A202" s="12" t="s">
        <v>534</v>
      </c>
      <c r="B202" s="12"/>
      <c r="E202" s="9">
        <v>44118</v>
      </c>
      <c r="F202">
        <v>84.209998999999996</v>
      </c>
    </row>
    <row r="203" spans="1:6">
      <c r="A203" s="12" t="s">
        <v>352</v>
      </c>
      <c r="E203" s="9">
        <v>44119</v>
      </c>
      <c r="F203">
        <v>83.129997000000003</v>
      </c>
    </row>
    <row r="204" spans="1:6">
      <c r="E204" s="9">
        <v>44120</v>
      </c>
      <c r="F204">
        <v>83.169998000000007</v>
      </c>
    </row>
    <row r="205" spans="1:6">
      <c r="E205" s="9">
        <v>44123</v>
      </c>
      <c r="F205">
        <v>82</v>
      </c>
    </row>
    <row r="206" spans="1:6">
      <c r="A206" s="10" t="s">
        <v>535</v>
      </c>
      <c r="B206" s="10" t="s">
        <v>131</v>
      </c>
      <c r="E206" s="9">
        <v>44124</v>
      </c>
      <c r="F206">
        <v>81.559997999999993</v>
      </c>
    </row>
    <row r="207" spans="1:6">
      <c r="A207" s="12" t="s">
        <v>536</v>
      </c>
      <c r="B207" s="13" t="s">
        <v>537</v>
      </c>
      <c r="E207" s="9">
        <v>44125</v>
      </c>
      <c r="F207">
        <v>79.199996999999996</v>
      </c>
    </row>
    <row r="208" spans="1:6">
      <c r="A208" s="12" t="s">
        <v>538</v>
      </c>
      <c r="B208" s="13" t="s">
        <v>537</v>
      </c>
      <c r="E208" s="9">
        <v>44126</v>
      </c>
      <c r="F208">
        <v>79.419998000000007</v>
      </c>
    </row>
    <row r="209" spans="1:6">
      <c r="A209" s="12" t="s">
        <v>539</v>
      </c>
      <c r="B209" s="13" t="s">
        <v>537</v>
      </c>
      <c r="E209" s="9">
        <v>44127</v>
      </c>
      <c r="F209">
        <v>81.959998999999996</v>
      </c>
    </row>
    <row r="210" spans="1:6">
      <c r="A210" s="12" t="s">
        <v>540</v>
      </c>
      <c r="B210" s="13" t="s">
        <v>44</v>
      </c>
      <c r="E210" s="9">
        <v>44130</v>
      </c>
      <c r="F210">
        <v>82.230002999999996</v>
      </c>
    </row>
    <row r="211" spans="1:6">
      <c r="A211" s="12" t="s">
        <v>541</v>
      </c>
      <c r="B211" s="13" t="s">
        <v>542</v>
      </c>
      <c r="E211" s="9">
        <v>44131</v>
      </c>
      <c r="F211">
        <v>78.879997000000003</v>
      </c>
    </row>
    <row r="212" spans="1:6">
      <c r="A212" s="12" t="s">
        <v>543</v>
      </c>
      <c r="B212" s="13" t="s">
        <v>544</v>
      </c>
      <c r="E212" s="9">
        <v>44132</v>
      </c>
      <c r="F212">
        <v>76.400002000000001</v>
      </c>
    </row>
    <row r="213" spans="1:6">
      <c r="A213" s="12" t="s">
        <v>545</v>
      </c>
      <c r="B213" s="13" t="s">
        <v>544</v>
      </c>
      <c r="E213" s="9">
        <v>44133</v>
      </c>
      <c r="F213">
        <v>78.019997000000004</v>
      </c>
    </row>
    <row r="214" spans="1:6">
      <c r="A214" s="12" t="s">
        <v>546</v>
      </c>
      <c r="B214" s="13" t="s">
        <v>544</v>
      </c>
      <c r="E214" s="9">
        <v>44134</v>
      </c>
      <c r="F214">
        <v>75.290001000000004</v>
      </c>
    </row>
    <row r="215" spans="1:6">
      <c r="A215" s="12" t="s">
        <v>547</v>
      </c>
      <c r="B215" s="13" t="s">
        <v>548</v>
      </c>
      <c r="E215" s="9">
        <v>44137</v>
      </c>
      <c r="F215">
        <v>74.699996999999996</v>
      </c>
    </row>
    <row r="216" spans="1:6">
      <c r="A216" s="12" t="s">
        <v>549</v>
      </c>
      <c r="B216" s="13" t="s">
        <v>550</v>
      </c>
      <c r="E216" s="9">
        <v>44138</v>
      </c>
      <c r="F216">
        <v>76.580001999999993</v>
      </c>
    </row>
    <row r="217" spans="1:6">
      <c r="A217" s="12" t="s">
        <v>551</v>
      </c>
      <c r="B217" s="13" t="s">
        <v>552</v>
      </c>
      <c r="E217" s="9">
        <v>44139</v>
      </c>
      <c r="F217">
        <v>81.349997999999999</v>
      </c>
    </row>
    <row r="218" spans="1:6">
      <c r="A218" s="12" t="s">
        <v>553</v>
      </c>
      <c r="B218" s="13" t="s">
        <v>554</v>
      </c>
      <c r="E218" s="9">
        <v>44140</v>
      </c>
      <c r="F218">
        <v>83</v>
      </c>
    </row>
    <row r="219" spans="1:6">
      <c r="A219" s="12" t="s">
        <v>555</v>
      </c>
      <c r="B219" s="13" t="s">
        <v>556</v>
      </c>
      <c r="E219" s="9">
        <v>44141</v>
      </c>
      <c r="F219">
        <v>85.879997000000003</v>
      </c>
    </row>
    <row r="220" spans="1:6">
      <c r="A220" s="12" t="s">
        <v>557</v>
      </c>
      <c r="B220" s="13" t="s">
        <v>556</v>
      </c>
      <c r="E220" s="9">
        <v>44144</v>
      </c>
      <c r="F220">
        <v>83.120002999999997</v>
      </c>
    </row>
    <row r="221" spans="1:6">
      <c r="A221" s="12" t="s">
        <v>558</v>
      </c>
      <c r="B221" s="13" t="s">
        <v>203</v>
      </c>
      <c r="E221" s="9">
        <v>44145</v>
      </c>
      <c r="F221">
        <v>77.989998</v>
      </c>
    </row>
    <row r="222" spans="1:6">
      <c r="A222" s="12" t="s">
        <v>559</v>
      </c>
      <c r="B222" s="13" t="s">
        <v>489</v>
      </c>
      <c r="E222" s="9">
        <v>44146</v>
      </c>
      <c r="F222">
        <v>81.279999000000004</v>
      </c>
    </row>
    <row r="223" spans="1:6">
      <c r="A223" s="12" t="s">
        <v>560</v>
      </c>
      <c r="B223" s="12"/>
      <c r="E223" s="9">
        <v>44147</v>
      </c>
      <c r="F223">
        <v>81.839995999999999</v>
      </c>
    </row>
    <row r="224" spans="1:6">
      <c r="A224" s="12" t="s">
        <v>561</v>
      </c>
      <c r="B224" s="12"/>
      <c r="E224" s="9">
        <v>44148</v>
      </c>
      <c r="F224">
        <v>81.430000000000007</v>
      </c>
    </row>
    <row r="225" spans="1:6">
      <c r="A225" s="12" t="s">
        <v>562</v>
      </c>
      <c r="B225" s="12"/>
      <c r="E225" s="9">
        <v>44151</v>
      </c>
      <c r="F225">
        <v>83.730002999999996</v>
      </c>
    </row>
    <row r="226" spans="1:6">
      <c r="A226" s="12" t="s">
        <v>563</v>
      </c>
      <c r="B226" s="13" t="s">
        <v>564</v>
      </c>
      <c r="E226" s="9">
        <v>44152</v>
      </c>
      <c r="F226">
        <v>83.360000999999997</v>
      </c>
    </row>
    <row r="227" spans="1:6">
      <c r="A227" s="12" t="s">
        <v>565</v>
      </c>
      <c r="B227" s="12"/>
      <c r="E227" s="9">
        <v>44153</v>
      </c>
      <c r="F227">
        <v>82.540001000000004</v>
      </c>
    </row>
    <row r="228" spans="1:6">
      <c r="A228" s="12" t="s">
        <v>566</v>
      </c>
      <c r="B228" s="12"/>
      <c r="E228" s="9">
        <v>44154</v>
      </c>
      <c r="F228">
        <v>85.540001000000004</v>
      </c>
    </row>
    <row r="229" spans="1:6">
      <c r="A229" s="12" t="s">
        <v>567</v>
      </c>
      <c r="B229" s="12"/>
      <c r="E229" s="9">
        <v>44155</v>
      </c>
      <c r="F229">
        <v>84.639999000000003</v>
      </c>
    </row>
    <row r="230" spans="1:6">
      <c r="A230" s="12" t="s">
        <v>568</v>
      </c>
      <c r="B230" s="12"/>
      <c r="E230" s="9">
        <v>44158</v>
      </c>
      <c r="F230">
        <v>85.309997999999993</v>
      </c>
    </row>
    <row r="231" spans="1:6">
      <c r="A231" s="12" t="s">
        <v>569</v>
      </c>
      <c r="B231" s="12"/>
      <c r="E231" s="9">
        <v>44159</v>
      </c>
      <c r="F231">
        <v>85.07</v>
      </c>
    </row>
    <row r="232" spans="1:6">
      <c r="A232" s="12" t="s">
        <v>570</v>
      </c>
      <c r="B232" s="13" t="s">
        <v>571</v>
      </c>
      <c r="E232" s="9">
        <v>44160</v>
      </c>
      <c r="F232">
        <v>86.709998999999996</v>
      </c>
    </row>
    <row r="233" spans="1:6">
      <c r="A233" s="12" t="s">
        <v>572</v>
      </c>
      <c r="B233" s="13" t="s">
        <v>573</v>
      </c>
      <c r="E233" s="9">
        <v>44162</v>
      </c>
      <c r="F233">
        <v>87.190002000000007</v>
      </c>
    </row>
    <row r="234" spans="1:6">
      <c r="A234" s="12" t="s">
        <v>574</v>
      </c>
      <c r="B234" s="13" t="s">
        <v>575</v>
      </c>
      <c r="E234" s="9">
        <v>44165</v>
      </c>
      <c r="F234">
        <v>92.660004000000001</v>
      </c>
    </row>
    <row r="235" spans="1:6">
      <c r="A235" s="12" t="s">
        <v>576</v>
      </c>
      <c r="B235" s="13" t="s">
        <v>577</v>
      </c>
      <c r="E235" s="9">
        <v>44166</v>
      </c>
      <c r="F235">
        <v>92.629997000000003</v>
      </c>
    </row>
    <row r="236" spans="1:6">
      <c r="A236" s="12" t="s">
        <v>578</v>
      </c>
      <c r="B236" s="13" t="s">
        <v>374</v>
      </c>
      <c r="E236" s="9">
        <v>44167</v>
      </c>
      <c r="F236">
        <v>93.739998</v>
      </c>
    </row>
    <row r="237" spans="1:6">
      <c r="A237" s="12" t="s">
        <v>579</v>
      </c>
      <c r="B237" s="13" t="s">
        <v>580</v>
      </c>
      <c r="E237" s="9">
        <v>44168</v>
      </c>
      <c r="F237">
        <v>92.309997999999993</v>
      </c>
    </row>
    <row r="238" spans="1:6">
      <c r="A238" s="12" t="s">
        <v>581</v>
      </c>
      <c r="B238" s="13" t="s">
        <v>582</v>
      </c>
      <c r="E238" s="9">
        <v>44169</v>
      </c>
      <c r="F238">
        <v>94.040001000000004</v>
      </c>
    </row>
    <row r="239" spans="1:6">
      <c r="A239" s="12" t="s">
        <v>583</v>
      </c>
      <c r="B239" s="13" t="s">
        <v>584</v>
      </c>
      <c r="E239" s="9">
        <v>44172</v>
      </c>
      <c r="F239">
        <v>94.07</v>
      </c>
    </row>
    <row r="240" spans="1:6">
      <c r="A240" s="12" t="s">
        <v>585</v>
      </c>
      <c r="B240" s="13" t="s">
        <v>586</v>
      </c>
      <c r="E240" s="9">
        <v>44173</v>
      </c>
      <c r="F240">
        <v>92.919998000000007</v>
      </c>
    </row>
    <row r="241" spans="1:6">
      <c r="A241" s="12" t="s">
        <v>587</v>
      </c>
      <c r="B241" s="13" t="s">
        <v>588</v>
      </c>
      <c r="E241" s="9">
        <v>44174</v>
      </c>
      <c r="F241">
        <v>89.830001999999993</v>
      </c>
    </row>
    <row r="242" spans="1:6">
      <c r="A242" s="12" t="s">
        <v>589</v>
      </c>
      <c r="B242" s="13" t="s">
        <v>590</v>
      </c>
      <c r="E242" s="9">
        <v>44175</v>
      </c>
      <c r="F242">
        <v>91.660004000000001</v>
      </c>
    </row>
    <row r="243" spans="1:6">
      <c r="A243" s="12" t="s">
        <v>591</v>
      </c>
      <c r="B243" s="12"/>
      <c r="E243" s="9">
        <v>44176</v>
      </c>
      <c r="F243">
        <v>91.650002000000001</v>
      </c>
    </row>
    <row r="244" spans="1:6">
      <c r="A244" s="12" t="s">
        <v>592</v>
      </c>
      <c r="B244" s="12"/>
      <c r="E244" s="9">
        <v>44179</v>
      </c>
      <c r="F244">
        <v>94.779999000000004</v>
      </c>
    </row>
    <row r="245" spans="1:6">
      <c r="A245" s="12" t="s">
        <v>593</v>
      </c>
      <c r="B245" s="12"/>
      <c r="E245" s="9">
        <v>44180</v>
      </c>
      <c r="F245">
        <v>97.120002999999997</v>
      </c>
    </row>
    <row r="246" spans="1:6">
      <c r="A246" s="12" t="s">
        <v>594</v>
      </c>
      <c r="B246" s="13" t="s">
        <v>595</v>
      </c>
      <c r="E246" s="9">
        <v>44181</v>
      </c>
      <c r="F246">
        <v>96.849997999999999</v>
      </c>
    </row>
    <row r="247" spans="1:6">
      <c r="A247" s="12" t="s">
        <v>596</v>
      </c>
      <c r="B247" s="13" t="s">
        <v>595</v>
      </c>
      <c r="E247" s="9">
        <v>44182</v>
      </c>
      <c r="F247">
        <v>96.839995999999999</v>
      </c>
    </row>
    <row r="248" spans="1:6">
      <c r="A248" s="12" t="s">
        <v>597</v>
      </c>
      <c r="B248" s="13" t="s">
        <v>598</v>
      </c>
      <c r="E248" s="9">
        <v>44183</v>
      </c>
      <c r="F248">
        <v>95.919998000000007</v>
      </c>
    </row>
    <row r="249" spans="1:6">
      <c r="A249" s="12" t="s">
        <v>599</v>
      </c>
      <c r="B249" s="13" t="s">
        <v>598</v>
      </c>
      <c r="E249" s="9">
        <v>44186</v>
      </c>
      <c r="F249">
        <v>93.230002999999996</v>
      </c>
    </row>
    <row r="250" spans="1:6">
      <c r="A250" s="12" t="s">
        <v>600</v>
      </c>
      <c r="B250" s="12"/>
      <c r="E250" s="9">
        <v>44187</v>
      </c>
      <c r="F250">
        <v>93.160004000000001</v>
      </c>
    </row>
    <row r="251" spans="1:6">
      <c r="A251" s="12" t="s">
        <v>601</v>
      </c>
      <c r="B251" s="13" t="s">
        <v>602</v>
      </c>
      <c r="E251" s="9">
        <v>44188</v>
      </c>
      <c r="F251">
        <v>91.550003000000004</v>
      </c>
    </row>
    <row r="252" spans="1:6">
      <c r="A252" s="12" t="s">
        <v>603</v>
      </c>
      <c r="B252" s="13" t="s">
        <v>604</v>
      </c>
      <c r="E252" s="9">
        <v>44189</v>
      </c>
      <c r="F252">
        <v>91.809997999999993</v>
      </c>
    </row>
    <row r="253" spans="1:6">
      <c r="A253" s="12" t="s">
        <v>605</v>
      </c>
      <c r="B253" s="13" t="s">
        <v>606</v>
      </c>
      <c r="E253" s="9">
        <v>44193</v>
      </c>
      <c r="F253">
        <v>91.599997999999999</v>
      </c>
    </row>
    <row r="254" spans="1:6">
      <c r="A254" s="12" t="s">
        <v>607</v>
      </c>
      <c r="B254" s="13" t="s">
        <v>203</v>
      </c>
      <c r="E254" s="9">
        <v>44194</v>
      </c>
      <c r="F254">
        <v>90.620002999999997</v>
      </c>
    </row>
    <row r="255" spans="1:6">
      <c r="A255" s="12" t="s">
        <v>608</v>
      </c>
      <c r="B255" s="13" t="s">
        <v>203</v>
      </c>
      <c r="E255" s="9">
        <v>44195</v>
      </c>
      <c r="F255">
        <v>92.290001000000004</v>
      </c>
    </row>
    <row r="256" spans="1:6">
      <c r="A256" s="12" t="s">
        <v>609</v>
      </c>
      <c r="B256" s="13" t="s">
        <v>203</v>
      </c>
    </row>
    <row r="257" spans="1:2">
      <c r="A257" s="12" t="s">
        <v>610</v>
      </c>
      <c r="B257" s="12"/>
    </row>
    <row r="258" spans="1:2">
      <c r="A258" s="12" t="s">
        <v>611</v>
      </c>
      <c r="B258" s="12"/>
    </row>
    <row r="259" spans="1:2">
      <c r="A259" s="12" t="s">
        <v>612</v>
      </c>
      <c r="B259" s="12"/>
    </row>
    <row r="260" spans="1:2">
      <c r="A260" s="12" t="s">
        <v>613</v>
      </c>
      <c r="B260" s="12"/>
    </row>
    <row r="261" spans="1:2">
      <c r="A261" s="12" t="s">
        <v>614</v>
      </c>
      <c r="B261" s="13" t="s">
        <v>564</v>
      </c>
    </row>
    <row r="262" spans="1:2">
      <c r="A262" s="12" t="s">
        <v>615</v>
      </c>
      <c r="B262" s="13" t="s">
        <v>564</v>
      </c>
    </row>
    <row r="263" spans="1:2">
      <c r="A263" s="12" t="s">
        <v>616</v>
      </c>
      <c r="B263" s="13" t="s">
        <v>617</v>
      </c>
    </row>
    <row r="264" spans="1:2">
      <c r="A264" s="12" t="s">
        <v>618</v>
      </c>
      <c r="B264" s="13" t="s">
        <v>617</v>
      </c>
    </row>
    <row r="265" spans="1:2">
      <c r="A265" s="12" t="s">
        <v>619</v>
      </c>
      <c r="B265" s="12"/>
    </row>
    <row r="266" spans="1:2">
      <c r="A266" s="12" t="s">
        <v>620</v>
      </c>
      <c r="B266" s="13" t="s">
        <v>203</v>
      </c>
    </row>
    <row r="267" spans="1:2">
      <c r="A267" s="12" t="s">
        <v>621</v>
      </c>
      <c r="B267" s="13" t="s">
        <v>622</v>
      </c>
    </row>
    <row r="268" spans="1:2">
      <c r="A268" s="12" t="s">
        <v>623</v>
      </c>
      <c r="B268" s="13" t="s">
        <v>622</v>
      </c>
    </row>
    <row r="269" spans="1:2">
      <c r="A269" s="12" t="s">
        <v>624</v>
      </c>
      <c r="B269" s="13" t="s">
        <v>625</v>
      </c>
    </row>
    <row r="270" spans="1:2">
      <c r="A270" s="12" t="s">
        <v>626</v>
      </c>
      <c r="B270" s="13" t="s">
        <v>625</v>
      </c>
    </row>
    <row r="271" spans="1:2">
      <c r="A271" s="12" t="s">
        <v>627</v>
      </c>
      <c r="B271" s="12"/>
    </row>
    <row r="272" spans="1:2">
      <c r="A272" s="12" t="s">
        <v>628</v>
      </c>
      <c r="B272" s="13" t="s">
        <v>629</v>
      </c>
    </row>
    <row r="273" spans="1:2">
      <c r="A273" s="12" t="s">
        <v>630</v>
      </c>
      <c r="B273" s="13" t="s">
        <v>315</v>
      </c>
    </row>
    <row r="274" spans="1:2">
      <c r="A274" s="12" t="s">
        <v>631</v>
      </c>
      <c r="B274" s="12"/>
    </row>
    <row r="275" spans="1:2">
      <c r="A275" s="12" t="s">
        <v>632</v>
      </c>
      <c r="B275" s="12"/>
    </row>
    <row r="276" spans="1:2">
      <c r="A276" s="12" t="s">
        <v>633</v>
      </c>
      <c r="B276" s="13" t="s">
        <v>357</v>
      </c>
    </row>
    <row r="277" spans="1:2">
      <c r="A277" s="12" t="s">
        <v>634</v>
      </c>
      <c r="B277" s="13" t="s">
        <v>635</v>
      </c>
    </row>
    <row r="278" spans="1:2">
      <c r="A278" s="12" t="s">
        <v>636</v>
      </c>
      <c r="B278" s="13" t="s">
        <v>637</v>
      </c>
    </row>
    <row r="279" spans="1:2">
      <c r="A279" s="12" t="s">
        <v>638</v>
      </c>
      <c r="B279" s="12"/>
    </row>
    <row r="280" spans="1:2">
      <c r="A280" s="12" t="s">
        <v>639</v>
      </c>
      <c r="B280" s="13" t="s">
        <v>635</v>
      </c>
    </row>
    <row r="281" spans="1:2">
      <c r="A281" s="12" t="s">
        <v>640</v>
      </c>
      <c r="B281" s="13" t="s">
        <v>471</v>
      </c>
    </row>
    <row r="282" spans="1:2">
      <c r="A282" s="12" t="s">
        <v>641</v>
      </c>
      <c r="B282" s="13" t="s">
        <v>642</v>
      </c>
    </row>
    <row r="283" spans="1:2">
      <c r="A283" s="12" t="s">
        <v>643</v>
      </c>
      <c r="B283" s="12"/>
    </row>
    <row r="284" spans="1:2">
      <c r="A284" s="12" t="s">
        <v>352</v>
      </c>
    </row>
  </sheetData>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workbookViewId="0">
      <selection activeCell="H27" sqref="H27"/>
    </sheetView>
  </sheetViews>
  <sheetFormatPr defaultRowHeight="14.4"/>
  <cols>
    <col min="1" max="1" width="40.44140625" bestFit="1" customWidth="1"/>
    <col min="2" max="2" width="14.109375" bestFit="1" customWidth="1"/>
    <col min="3" max="5" width="16.88671875" bestFit="1" customWidth="1"/>
    <col min="6" max="6" width="15.44140625" bestFit="1" customWidth="1"/>
    <col min="7" max="7" width="13.109375" bestFit="1" customWidth="1"/>
    <col min="8" max="8" width="23.88671875" bestFit="1" customWidth="1"/>
    <col min="11" max="11" width="11" bestFit="1" customWidth="1"/>
  </cols>
  <sheetData>
    <row r="1" spans="1:8" s="24" customFormat="1" ht="18">
      <c r="A1" s="25" t="s">
        <v>1522</v>
      </c>
    </row>
    <row r="3" spans="1:8">
      <c r="A3" s="7" t="s">
        <v>1550</v>
      </c>
    </row>
    <row r="4" spans="1:8">
      <c r="A4" s="2"/>
      <c r="B4" s="8">
        <v>2016</v>
      </c>
      <c r="C4" s="8">
        <v>2017</v>
      </c>
      <c r="D4" s="1">
        <v>2018</v>
      </c>
      <c r="E4" s="1">
        <v>2019</v>
      </c>
      <c r="F4" s="1">
        <v>2020</v>
      </c>
      <c r="G4" s="4"/>
      <c r="H4" s="23" t="s">
        <v>1500</v>
      </c>
    </row>
    <row r="5" spans="1:8">
      <c r="A5" s="2" t="s">
        <v>280</v>
      </c>
      <c r="B5" s="34" t="s">
        <v>1129</v>
      </c>
      <c r="C5" s="33">
        <v>62761000000</v>
      </c>
      <c r="D5" s="34" t="s">
        <v>33</v>
      </c>
      <c r="E5" s="34" t="s">
        <v>34</v>
      </c>
      <c r="F5" s="34" t="s">
        <v>35</v>
      </c>
      <c r="G5" s="6"/>
      <c r="H5" s="4"/>
    </row>
    <row r="6" spans="1:8">
      <c r="A6" s="2" t="s">
        <v>1100</v>
      </c>
      <c r="B6" s="26"/>
      <c r="C6" s="27">
        <f>(C5-B5)/B5</f>
        <v>5.6813780793776414E-2</v>
      </c>
      <c r="D6" s="27">
        <f>(D5-C5)/C5</f>
        <v>0.12885390608817579</v>
      </c>
      <c r="E6" s="27">
        <f>(E5-D5)/D5</f>
        <v>1.5766147244805781E-2</v>
      </c>
      <c r="F6" s="27">
        <f>(F5-E5)/E5</f>
        <v>8.2012089210032654E-2</v>
      </c>
      <c r="G6" s="4"/>
      <c r="H6" s="29">
        <f>AVERAGE(C6:F6)</f>
        <v>7.086148083419766E-2</v>
      </c>
    </row>
    <row r="7" spans="1:8">
      <c r="A7" s="2"/>
      <c r="B7" s="26"/>
      <c r="C7" s="26"/>
      <c r="D7" s="26"/>
      <c r="E7" s="26"/>
      <c r="F7" s="26"/>
      <c r="G7" s="4"/>
      <c r="H7" s="21"/>
    </row>
    <row r="8" spans="1:8">
      <c r="A8" s="2" t="s">
        <v>1102</v>
      </c>
      <c r="B8" s="26" t="s">
        <v>1131</v>
      </c>
      <c r="C8" s="26" t="s">
        <v>1132</v>
      </c>
      <c r="D8" s="26">
        <v>-27111000000</v>
      </c>
      <c r="E8" s="26" t="s">
        <v>102</v>
      </c>
      <c r="F8" s="26" t="s">
        <v>103</v>
      </c>
      <c r="G8" s="4"/>
      <c r="H8" s="21"/>
    </row>
    <row r="9" spans="1:8">
      <c r="A9" s="2" t="s">
        <v>1101</v>
      </c>
      <c r="B9" s="26"/>
      <c r="C9" s="27">
        <f>(C8-B8)/B8</f>
        <v>2.1382997068460079E-2</v>
      </c>
      <c r="D9" s="27">
        <f>(D8-C8)/C8</f>
        <v>0.14431031571838596</v>
      </c>
      <c r="E9" s="27">
        <f>(E8-D8)/D8</f>
        <v>0.10010696765150677</v>
      </c>
      <c r="F9" s="27">
        <f>(F8-E8)/E8</f>
        <v>0.14853310980720871</v>
      </c>
      <c r="G9" s="4"/>
      <c r="H9" s="29">
        <f>AVERAGE(C9,D9,E9,F9)</f>
        <v>0.10358334756139037</v>
      </c>
    </row>
    <row r="10" spans="1:8">
      <c r="A10" s="2"/>
      <c r="B10" s="26"/>
      <c r="C10" s="26"/>
      <c r="D10" s="26"/>
      <c r="E10" s="26"/>
      <c r="F10" s="26"/>
      <c r="G10" s="4"/>
      <c r="H10" s="21"/>
    </row>
    <row r="11" spans="1:8">
      <c r="A11" s="2" t="s">
        <v>287</v>
      </c>
      <c r="B11" s="26" t="s">
        <v>1135</v>
      </c>
      <c r="C11" s="26" t="s">
        <v>1136</v>
      </c>
      <c r="D11" s="26" t="s">
        <v>677</v>
      </c>
      <c r="E11" s="26" t="s">
        <v>678</v>
      </c>
      <c r="F11" s="26" t="s">
        <v>679</v>
      </c>
      <c r="G11" s="4"/>
      <c r="H11" s="21"/>
    </row>
    <row r="12" spans="1:8">
      <c r="A12" s="2" t="s">
        <v>1101</v>
      </c>
      <c r="B12" s="26"/>
      <c r="C12" s="27">
        <f>(C11-B11)/B11</f>
        <v>-0.10992020959866619</v>
      </c>
      <c r="D12" s="27">
        <f>(D11-C11)/C11</f>
        <v>-9.6869146374096868E-2</v>
      </c>
      <c r="E12" s="27">
        <f>(E11-D11)/D11</f>
        <v>-8.8888888888888892E-2</v>
      </c>
      <c r="F12" s="27">
        <f>(F11-E11)/E11</f>
        <v>4.8780487804878049E-3</v>
      </c>
      <c r="G12" s="4"/>
      <c r="H12" s="29">
        <f>AVERAGE(C12:F12)</f>
        <v>-7.2700049020291035E-2</v>
      </c>
    </row>
    <row r="13" spans="1:8">
      <c r="A13" s="2"/>
      <c r="B13" s="26"/>
      <c r="C13" s="26"/>
      <c r="D13" s="26"/>
      <c r="E13" s="26"/>
      <c r="F13" s="26"/>
      <c r="G13" s="4"/>
      <c r="H13" s="21"/>
    </row>
    <row r="14" spans="1:8">
      <c r="A14" s="2" t="s">
        <v>289</v>
      </c>
      <c r="B14" s="26" t="s">
        <v>1137</v>
      </c>
      <c r="C14" s="26" t="s">
        <v>1138</v>
      </c>
      <c r="D14" s="26" t="s">
        <v>680</v>
      </c>
      <c r="E14" s="26" t="s">
        <v>681</v>
      </c>
      <c r="F14" s="26" t="s">
        <v>682</v>
      </c>
      <c r="G14" s="4"/>
      <c r="H14" s="21"/>
    </row>
    <row r="15" spans="1:8">
      <c r="A15" s="2" t="s">
        <v>1100</v>
      </c>
      <c r="B15" s="26"/>
      <c r="C15" s="27">
        <f>(C14-B14)/B14</f>
        <v>2.8100470957613814E-2</v>
      </c>
      <c r="D15" s="27">
        <f>(D14-C14)/C14</f>
        <v>3.3974652618720416E-2</v>
      </c>
      <c r="E15" s="27">
        <f>(E14-D14)/D14</f>
        <v>-1.3364837923650594E-2</v>
      </c>
      <c r="F15" s="27">
        <f>(F14-E14)/E14</f>
        <v>1.4518784613081873E-2</v>
      </c>
      <c r="G15" s="4"/>
      <c r="H15" s="29">
        <f>AVERAGE(C15:F15)</f>
        <v>1.5807267566441376E-2</v>
      </c>
    </row>
    <row r="16" spans="1:8">
      <c r="A16" s="2"/>
      <c r="B16" s="6"/>
      <c r="C16" s="6"/>
      <c r="D16" s="6"/>
      <c r="E16" s="6"/>
      <c r="F16" s="6"/>
      <c r="G16" s="4"/>
      <c r="H16" s="4"/>
    </row>
    <row r="17" spans="1:8">
      <c r="A17" s="15" t="s">
        <v>1519</v>
      </c>
      <c r="B17" s="6"/>
      <c r="C17" s="6"/>
      <c r="D17" s="6"/>
      <c r="E17" s="6"/>
      <c r="F17" s="6"/>
      <c r="G17" s="4"/>
      <c r="H17" s="15" t="s">
        <v>1547</v>
      </c>
    </row>
    <row r="18" spans="1:8">
      <c r="A18" s="2"/>
      <c r="B18" s="6"/>
      <c r="C18" s="6"/>
      <c r="D18" s="6"/>
      <c r="E18" s="6"/>
      <c r="F18" s="6"/>
      <c r="G18" s="4"/>
      <c r="H18" s="4"/>
    </row>
    <row r="19" spans="1:8">
      <c r="A19" s="2" t="s">
        <v>1502</v>
      </c>
      <c r="B19" s="28">
        <f>-1*B8/B5</f>
        <v>0.39059053328169463</v>
      </c>
      <c r="C19" s="28">
        <f>-1*C8/C5</f>
        <v>0.37749557846433296</v>
      </c>
      <c r="D19" s="28">
        <f>-1*D8/D5</f>
        <v>0.38266429539295393</v>
      </c>
      <c r="E19" s="28">
        <f>-1*E8/E5</f>
        <v>0.41443757382060725</v>
      </c>
      <c r="F19" s="28">
        <f>-1*F8/F5</f>
        <v>0.43991678117816274</v>
      </c>
      <c r="G19" s="4"/>
      <c r="H19" s="30">
        <f>AVERAGE(B19:F19)</f>
        <v>0.40102095242755026</v>
      </c>
    </row>
    <row r="20" spans="1:8">
      <c r="A20" s="2"/>
      <c r="B20" s="2"/>
      <c r="C20" s="27"/>
      <c r="D20" s="27"/>
      <c r="E20" s="27"/>
      <c r="F20" s="27"/>
      <c r="G20" s="4"/>
      <c r="H20" s="21"/>
    </row>
    <row r="21" spans="1:8">
      <c r="A21" s="2" t="s">
        <v>1504</v>
      </c>
      <c r="B21" s="28">
        <f>-1*B11/B5</f>
        <v>0.14139458130567295</v>
      </c>
      <c r="C21" s="28">
        <f>-1*C11/C5</f>
        <v>0.119086693965998</v>
      </c>
      <c r="D21" s="28">
        <f>-1*D11/D5</f>
        <v>9.527439024390244E-2</v>
      </c>
      <c r="E21" s="28">
        <f>-1*E11/E5</f>
        <v>8.5458208851525053E-2</v>
      </c>
      <c r="F21" s="28">
        <f>-1*F11/F5</f>
        <v>7.9366098604029947E-2</v>
      </c>
      <c r="G21" s="4"/>
      <c r="H21" s="30">
        <f>AVERAGE(B21:F21)</f>
        <v>0.10411599459422569</v>
      </c>
    </row>
    <row r="22" spans="1:8">
      <c r="A22" s="2"/>
      <c r="B22" s="28"/>
      <c r="C22" s="28"/>
      <c r="D22" s="28"/>
      <c r="E22" s="28"/>
      <c r="F22" s="28"/>
      <c r="G22" s="4"/>
      <c r="H22" s="21"/>
    </row>
    <row r="23" spans="1:8">
      <c r="A23" s="2" t="s">
        <v>1508</v>
      </c>
      <c r="B23" s="27">
        <f>-1*B14/B5</f>
        <v>0.21452506440803543</v>
      </c>
      <c r="C23" s="27">
        <f>-1*C14/C5</f>
        <v>0.20869648348496678</v>
      </c>
      <c r="D23" s="27">
        <f>-1*D14/D5</f>
        <v>0.19115571364046974</v>
      </c>
      <c r="E23" s="27">
        <f>-1*E14/E5</f>
        <v>0.18567359132911831</v>
      </c>
      <c r="F23" s="27">
        <f>-1*F14/F5</f>
        <v>0.17409172049777183</v>
      </c>
      <c r="H23" s="22">
        <f>AVERAGE(B23:F23)</f>
        <v>0.19482851467207243</v>
      </c>
    </row>
    <row r="24" spans="1:8">
      <c r="A24" s="2"/>
      <c r="B24" s="2"/>
      <c r="C24" s="2"/>
      <c r="D24" s="2"/>
      <c r="E24" s="2"/>
      <c r="F24" s="2"/>
    </row>
    <row r="25" spans="1:8">
      <c r="A25" s="15" t="s">
        <v>1521</v>
      </c>
      <c r="B25" s="2"/>
      <c r="C25" s="2"/>
      <c r="D25" s="2"/>
      <c r="E25" s="2"/>
      <c r="F25" s="2"/>
      <c r="H25" s="1" t="s">
        <v>1520</v>
      </c>
    </row>
    <row r="26" spans="1:8">
      <c r="A26" s="2"/>
      <c r="B26" s="2"/>
      <c r="C26" s="2"/>
      <c r="D26" s="2"/>
      <c r="E26" s="2"/>
      <c r="F26" s="2"/>
    </row>
    <row r="27" spans="1:8">
      <c r="A27" s="2" t="s">
        <v>1523</v>
      </c>
      <c r="B27" s="33" t="s">
        <v>598</v>
      </c>
      <c r="C27" s="33" t="s">
        <v>1139</v>
      </c>
      <c r="D27" s="33" t="s">
        <v>625</v>
      </c>
      <c r="E27" s="33" t="s">
        <v>625</v>
      </c>
      <c r="F27" s="33">
        <v>-200000000</v>
      </c>
      <c r="G27" s="33"/>
      <c r="H27" s="32">
        <f>(B27+C27+D27+E27+F27)/5</f>
        <v>-214200000</v>
      </c>
    </row>
    <row r="28" spans="1:8">
      <c r="A28" s="2"/>
      <c r="B28" s="33"/>
      <c r="C28" s="33"/>
      <c r="D28" s="33"/>
      <c r="E28" s="33"/>
      <c r="F28" s="33"/>
      <c r="G28" s="33"/>
      <c r="H28" s="32"/>
    </row>
    <row r="29" spans="1:8">
      <c r="A29" t="s">
        <v>1513</v>
      </c>
      <c r="B29" s="33"/>
      <c r="C29" s="31">
        <f>(BS!C22-BS!B22)+C27</f>
        <v>4761000000</v>
      </c>
      <c r="D29" s="31">
        <f>(BS!D22-BS!C22)+D27</f>
        <v>7667000000</v>
      </c>
      <c r="E29" s="31">
        <f>(BS!E22-BS!D22)+E27</f>
        <v>6210000000</v>
      </c>
      <c r="F29" s="31">
        <f>(BS!F22-BS!E22)+'DCF Valuation'!F27</f>
        <v>998000000</v>
      </c>
      <c r="G29" s="33"/>
      <c r="H29" s="32">
        <f>(C29+D29+E29+F29)/4</f>
        <v>4909000000</v>
      </c>
    </row>
    <row r="30" spans="1:8">
      <c r="B30" s="33"/>
      <c r="C30" s="31"/>
      <c r="D30" s="31"/>
      <c r="E30" s="31"/>
      <c r="F30" s="31"/>
      <c r="G30" s="33"/>
      <c r="H30" s="32"/>
    </row>
    <row r="31" spans="1:8">
      <c r="A31" t="s">
        <v>1514</v>
      </c>
      <c r="B31" s="33"/>
      <c r="C31" s="31">
        <f>(BS!C14-BS!B14)+(BS!C9-BS!B9)+(BS!C63-BS!B63)</f>
        <v>2800000000</v>
      </c>
      <c r="D31" s="31">
        <f>(BS!D13-BS!C13)+(BS!D9-BS!C9)+(BS!D64-BS!B64)</f>
        <v>2734000000</v>
      </c>
      <c r="E31" s="31">
        <f>(BS!E13-BS!D13)+(BS!E9-BS!D9)+(BS!E64-BS!D64)</f>
        <v>2732000000</v>
      </c>
      <c r="F31" s="31">
        <f>(BS!F14-BS!E14)+(BS!F9-BS!E9)+(BS!F64-BS!E64)</f>
        <v>259000000</v>
      </c>
      <c r="G31" s="33"/>
      <c r="H31" s="32">
        <f>(C31+D31+E31+F31)/4</f>
        <v>2131250000</v>
      </c>
    </row>
    <row r="32" spans="1:8">
      <c r="H32" s="32"/>
    </row>
    <row r="33" spans="1:8">
      <c r="A33" t="s">
        <v>1551</v>
      </c>
      <c r="B33" s="6" t="s">
        <v>1173</v>
      </c>
      <c r="C33" s="6" t="s">
        <v>1174</v>
      </c>
      <c r="D33" s="4" t="s">
        <v>727</v>
      </c>
      <c r="E33" s="4" t="s">
        <v>728</v>
      </c>
      <c r="F33" s="13" t="s">
        <v>729</v>
      </c>
      <c r="G33" s="6"/>
      <c r="H33" s="32">
        <f>(B33+C33+D33+E33+F33)/5</f>
        <v>-4564800000</v>
      </c>
    </row>
    <row r="34" spans="1:8">
      <c r="H34"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0"/>
  <sheetViews>
    <sheetView zoomScaleNormal="100" workbookViewId="0">
      <selection activeCell="G51" sqref="G51"/>
    </sheetView>
  </sheetViews>
  <sheetFormatPr defaultRowHeight="14.4"/>
  <cols>
    <col min="1" max="1" width="65.88671875" bestFit="1" customWidth="1"/>
    <col min="2" max="7" width="15.5546875" bestFit="1" customWidth="1"/>
    <col min="8" max="8" width="8.21875" customWidth="1"/>
    <col min="9" max="9" width="9" customWidth="1"/>
    <col min="11" max="11" width="14.109375" bestFit="1" customWidth="1"/>
    <col min="12" max="13" width="16" bestFit="1" customWidth="1"/>
    <col min="14" max="14" width="18.6640625" bestFit="1" customWidth="1"/>
    <col min="15" max="16" width="16" bestFit="1" customWidth="1"/>
    <col min="18" max="18" width="23.88671875" bestFit="1" customWidth="1"/>
  </cols>
  <sheetData>
    <row r="1" spans="1:9">
      <c r="A1" s="11" t="s">
        <v>669</v>
      </c>
      <c r="B1" s="20" t="s">
        <v>1125</v>
      </c>
      <c r="C1" s="20" t="s">
        <v>1126</v>
      </c>
      <c r="D1" s="11" t="s">
        <v>130</v>
      </c>
      <c r="E1" s="11" t="s">
        <v>670</v>
      </c>
      <c r="F1" s="10" t="s">
        <v>131</v>
      </c>
      <c r="G1" s="20" t="s">
        <v>1198</v>
      </c>
      <c r="H1" s="20"/>
      <c r="I1" s="20"/>
    </row>
    <row r="2" spans="1:9">
      <c r="A2" s="14" t="s">
        <v>278</v>
      </c>
      <c r="B2" s="6" t="s">
        <v>1127</v>
      </c>
      <c r="C2" s="6" t="s">
        <v>1128</v>
      </c>
      <c r="D2" s="4" t="s">
        <v>671</v>
      </c>
      <c r="E2" s="4" t="s">
        <v>672</v>
      </c>
      <c r="F2" s="13" t="s">
        <v>673</v>
      </c>
      <c r="G2" s="6" t="s">
        <v>1199</v>
      </c>
      <c r="H2" s="6"/>
      <c r="I2" s="6"/>
    </row>
    <row r="3" spans="1:9">
      <c r="A3" s="14" t="s">
        <v>280</v>
      </c>
      <c r="B3" s="6" t="s">
        <v>1129</v>
      </c>
      <c r="C3" s="6" t="s">
        <v>1130</v>
      </c>
      <c r="D3" s="4" t="s">
        <v>33</v>
      </c>
      <c r="E3" s="4" t="s">
        <v>34</v>
      </c>
      <c r="F3" s="13" t="s">
        <v>35</v>
      </c>
      <c r="G3" s="6" t="s">
        <v>1200</v>
      </c>
      <c r="H3" s="6"/>
      <c r="I3" s="6"/>
    </row>
    <row r="4" spans="1:9">
      <c r="A4" s="14" t="s">
        <v>281</v>
      </c>
      <c r="B4" s="6" t="s">
        <v>1129</v>
      </c>
      <c r="C4" s="6" t="s">
        <v>1130</v>
      </c>
      <c r="D4" s="4" t="s">
        <v>33</v>
      </c>
      <c r="E4" s="4" t="s">
        <v>34</v>
      </c>
      <c r="F4" s="13" t="s">
        <v>35</v>
      </c>
      <c r="G4" s="6" t="s">
        <v>1200</v>
      </c>
      <c r="H4" s="6"/>
      <c r="I4" s="6"/>
    </row>
    <row r="5" spans="1:9">
      <c r="A5" s="14" t="s">
        <v>283</v>
      </c>
      <c r="B5" s="6" t="s">
        <v>1131</v>
      </c>
      <c r="C5" s="6" t="s">
        <v>1132</v>
      </c>
      <c r="D5" s="4" t="s">
        <v>101</v>
      </c>
      <c r="E5" s="4" t="s">
        <v>102</v>
      </c>
      <c r="F5" s="13" t="s">
        <v>103</v>
      </c>
      <c r="G5" s="6" t="s">
        <v>1201</v>
      </c>
      <c r="H5" s="6"/>
      <c r="I5" s="6"/>
    </row>
    <row r="6" spans="1:9">
      <c r="A6" s="14" t="s">
        <v>284</v>
      </c>
      <c r="B6" s="6" t="s">
        <v>1131</v>
      </c>
      <c r="C6" s="6" t="s">
        <v>1132</v>
      </c>
      <c r="D6" s="4" t="s">
        <v>101</v>
      </c>
      <c r="E6" s="4" t="s">
        <v>102</v>
      </c>
      <c r="F6" s="13" t="s">
        <v>103</v>
      </c>
      <c r="G6" s="6" t="s">
        <v>1201</v>
      </c>
      <c r="H6" s="6"/>
      <c r="I6" s="6"/>
    </row>
    <row r="7" spans="1:9">
      <c r="A7" s="14" t="s">
        <v>285</v>
      </c>
      <c r="B7" s="6" t="s">
        <v>1133</v>
      </c>
      <c r="C7" s="6" t="s">
        <v>1134</v>
      </c>
      <c r="D7" s="4" t="s">
        <v>674</v>
      </c>
      <c r="E7" s="4" t="s">
        <v>675</v>
      </c>
      <c r="F7" s="13" t="s">
        <v>676</v>
      </c>
      <c r="G7" s="6" t="s">
        <v>1202</v>
      </c>
      <c r="H7" s="6"/>
      <c r="I7" s="6"/>
    </row>
    <row r="8" spans="1:9">
      <c r="A8" s="14" t="s">
        <v>287</v>
      </c>
      <c r="B8" s="6" t="s">
        <v>1135</v>
      </c>
      <c r="C8" s="6" t="s">
        <v>1136</v>
      </c>
      <c r="D8" s="4" t="s">
        <v>677</v>
      </c>
      <c r="E8" s="4" t="s">
        <v>678</v>
      </c>
      <c r="F8" s="13" t="s">
        <v>679</v>
      </c>
      <c r="G8" s="6" t="s">
        <v>1203</v>
      </c>
      <c r="H8" s="6"/>
      <c r="I8" s="6"/>
    </row>
    <row r="9" spans="1:9">
      <c r="A9" s="14" t="s">
        <v>289</v>
      </c>
      <c r="B9" s="6" t="s">
        <v>1137</v>
      </c>
      <c r="C9" s="6" t="s">
        <v>1138</v>
      </c>
      <c r="D9" s="4" t="s">
        <v>680</v>
      </c>
      <c r="E9" s="4" t="s">
        <v>681</v>
      </c>
      <c r="F9" s="13" t="s">
        <v>682</v>
      </c>
      <c r="G9" s="6" t="s">
        <v>1204</v>
      </c>
      <c r="H9" s="6"/>
      <c r="I9" s="6"/>
    </row>
    <row r="10" spans="1:9">
      <c r="A10" s="14" t="s">
        <v>293</v>
      </c>
      <c r="B10" s="6" t="s">
        <v>598</v>
      </c>
      <c r="C10" s="6" t="s">
        <v>1139</v>
      </c>
      <c r="D10" s="4" t="s">
        <v>625</v>
      </c>
      <c r="E10" s="4" t="s">
        <v>625</v>
      </c>
      <c r="F10" s="12"/>
      <c r="G10" t="s">
        <v>1159</v>
      </c>
    </row>
    <row r="11" spans="1:9">
      <c r="A11" s="14" t="s">
        <v>294</v>
      </c>
      <c r="B11" s="6" t="s">
        <v>598</v>
      </c>
      <c r="C11" s="6" t="s">
        <v>1139</v>
      </c>
      <c r="D11" s="4" t="s">
        <v>625</v>
      </c>
      <c r="E11" s="4" t="s">
        <v>625</v>
      </c>
      <c r="F11" s="12"/>
      <c r="G11" t="s">
        <v>1159</v>
      </c>
    </row>
    <row r="12" spans="1:9">
      <c r="A12" s="14" t="s">
        <v>295</v>
      </c>
      <c r="B12" s="6" t="s">
        <v>598</v>
      </c>
      <c r="C12" s="6" t="s">
        <v>1139</v>
      </c>
      <c r="D12" s="4" t="s">
        <v>625</v>
      </c>
      <c r="E12" s="4" t="s">
        <v>625</v>
      </c>
      <c r="F12" s="12"/>
      <c r="G12" t="s">
        <v>1159</v>
      </c>
    </row>
    <row r="13" spans="1:9">
      <c r="A13" s="14" t="s">
        <v>296</v>
      </c>
      <c r="B13" s="6" t="s">
        <v>1140</v>
      </c>
      <c r="C13" s="6" t="s">
        <v>1141</v>
      </c>
      <c r="D13" s="4" t="s">
        <v>28</v>
      </c>
      <c r="E13" s="4" t="s">
        <v>29</v>
      </c>
      <c r="F13" s="13" t="s">
        <v>30</v>
      </c>
      <c r="G13" s="6" t="s">
        <v>1205</v>
      </c>
      <c r="H13" s="6"/>
      <c r="I13" s="6"/>
    </row>
    <row r="14" spans="1:9">
      <c r="A14" s="14" t="s">
        <v>297</v>
      </c>
      <c r="B14" s="6" t="s">
        <v>1142</v>
      </c>
      <c r="C14" s="6" t="s">
        <v>1143</v>
      </c>
      <c r="D14" s="4" t="s">
        <v>683</v>
      </c>
      <c r="E14" s="4" t="s">
        <v>684</v>
      </c>
      <c r="F14" s="13" t="s">
        <v>685</v>
      </c>
      <c r="G14" s="6" t="s">
        <v>1206</v>
      </c>
      <c r="H14" s="6"/>
      <c r="I14" s="6"/>
    </row>
    <row r="15" spans="1:9">
      <c r="A15" s="14" t="s">
        <v>299</v>
      </c>
      <c r="B15" s="6" t="s">
        <v>1144</v>
      </c>
      <c r="C15" s="6" t="s">
        <v>1145</v>
      </c>
      <c r="D15" s="4" t="s">
        <v>686</v>
      </c>
      <c r="E15" s="4" t="s">
        <v>687</v>
      </c>
      <c r="F15" s="13" t="s">
        <v>688</v>
      </c>
      <c r="G15" s="6" t="s">
        <v>1207</v>
      </c>
      <c r="H15" s="6"/>
      <c r="I15" s="6"/>
    </row>
    <row r="16" spans="1:9">
      <c r="A16" s="14" t="s">
        <v>300</v>
      </c>
      <c r="B16" s="6" t="s">
        <v>1146</v>
      </c>
      <c r="C16" s="6" t="s">
        <v>1147</v>
      </c>
      <c r="D16" s="4" t="s">
        <v>89</v>
      </c>
      <c r="E16" s="4" t="s">
        <v>90</v>
      </c>
      <c r="F16" s="13" t="s">
        <v>91</v>
      </c>
      <c r="G16" s="6" t="s">
        <v>1208</v>
      </c>
      <c r="H16" s="6"/>
      <c r="I16" s="6"/>
    </row>
    <row r="17" spans="1:9">
      <c r="A17" s="14" t="s">
        <v>301</v>
      </c>
      <c r="B17" s="6" t="s">
        <v>1148</v>
      </c>
      <c r="C17" s="6" t="s">
        <v>1149</v>
      </c>
      <c r="D17" s="4" t="s">
        <v>689</v>
      </c>
      <c r="E17" s="4" t="s">
        <v>690</v>
      </c>
      <c r="F17" s="13" t="s">
        <v>691</v>
      </c>
      <c r="G17" s="6" t="s">
        <v>1209</v>
      </c>
      <c r="H17" s="6"/>
      <c r="I17" s="6"/>
    </row>
    <row r="18" spans="1:9">
      <c r="A18" s="14" t="s">
        <v>692</v>
      </c>
      <c r="B18" s="6" t="s">
        <v>1150</v>
      </c>
      <c r="C18" s="6" t="s">
        <v>1151</v>
      </c>
      <c r="D18" s="4" t="s">
        <v>693</v>
      </c>
      <c r="E18" s="14"/>
      <c r="F18" s="12"/>
      <c r="G18" t="s">
        <v>1159</v>
      </c>
    </row>
    <row r="19" spans="1:9">
      <c r="A19" s="14" t="s">
        <v>694</v>
      </c>
      <c r="B19" s="6" t="s">
        <v>917</v>
      </c>
      <c r="C19" s="6" t="s">
        <v>1152</v>
      </c>
      <c r="D19" s="4" t="s">
        <v>695</v>
      </c>
      <c r="E19" s="14"/>
      <c r="F19" s="12"/>
      <c r="G19" t="s">
        <v>1159</v>
      </c>
    </row>
    <row r="20" spans="1:9">
      <c r="A20" s="14" t="s">
        <v>303</v>
      </c>
      <c r="B20" s="6" t="s">
        <v>1153</v>
      </c>
      <c r="C20" s="6" t="s">
        <v>1154</v>
      </c>
      <c r="D20" s="4" t="s">
        <v>696</v>
      </c>
      <c r="E20" s="4" t="s">
        <v>697</v>
      </c>
      <c r="F20" s="13" t="s">
        <v>698</v>
      </c>
      <c r="G20" s="6" t="s">
        <v>1210</v>
      </c>
      <c r="H20" s="6"/>
      <c r="I20" s="6"/>
    </row>
    <row r="21" spans="1:9">
      <c r="A21" s="14" t="s">
        <v>699</v>
      </c>
      <c r="B21" s="6" t="s">
        <v>522</v>
      </c>
      <c r="C21" s="6" t="s">
        <v>89</v>
      </c>
      <c r="D21" s="4" t="s">
        <v>700</v>
      </c>
      <c r="E21" s="4" t="s">
        <v>701</v>
      </c>
      <c r="F21" s="13" t="s">
        <v>702</v>
      </c>
      <c r="G21" s="6" t="s">
        <v>485</v>
      </c>
      <c r="H21" s="6"/>
      <c r="I21" s="6"/>
    </row>
    <row r="22" spans="1:9">
      <c r="A22" s="14" t="s">
        <v>316</v>
      </c>
      <c r="B22" s="6" t="s">
        <v>1155</v>
      </c>
      <c r="C22" s="6" t="s">
        <v>1156</v>
      </c>
      <c r="D22" s="4" t="s">
        <v>703</v>
      </c>
      <c r="E22" s="4" t="s">
        <v>704</v>
      </c>
      <c r="F22" s="13" t="s">
        <v>705</v>
      </c>
      <c r="G22" s="6" t="s">
        <v>1211</v>
      </c>
      <c r="H22" s="6"/>
      <c r="I22" s="6"/>
    </row>
    <row r="23" spans="1:9">
      <c r="A23" s="14" t="s">
        <v>706</v>
      </c>
      <c r="B23" s="6" t="s">
        <v>1157</v>
      </c>
      <c r="C23" s="6" t="s">
        <v>1158</v>
      </c>
      <c r="D23" s="4" t="s">
        <v>707</v>
      </c>
      <c r="E23" s="4" t="s">
        <v>708</v>
      </c>
      <c r="F23" s="13" t="s">
        <v>709</v>
      </c>
      <c r="G23" s="6" t="s">
        <v>1212</v>
      </c>
      <c r="H23" s="6"/>
      <c r="I23" s="6"/>
    </row>
    <row r="24" spans="1:9">
      <c r="A24" s="14" t="s">
        <v>710</v>
      </c>
      <c r="B24" t="s">
        <v>1159</v>
      </c>
      <c r="C24" t="s">
        <v>1159</v>
      </c>
      <c r="D24" s="4" t="s">
        <v>683</v>
      </c>
      <c r="E24" s="4" t="s">
        <v>711</v>
      </c>
      <c r="F24" s="13" t="s">
        <v>712</v>
      </c>
      <c r="G24" s="6" t="s">
        <v>1213</v>
      </c>
      <c r="H24" s="6"/>
      <c r="I24" s="6"/>
    </row>
    <row r="25" spans="1:9">
      <c r="A25" s="14" t="s">
        <v>713</v>
      </c>
      <c r="B25" s="6" t="s">
        <v>921</v>
      </c>
      <c r="C25" s="6" t="s">
        <v>1160</v>
      </c>
      <c r="D25" s="14"/>
      <c r="E25" s="14"/>
      <c r="F25" s="12"/>
      <c r="G25" t="s">
        <v>1159</v>
      </c>
    </row>
    <row r="26" spans="1:9">
      <c r="A26" s="14" t="s">
        <v>317</v>
      </c>
      <c r="B26" s="6" t="s">
        <v>1161</v>
      </c>
      <c r="C26" s="6" t="s">
        <v>1162</v>
      </c>
      <c r="D26" s="14"/>
      <c r="E26" s="14"/>
      <c r="F26" s="12"/>
      <c r="G26" t="s">
        <v>1159</v>
      </c>
    </row>
    <row r="27" spans="1:9">
      <c r="A27" s="14" t="s">
        <v>714</v>
      </c>
      <c r="B27" s="6" t="s">
        <v>1163</v>
      </c>
      <c r="C27" s="6" t="s">
        <v>1164</v>
      </c>
      <c r="D27" s="14"/>
      <c r="E27" s="14"/>
      <c r="F27" s="12"/>
      <c r="G27" t="s">
        <v>1159</v>
      </c>
    </row>
    <row r="28" spans="1:9">
      <c r="A28" s="14" t="s">
        <v>305</v>
      </c>
      <c r="B28" s="6" t="s">
        <v>1165</v>
      </c>
      <c r="C28" s="6" t="s">
        <v>1166</v>
      </c>
      <c r="D28" s="4" t="s">
        <v>715</v>
      </c>
      <c r="E28" s="4" t="s">
        <v>716</v>
      </c>
      <c r="F28" s="13" t="s">
        <v>717</v>
      </c>
      <c r="G28" s="6" t="s">
        <v>1214</v>
      </c>
      <c r="H28" s="6"/>
      <c r="I28" s="6"/>
    </row>
    <row r="29" spans="1:9">
      <c r="A29" s="14" t="s">
        <v>311</v>
      </c>
      <c r="B29" s="6" t="s">
        <v>1167</v>
      </c>
      <c r="C29" s="6" t="s">
        <v>1168</v>
      </c>
      <c r="D29" s="4" t="s">
        <v>718</v>
      </c>
      <c r="E29" s="4" t="s">
        <v>719</v>
      </c>
      <c r="F29" s="13" t="s">
        <v>720</v>
      </c>
      <c r="G29" s="6" t="s">
        <v>1215</v>
      </c>
      <c r="H29" s="6"/>
      <c r="I29" s="6"/>
    </row>
    <row r="30" spans="1:9">
      <c r="A30" s="14" t="s">
        <v>309</v>
      </c>
      <c r="B30" s="6" t="s">
        <v>1169</v>
      </c>
      <c r="C30" s="6" t="s">
        <v>1170</v>
      </c>
      <c r="D30" s="4" t="s">
        <v>721</v>
      </c>
      <c r="E30" s="4" t="s">
        <v>722</v>
      </c>
      <c r="F30" s="13" t="s">
        <v>723</v>
      </c>
      <c r="G30" s="6" t="s">
        <v>1216</v>
      </c>
      <c r="H30" s="6"/>
      <c r="I30" s="6"/>
    </row>
    <row r="31" spans="1:9">
      <c r="A31" s="14" t="s">
        <v>313</v>
      </c>
      <c r="B31" t="s">
        <v>1159</v>
      </c>
      <c r="C31" t="s">
        <v>1159</v>
      </c>
      <c r="D31" s="14"/>
      <c r="E31" s="14"/>
      <c r="F31" s="12"/>
      <c r="G31" t="s">
        <v>1159</v>
      </c>
    </row>
    <row r="32" spans="1:9">
      <c r="A32" s="14" t="s">
        <v>318</v>
      </c>
      <c r="B32" s="6" t="s">
        <v>1171</v>
      </c>
      <c r="C32" s="6" t="s">
        <v>1172</v>
      </c>
      <c r="D32" s="4" t="s">
        <v>724</v>
      </c>
      <c r="E32" s="4" t="s">
        <v>725</v>
      </c>
      <c r="F32" s="13" t="s">
        <v>726</v>
      </c>
      <c r="G32" s="6" t="s">
        <v>1217</v>
      </c>
      <c r="H32" s="6"/>
      <c r="I32" s="6"/>
    </row>
    <row r="33" spans="1:9">
      <c r="A33" s="14" t="s">
        <v>320</v>
      </c>
      <c r="B33" s="6" t="s">
        <v>1173</v>
      </c>
      <c r="C33" s="6" t="s">
        <v>1174</v>
      </c>
      <c r="D33" s="4" t="s">
        <v>727</v>
      </c>
      <c r="E33" s="4" t="s">
        <v>728</v>
      </c>
      <c r="F33" s="13" t="s">
        <v>729</v>
      </c>
      <c r="G33" s="6" t="s">
        <v>1218</v>
      </c>
      <c r="H33" s="6"/>
      <c r="I33" s="6"/>
    </row>
    <row r="34" spans="1:9">
      <c r="A34" s="14" t="s">
        <v>324</v>
      </c>
      <c r="B34" s="6" t="s">
        <v>1175</v>
      </c>
      <c r="C34" s="6" t="s">
        <v>1176</v>
      </c>
      <c r="D34" s="4" t="s">
        <v>41</v>
      </c>
      <c r="E34" s="4" t="s">
        <v>42</v>
      </c>
      <c r="F34" s="13" t="s">
        <v>43</v>
      </c>
      <c r="G34" s="6" t="s">
        <v>1219</v>
      </c>
      <c r="H34" s="6"/>
      <c r="I34" s="6"/>
    </row>
    <row r="35" spans="1:9">
      <c r="A35" s="14" t="s">
        <v>325</v>
      </c>
      <c r="B35" s="6" t="s">
        <v>1175</v>
      </c>
      <c r="C35" s="6" t="s">
        <v>1176</v>
      </c>
      <c r="D35" s="4" t="s">
        <v>41</v>
      </c>
      <c r="E35" s="4" t="s">
        <v>42</v>
      </c>
      <c r="F35" s="13" t="s">
        <v>43</v>
      </c>
      <c r="G35" s="6" t="s">
        <v>1219</v>
      </c>
      <c r="H35" s="6"/>
      <c r="I35" s="6"/>
    </row>
    <row r="36" spans="1:9">
      <c r="A36" s="14" t="s">
        <v>326</v>
      </c>
      <c r="B36" s="6" t="s">
        <v>1175</v>
      </c>
      <c r="C36" s="6" t="s">
        <v>1176</v>
      </c>
      <c r="D36" s="4" t="s">
        <v>41</v>
      </c>
      <c r="E36" s="4" t="s">
        <v>42</v>
      </c>
      <c r="F36" s="13" t="s">
        <v>43</v>
      </c>
      <c r="G36" s="6" t="s">
        <v>1219</v>
      </c>
      <c r="H36" s="6"/>
      <c r="I36" s="6"/>
    </row>
    <row r="37" spans="1:9">
      <c r="A37" s="14" t="s">
        <v>327</v>
      </c>
      <c r="B37" s="6" t="s">
        <v>1175</v>
      </c>
      <c r="C37" s="6" t="s">
        <v>1176</v>
      </c>
      <c r="D37" s="4" t="s">
        <v>41</v>
      </c>
      <c r="E37" s="4" t="s">
        <v>42</v>
      </c>
      <c r="F37" s="13" t="s">
        <v>43</v>
      </c>
      <c r="G37" s="6" t="s">
        <v>1219</v>
      </c>
      <c r="H37" s="6"/>
      <c r="I37" s="6"/>
    </row>
    <row r="38" spans="1:9">
      <c r="A38" s="14" t="s">
        <v>330</v>
      </c>
      <c r="B38" s="6" t="s">
        <v>1175</v>
      </c>
      <c r="C38" s="6" t="s">
        <v>1176</v>
      </c>
      <c r="D38" s="4" t="s">
        <v>41</v>
      </c>
      <c r="E38" s="4" t="s">
        <v>42</v>
      </c>
      <c r="F38" s="13" t="s">
        <v>43</v>
      </c>
      <c r="G38" s="6" t="s">
        <v>1219</v>
      </c>
      <c r="H38" s="6"/>
      <c r="I38" s="6"/>
    </row>
    <row r="39" spans="1:9">
      <c r="A39" s="14" t="s">
        <v>332</v>
      </c>
      <c r="B39" t="s">
        <v>1159</v>
      </c>
      <c r="C39" t="s">
        <v>1159</v>
      </c>
      <c r="D39" s="14"/>
      <c r="E39" s="14"/>
      <c r="F39" s="12"/>
      <c r="G39" t="s">
        <v>1159</v>
      </c>
    </row>
    <row r="40" spans="1:9">
      <c r="A40" s="14" t="s">
        <v>333</v>
      </c>
      <c r="B40" t="s">
        <v>1159</v>
      </c>
      <c r="C40" t="s">
        <v>1159</v>
      </c>
      <c r="D40" s="14"/>
      <c r="E40" s="14"/>
      <c r="F40" s="12"/>
      <c r="G40" t="s">
        <v>1159</v>
      </c>
    </row>
    <row r="41" spans="1:9">
      <c r="A41" s="14" t="s">
        <v>334</v>
      </c>
      <c r="B41" s="6" t="s">
        <v>1129</v>
      </c>
      <c r="C41" s="6" t="s">
        <v>1130</v>
      </c>
      <c r="D41" s="4" t="s">
        <v>33</v>
      </c>
      <c r="E41" s="4" t="s">
        <v>34</v>
      </c>
      <c r="F41" s="13" t="s">
        <v>35</v>
      </c>
      <c r="G41" s="6" t="s">
        <v>1200</v>
      </c>
      <c r="H41" s="6"/>
      <c r="I41" s="6"/>
    </row>
    <row r="42" spans="1:9">
      <c r="A42" s="14" t="s">
        <v>730</v>
      </c>
      <c r="B42" s="6" t="s">
        <v>1177</v>
      </c>
      <c r="C42" s="6" t="s">
        <v>1178</v>
      </c>
      <c r="D42" s="4" t="s">
        <v>731</v>
      </c>
      <c r="E42" s="4" t="s">
        <v>732</v>
      </c>
      <c r="F42" s="13" t="s">
        <v>733</v>
      </c>
      <c r="G42" s="6" t="s">
        <v>1220</v>
      </c>
      <c r="H42" s="6"/>
      <c r="I42" s="6"/>
    </row>
    <row r="43" spans="1:9">
      <c r="A43" s="14" t="s">
        <v>335</v>
      </c>
      <c r="B43" s="6" t="s">
        <v>1179</v>
      </c>
      <c r="C43" s="6" t="s">
        <v>1180</v>
      </c>
      <c r="D43" s="4" t="s">
        <v>734</v>
      </c>
      <c r="E43" s="4" t="s">
        <v>735</v>
      </c>
      <c r="F43" s="13" t="s">
        <v>736</v>
      </c>
      <c r="G43" s="6" t="s">
        <v>1221</v>
      </c>
      <c r="H43" s="6"/>
      <c r="I43" s="6"/>
    </row>
    <row r="44" spans="1:9">
      <c r="A44" s="14" t="s">
        <v>336</v>
      </c>
      <c r="B44" s="6" t="s">
        <v>1181</v>
      </c>
      <c r="C44" s="6" t="s">
        <v>1182</v>
      </c>
      <c r="D44" s="4" t="s">
        <v>737</v>
      </c>
      <c r="E44" s="4" t="s">
        <v>738</v>
      </c>
      <c r="F44" s="13" t="s">
        <v>739</v>
      </c>
      <c r="G44" t="s">
        <v>1159</v>
      </c>
    </row>
    <row r="45" spans="1:9">
      <c r="A45" s="14" t="s">
        <v>740</v>
      </c>
      <c r="B45" s="6" t="s">
        <v>1183</v>
      </c>
      <c r="C45" s="6" t="s">
        <v>1184</v>
      </c>
      <c r="D45" s="4" t="s">
        <v>741</v>
      </c>
      <c r="E45" s="4" t="s">
        <v>742</v>
      </c>
      <c r="F45" s="13" t="s">
        <v>743</v>
      </c>
      <c r="G45" t="s">
        <v>1159</v>
      </c>
    </row>
    <row r="46" spans="1:9">
      <c r="A46" s="14" t="s">
        <v>338</v>
      </c>
      <c r="B46" s="6" t="s">
        <v>1185</v>
      </c>
      <c r="C46" s="6" t="s">
        <v>1186</v>
      </c>
      <c r="D46" s="4" t="s">
        <v>744</v>
      </c>
      <c r="E46" s="4" t="s">
        <v>745</v>
      </c>
      <c r="F46" s="13" t="s">
        <v>746</v>
      </c>
      <c r="G46" t="s">
        <v>1159</v>
      </c>
    </row>
    <row r="47" spans="1:9">
      <c r="A47" s="14" t="s">
        <v>345</v>
      </c>
      <c r="B47" s="6" t="s">
        <v>1187</v>
      </c>
      <c r="C47" s="6" t="s">
        <v>1188</v>
      </c>
      <c r="D47" s="4" t="s">
        <v>7</v>
      </c>
      <c r="E47" s="4" t="s">
        <v>8</v>
      </c>
      <c r="F47" s="13" t="s">
        <v>9</v>
      </c>
      <c r="G47" s="6" t="s">
        <v>1222</v>
      </c>
      <c r="H47" s="6"/>
      <c r="I47" s="6"/>
    </row>
    <row r="48" spans="1:9">
      <c r="A48" s="14" t="s">
        <v>747</v>
      </c>
      <c r="B48" s="6" t="s">
        <v>1187</v>
      </c>
      <c r="C48" s="6" t="s">
        <v>1188</v>
      </c>
      <c r="D48" s="4" t="s">
        <v>7</v>
      </c>
      <c r="E48" s="4" t="s">
        <v>8</v>
      </c>
      <c r="F48" s="13" t="s">
        <v>9</v>
      </c>
      <c r="G48" s="6" t="s">
        <v>1222</v>
      </c>
      <c r="H48" s="6"/>
      <c r="I48" s="6"/>
    </row>
    <row r="49" spans="1:9">
      <c r="A49" s="14" t="s">
        <v>346</v>
      </c>
      <c r="B49" s="6" t="s">
        <v>1189</v>
      </c>
      <c r="C49" s="6" t="s">
        <v>1190</v>
      </c>
      <c r="D49" s="4" t="s">
        <v>748</v>
      </c>
      <c r="E49" s="4" t="s">
        <v>749</v>
      </c>
      <c r="F49" s="13" t="s">
        <v>750</v>
      </c>
      <c r="G49" s="6" t="s">
        <v>1223</v>
      </c>
      <c r="H49" s="6"/>
      <c r="I49" s="6"/>
    </row>
    <row r="50" spans="1:9">
      <c r="A50" s="14" t="s">
        <v>751</v>
      </c>
      <c r="B50" s="6" t="s">
        <v>1189</v>
      </c>
      <c r="C50" s="6" t="s">
        <v>1190</v>
      </c>
      <c r="D50" s="4" t="s">
        <v>748</v>
      </c>
      <c r="E50" s="4" t="s">
        <v>749</v>
      </c>
      <c r="F50" s="13" t="s">
        <v>750</v>
      </c>
      <c r="G50" s="6" t="s">
        <v>1223</v>
      </c>
      <c r="H50" s="6"/>
      <c r="I50" s="6"/>
    </row>
    <row r="51" spans="1:9">
      <c r="A51" s="14" t="s">
        <v>752</v>
      </c>
      <c r="B51" s="6" t="s">
        <v>1191</v>
      </c>
      <c r="C51" s="6" t="s">
        <v>757</v>
      </c>
      <c r="D51" s="4" t="s">
        <v>753</v>
      </c>
      <c r="E51" s="4" t="s">
        <v>754</v>
      </c>
      <c r="F51" s="13" t="s">
        <v>755</v>
      </c>
      <c r="G51" s="6" t="s">
        <v>1224</v>
      </c>
      <c r="H51" s="6"/>
      <c r="I51" s="6"/>
    </row>
    <row r="52" spans="1:9">
      <c r="A52" s="14" t="s">
        <v>756</v>
      </c>
      <c r="B52" s="6" t="s">
        <v>1192</v>
      </c>
      <c r="C52" s="6" t="s">
        <v>1193</v>
      </c>
      <c r="D52" s="4" t="s">
        <v>757</v>
      </c>
      <c r="E52" s="4" t="s">
        <v>758</v>
      </c>
      <c r="F52" s="13" t="s">
        <v>759</v>
      </c>
      <c r="G52" s="6" t="s">
        <v>1225</v>
      </c>
      <c r="H52" s="6"/>
      <c r="I52" s="6"/>
    </row>
    <row r="53" spans="1:9">
      <c r="A53" s="14" t="s">
        <v>760</v>
      </c>
      <c r="B53" s="6" t="s">
        <v>1194</v>
      </c>
      <c r="C53" s="6" t="s">
        <v>1195</v>
      </c>
      <c r="D53" s="4" t="s">
        <v>761</v>
      </c>
      <c r="E53" s="4" t="s">
        <v>762</v>
      </c>
      <c r="F53" s="13" t="s">
        <v>763</v>
      </c>
      <c r="G53" t="s">
        <v>1159</v>
      </c>
    </row>
    <row r="54" spans="1:9">
      <c r="A54" s="14" t="s">
        <v>764</v>
      </c>
      <c r="B54" s="6" t="s">
        <v>1196</v>
      </c>
      <c r="C54" s="6" t="s">
        <v>1197</v>
      </c>
      <c r="D54" s="4" t="s">
        <v>765</v>
      </c>
      <c r="E54" s="4" t="s">
        <v>766</v>
      </c>
      <c r="F54" s="13" t="s">
        <v>767</v>
      </c>
      <c r="G54" s="6" t="s">
        <v>1226</v>
      </c>
      <c r="H54" s="6"/>
      <c r="I54" s="6"/>
    </row>
    <row r="55" spans="1:9">
      <c r="A55" s="14" t="s">
        <v>768</v>
      </c>
      <c r="B55" s="6" t="s">
        <v>1196</v>
      </c>
      <c r="C55" s="6" t="s">
        <v>1197</v>
      </c>
      <c r="D55" s="4" t="s">
        <v>765</v>
      </c>
      <c r="E55" s="4" t="s">
        <v>766</v>
      </c>
      <c r="F55" s="13" t="s">
        <v>767</v>
      </c>
      <c r="G55" s="6" t="s">
        <v>1226</v>
      </c>
      <c r="H55" s="6"/>
      <c r="I55" s="6"/>
    </row>
    <row r="56" spans="1:9">
      <c r="A56" s="14" t="s">
        <v>345</v>
      </c>
      <c r="B56" s="6" t="s">
        <v>1187</v>
      </c>
      <c r="C56" s="6" t="s">
        <v>1188</v>
      </c>
      <c r="D56" s="4" t="s">
        <v>7</v>
      </c>
      <c r="E56" s="4" t="s">
        <v>8</v>
      </c>
      <c r="F56" s="13" t="s">
        <v>9</v>
      </c>
      <c r="G56" s="6" t="s">
        <v>1222</v>
      </c>
      <c r="H56" s="6"/>
      <c r="I56" s="6"/>
    </row>
    <row r="57" spans="1:9">
      <c r="A57" s="14" t="s">
        <v>346</v>
      </c>
      <c r="B57" s="6" t="s">
        <v>1189</v>
      </c>
      <c r="C57" s="6" t="s">
        <v>1190</v>
      </c>
      <c r="D57" s="4" t="s">
        <v>748</v>
      </c>
      <c r="E57" s="4" t="s">
        <v>749</v>
      </c>
      <c r="F57" s="13" t="s">
        <v>750</v>
      </c>
      <c r="G57" s="6" t="s">
        <v>1223</v>
      </c>
      <c r="H57" s="6"/>
      <c r="I57" s="6"/>
    </row>
    <row r="58" spans="1:9">
      <c r="A58" s="14" t="s">
        <v>348</v>
      </c>
      <c r="B58" s="6" t="s">
        <v>1191</v>
      </c>
      <c r="C58" s="6" t="s">
        <v>757</v>
      </c>
      <c r="D58" s="4" t="s">
        <v>753</v>
      </c>
      <c r="E58" s="4" t="s">
        <v>754</v>
      </c>
      <c r="F58" s="13" t="s">
        <v>755</v>
      </c>
      <c r="G58" s="6" t="s">
        <v>1224</v>
      </c>
      <c r="H58" s="6"/>
      <c r="I58" s="6"/>
    </row>
    <row r="59" spans="1:9">
      <c r="A59" s="14" t="s">
        <v>350</v>
      </c>
      <c r="B59" s="6" t="s">
        <v>1192</v>
      </c>
      <c r="C59" s="6" t="s">
        <v>1193</v>
      </c>
      <c r="D59" s="4" t="s">
        <v>757</v>
      </c>
      <c r="E59" s="4" t="s">
        <v>758</v>
      </c>
      <c r="F59" s="13" t="s">
        <v>759</v>
      </c>
      <c r="G59" s="6" t="s">
        <v>1225</v>
      </c>
      <c r="H59" s="6"/>
      <c r="I59" s="6"/>
    </row>
    <row r="60" spans="1:9">
      <c r="A60" s="14" t="s">
        <v>352</v>
      </c>
      <c r="B60" s="14"/>
      <c r="C60" s="14"/>
    </row>
  </sheetData>
  <pageMargins left="0.70000000000000007" right="0.70000000000000007" top="0.75" bottom="0.75" header="0.30000000000000004" footer="0.3000000000000000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0"/>
  <sheetViews>
    <sheetView topLeftCell="A113" workbookViewId="0">
      <selection activeCell="F5" sqref="F5"/>
    </sheetView>
  </sheetViews>
  <sheetFormatPr defaultRowHeight="14.4"/>
  <cols>
    <col min="1" max="1" width="71.88671875" bestFit="1" customWidth="1"/>
    <col min="2" max="6" width="14.77734375" bestFit="1" customWidth="1"/>
    <col min="7" max="8" width="8.88671875" customWidth="1"/>
    <col min="9" max="11" width="18.44140625" bestFit="1" customWidth="1"/>
    <col min="12" max="12" width="8.88671875" customWidth="1"/>
  </cols>
  <sheetData>
    <row r="1" spans="1:6">
      <c r="A1" s="11" t="s">
        <v>129</v>
      </c>
      <c r="B1" s="20" t="s">
        <v>1125</v>
      </c>
      <c r="C1" s="20" t="s">
        <v>1126</v>
      </c>
      <c r="D1" s="11" t="s">
        <v>130</v>
      </c>
      <c r="E1" s="11" t="s">
        <v>670</v>
      </c>
      <c r="F1" s="10" t="s">
        <v>131</v>
      </c>
    </row>
    <row r="2" spans="1:6">
      <c r="A2" s="14" t="s">
        <v>171</v>
      </c>
      <c r="B2" s="6" t="s">
        <v>1227</v>
      </c>
      <c r="C2" s="6" t="s">
        <v>1228</v>
      </c>
      <c r="D2" s="4" t="s">
        <v>172</v>
      </c>
      <c r="E2" s="4" t="s">
        <v>769</v>
      </c>
      <c r="F2" s="13" t="s">
        <v>173</v>
      </c>
    </row>
    <row r="3" spans="1:6">
      <c r="A3" s="14" t="s">
        <v>145</v>
      </c>
      <c r="B3" s="6" t="s">
        <v>1229</v>
      </c>
      <c r="C3" s="6" t="s">
        <v>1230</v>
      </c>
      <c r="D3" s="4" t="s">
        <v>51</v>
      </c>
      <c r="E3" s="4" t="s">
        <v>52</v>
      </c>
      <c r="F3" s="13" t="s">
        <v>53</v>
      </c>
    </row>
    <row r="4" spans="1:6">
      <c r="A4" s="14" t="s">
        <v>135</v>
      </c>
      <c r="B4" s="6" t="s">
        <v>1231</v>
      </c>
      <c r="C4" s="6" t="s">
        <v>1232</v>
      </c>
      <c r="D4" s="4" t="s">
        <v>136</v>
      </c>
      <c r="E4" s="4" t="s">
        <v>770</v>
      </c>
      <c r="F4" s="13" t="s">
        <v>137</v>
      </c>
    </row>
    <row r="5" spans="1:6">
      <c r="A5" s="14" t="s">
        <v>356</v>
      </c>
      <c r="B5" s="6" t="s">
        <v>1233</v>
      </c>
      <c r="C5" s="6" t="s">
        <v>1090</v>
      </c>
      <c r="D5" s="4" t="s">
        <v>771</v>
      </c>
      <c r="E5" s="4" t="s">
        <v>772</v>
      </c>
      <c r="F5" s="13" t="s">
        <v>773</v>
      </c>
    </row>
    <row r="6" spans="1:6">
      <c r="A6" s="14" t="s">
        <v>360</v>
      </c>
      <c r="B6" s="6" t="s">
        <v>1234</v>
      </c>
      <c r="C6" s="6" t="s">
        <v>1235</v>
      </c>
      <c r="D6" s="4" t="s">
        <v>774</v>
      </c>
      <c r="E6" s="4" t="s">
        <v>775</v>
      </c>
      <c r="F6" s="13" t="s">
        <v>776</v>
      </c>
    </row>
    <row r="7" spans="1:6">
      <c r="A7" s="14" t="s">
        <v>777</v>
      </c>
      <c r="B7" s="6" t="s">
        <v>1236</v>
      </c>
      <c r="C7" s="6" t="s">
        <v>1237</v>
      </c>
      <c r="D7" s="4" t="s">
        <v>778</v>
      </c>
      <c r="E7" s="4" t="s">
        <v>779</v>
      </c>
      <c r="F7" s="13" t="s">
        <v>780</v>
      </c>
    </row>
    <row r="8" spans="1:6">
      <c r="A8" s="14" t="s">
        <v>362</v>
      </c>
      <c r="B8" s="6" t="s">
        <v>1238</v>
      </c>
      <c r="C8" s="6" t="s">
        <v>1239</v>
      </c>
      <c r="D8" s="4" t="s">
        <v>781</v>
      </c>
      <c r="E8" s="4" t="s">
        <v>782</v>
      </c>
      <c r="F8" s="13" t="s">
        <v>783</v>
      </c>
    </row>
    <row r="9" spans="1:6">
      <c r="A9" s="14" t="s">
        <v>138</v>
      </c>
      <c r="B9" s="6" t="s">
        <v>1240</v>
      </c>
      <c r="C9" s="6" t="s">
        <v>1241</v>
      </c>
      <c r="D9" s="4" t="s">
        <v>66</v>
      </c>
      <c r="E9" s="4" t="s">
        <v>67</v>
      </c>
      <c r="F9" s="13" t="s">
        <v>68</v>
      </c>
    </row>
    <row r="10" spans="1:6">
      <c r="A10" s="14" t="s">
        <v>363</v>
      </c>
      <c r="B10" s="6" t="s">
        <v>361</v>
      </c>
      <c r="C10" s="6" t="s">
        <v>1242</v>
      </c>
      <c r="D10" s="4" t="s">
        <v>784</v>
      </c>
      <c r="E10" s="4" t="s">
        <v>785</v>
      </c>
      <c r="F10" s="13" t="s">
        <v>786</v>
      </c>
    </row>
    <row r="11" spans="1:6">
      <c r="A11" s="14" t="s">
        <v>365</v>
      </c>
      <c r="B11" s="6" t="s">
        <v>1243</v>
      </c>
      <c r="C11" s="6" t="s">
        <v>1244</v>
      </c>
      <c r="D11" s="4" t="s">
        <v>787</v>
      </c>
      <c r="E11" s="4" t="s">
        <v>788</v>
      </c>
      <c r="F11" s="13" t="s">
        <v>789</v>
      </c>
    </row>
    <row r="12" spans="1:6">
      <c r="A12" s="14" t="s">
        <v>367</v>
      </c>
      <c r="B12" s="6" t="s">
        <v>1245</v>
      </c>
      <c r="C12" s="6" t="s">
        <v>1246</v>
      </c>
      <c r="D12" s="4" t="s">
        <v>790</v>
      </c>
      <c r="E12" s="4" t="s">
        <v>791</v>
      </c>
      <c r="F12" s="13" t="s">
        <v>792</v>
      </c>
    </row>
    <row r="13" spans="1:6">
      <c r="A13" s="14" t="s">
        <v>139</v>
      </c>
      <c r="B13" s="6" t="s">
        <v>1247</v>
      </c>
      <c r="C13" s="6" t="s">
        <v>1248</v>
      </c>
      <c r="D13" s="4" t="s">
        <v>109</v>
      </c>
      <c r="E13" s="4" t="s">
        <v>110</v>
      </c>
      <c r="F13" s="13" t="s">
        <v>111</v>
      </c>
    </row>
    <row r="14" spans="1:6">
      <c r="A14" s="14" t="s">
        <v>370</v>
      </c>
      <c r="B14" s="6" t="s">
        <v>1247</v>
      </c>
      <c r="C14" s="6" t="s">
        <v>1248</v>
      </c>
      <c r="D14" s="4" t="s">
        <v>109</v>
      </c>
      <c r="E14" s="4" t="s">
        <v>110</v>
      </c>
      <c r="F14" s="13" t="s">
        <v>111</v>
      </c>
    </row>
    <row r="15" spans="1:6">
      <c r="A15" s="14" t="s">
        <v>371</v>
      </c>
      <c r="B15" s="6" t="s">
        <v>1249</v>
      </c>
      <c r="C15" s="6" t="s">
        <v>1250</v>
      </c>
      <c r="D15" s="4" t="s">
        <v>793</v>
      </c>
      <c r="E15" s="14"/>
      <c r="F15" s="12"/>
    </row>
    <row r="16" spans="1:6">
      <c r="A16" s="14" t="s">
        <v>372</v>
      </c>
      <c r="B16" s="6" t="s">
        <v>1251</v>
      </c>
      <c r="C16" s="6" t="s">
        <v>1252</v>
      </c>
      <c r="D16" s="4" t="s">
        <v>794</v>
      </c>
      <c r="E16" s="14"/>
      <c r="F16" s="12"/>
    </row>
    <row r="17" spans="1:6">
      <c r="A17" s="14" t="s">
        <v>140</v>
      </c>
      <c r="B17" s="6" t="s">
        <v>1253</v>
      </c>
      <c r="C17" s="6" t="s">
        <v>203</v>
      </c>
      <c r="D17" s="14"/>
      <c r="E17" s="14"/>
      <c r="F17" s="13" t="s">
        <v>141</v>
      </c>
    </row>
    <row r="18" spans="1:6">
      <c r="A18" s="14" t="s">
        <v>142</v>
      </c>
      <c r="B18" s="6" t="s">
        <v>1254</v>
      </c>
      <c r="C18" s="6" t="s">
        <v>1255</v>
      </c>
      <c r="D18" s="4" t="s">
        <v>143</v>
      </c>
      <c r="E18" s="4" t="s">
        <v>795</v>
      </c>
      <c r="F18" s="13" t="s">
        <v>144</v>
      </c>
    </row>
    <row r="19" spans="1:6">
      <c r="A19" s="14" t="s">
        <v>796</v>
      </c>
      <c r="B19" t="s">
        <v>1159</v>
      </c>
      <c r="C19" t="s">
        <v>1159</v>
      </c>
      <c r="D19" s="14"/>
      <c r="E19" s="14"/>
      <c r="F19" s="12"/>
    </row>
    <row r="20" spans="1:6">
      <c r="A20" s="14" t="s">
        <v>797</v>
      </c>
      <c r="B20" t="s">
        <v>1159</v>
      </c>
      <c r="C20" t="s">
        <v>1159</v>
      </c>
      <c r="D20" s="14"/>
      <c r="E20" s="14"/>
      <c r="F20" s="12"/>
    </row>
    <row r="21" spans="1:6">
      <c r="A21" s="14" t="s">
        <v>168</v>
      </c>
      <c r="B21" s="6" t="s">
        <v>1256</v>
      </c>
      <c r="C21" s="6" t="s">
        <v>1257</v>
      </c>
      <c r="D21" s="4" t="s">
        <v>169</v>
      </c>
      <c r="E21" s="4" t="s">
        <v>798</v>
      </c>
      <c r="F21" s="13" t="s">
        <v>170</v>
      </c>
    </row>
    <row r="22" spans="1:6">
      <c r="A22" s="14" t="s">
        <v>146</v>
      </c>
      <c r="B22" s="6" t="s">
        <v>1258</v>
      </c>
      <c r="C22" s="6" t="s">
        <v>1259</v>
      </c>
      <c r="D22" s="4" t="s">
        <v>147</v>
      </c>
      <c r="E22" s="4" t="s">
        <v>799</v>
      </c>
      <c r="F22" s="13" t="s">
        <v>148</v>
      </c>
    </row>
    <row r="23" spans="1:6">
      <c r="A23" s="14" t="s">
        <v>379</v>
      </c>
      <c r="B23" s="6" t="s">
        <v>1260</v>
      </c>
      <c r="C23" s="6" t="s">
        <v>1261</v>
      </c>
      <c r="D23" s="4" t="s">
        <v>800</v>
      </c>
      <c r="E23" s="4" t="s">
        <v>801</v>
      </c>
      <c r="F23" s="13" t="s">
        <v>802</v>
      </c>
    </row>
    <row r="24" spans="1:6">
      <c r="A24" s="14" t="s">
        <v>381</v>
      </c>
      <c r="B24" s="6" t="s">
        <v>1262</v>
      </c>
      <c r="C24" s="6" t="s">
        <v>1263</v>
      </c>
      <c r="D24" s="4" t="s">
        <v>803</v>
      </c>
      <c r="E24" s="4" t="s">
        <v>804</v>
      </c>
      <c r="F24" s="13" t="s">
        <v>805</v>
      </c>
    </row>
    <row r="25" spans="1:6">
      <c r="A25" s="14" t="s">
        <v>384</v>
      </c>
      <c r="B25" t="s">
        <v>1159</v>
      </c>
      <c r="C25" t="s">
        <v>1159</v>
      </c>
      <c r="D25" s="14"/>
      <c r="E25" s="14"/>
      <c r="F25" s="12"/>
    </row>
    <row r="26" spans="1:6">
      <c r="A26" s="14" t="s">
        <v>386</v>
      </c>
      <c r="B26" s="6" t="s">
        <v>1264</v>
      </c>
      <c r="C26" s="6" t="s">
        <v>1265</v>
      </c>
      <c r="D26" s="4" t="s">
        <v>806</v>
      </c>
      <c r="E26" s="4" t="s">
        <v>807</v>
      </c>
      <c r="F26" s="13" t="s">
        <v>808</v>
      </c>
    </row>
    <row r="27" spans="1:6">
      <c r="A27" s="14" t="s">
        <v>389</v>
      </c>
      <c r="B27" s="6" t="s">
        <v>1266</v>
      </c>
      <c r="C27" s="6" t="s">
        <v>1267</v>
      </c>
      <c r="D27" s="4" t="s">
        <v>809</v>
      </c>
      <c r="E27" s="4" t="s">
        <v>810</v>
      </c>
      <c r="F27" s="13" t="s">
        <v>811</v>
      </c>
    </row>
    <row r="28" spans="1:6">
      <c r="A28" s="14" t="s">
        <v>392</v>
      </c>
      <c r="B28" s="6" t="s">
        <v>1268</v>
      </c>
      <c r="C28" s="6" t="s">
        <v>1269</v>
      </c>
      <c r="D28" s="4" t="s">
        <v>812</v>
      </c>
      <c r="E28" s="4" t="s">
        <v>813</v>
      </c>
      <c r="F28" s="13" t="s">
        <v>814</v>
      </c>
    </row>
    <row r="29" spans="1:6">
      <c r="A29" s="14" t="s">
        <v>394</v>
      </c>
      <c r="B29" s="6" t="s">
        <v>1268</v>
      </c>
      <c r="C29" s="6" t="s">
        <v>1269</v>
      </c>
      <c r="D29" s="4" t="s">
        <v>812</v>
      </c>
      <c r="E29" s="4" t="s">
        <v>813</v>
      </c>
      <c r="F29" s="13" t="s">
        <v>814</v>
      </c>
    </row>
    <row r="30" spans="1:6">
      <c r="A30" s="14" t="s">
        <v>149</v>
      </c>
      <c r="B30" s="6" t="s">
        <v>1270</v>
      </c>
      <c r="C30" s="6" t="s">
        <v>1271</v>
      </c>
      <c r="D30" s="4" t="s">
        <v>150</v>
      </c>
      <c r="E30" s="4" t="s">
        <v>815</v>
      </c>
      <c r="F30" s="13" t="s">
        <v>151</v>
      </c>
    </row>
    <row r="31" spans="1:6">
      <c r="A31" s="14" t="s">
        <v>396</v>
      </c>
      <c r="B31" s="6" t="s">
        <v>1272</v>
      </c>
      <c r="C31" s="6" t="s">
        <v>1273</v>
      </c>
      <c r="D31" s="4" t="s">
        <v>816</v>
      </c>
      <c r="E31" s="4" t="s">
        <v>817</v>
      </c>
      <c r="F31" s="13" t="s">
        <v>818</v>
      </c>
    </row>
    <row r="32" spans="1:6">
      <c r="A32" s="14" t="s">
        <v>397</v>
      </c>
      <c r="B32" s="6" t="s">
        <v>1274</v>
      </c>
      <c r="C32" s="6" t="s">
        <v>1275</v>
      </c>
      <c r="D32" s="4" t="s">
        <v>819</v>
      </c>
      <c r="E32" s="4" t="s">
        <v>820</v>
      </c>
      <c r="F32" s="13" t="s">
        <v>821</v>
      </c>
    </row>
    <row r="33" spans="1:6">
      <c r="A33" s="14" t="s">
        <v>399</v>
      </c>
      <c r="B33" s="6" t="s">
        <v>1276</v>
      </c>
      <c r="C33" s="6" t="s">
        <v>1277</v>
      </c>
      <c r="D33" s="4" t="s">
        <v>822</v>
      </c>
      <c r="E33" s="4" t="s">
        <v>823</v>
      </c>
      <c r="F33" s="13" t="s">
        <v>824</v>
      </c>
    </row>
    <row r="34" spans="1:6">
      <c r="A34" s="14" t="s">
        <v>401</v>
      </c>
      <c r="B34" s="6" t="s">
        <v>1278</v>
      </c>
      <c r="C34" s="6" t="s">
        <v>1279</v>
      </c>
      <c r="D34" s="4" t="s">
        <v>825</v>
      </c>
      <c r="E34" s="4" t="s">
        <v>826</v>
      </c>
      <c r="F34" s="13" t="s">
        <v>827</v>
      </c>
    </row>
    <row r="35" spans="1:6">
      <c r="A35" s="14" t="s">
        <v>403</v>
      </c>
      <c r="B35" s="6" t="s">
        <v>1280</v>
      </c>
      <c r="C35" s="6" t="s">
        <v>1281</v>
      </c>
      <c r="D35" s="4" t="s">
        <v>828</v>
      </c>
      <c r="E35" s="4" t="s">
        <v>829</v>
      </c>
      <c r="F35" s="13" t="s">
        <v>830</v>
      </c>
    </row>
    <row r="36" spans="1:6">
      <c r="A36" s="14" t="s">
        <v>404</v>
      </c>
      <c r="B36" s="6" t="s">
        <v>1282</v>
      </c>
      <c r="C36" s="6" t="s">
        <v>1283</v>
      </c>
      <c r="D36" s="4" t="s">
        <v>831</v>
      </c>
      <c r="E36" s="4" t="s">
        <v>832</v>
      </c>
      <c r="F36" s="13" t="s">
        <v>833</v>
      </c>
    </row>
    <row r="37" spans="1:6">
      <c r="A37" s="14" t="s">
        <v>834</v>
      </c>
      <c r="B37" t="s">
        <v>1159</v>
      </c>
      <c r="C37" t="s">
        <v>1159</v>
      </c>
      <c r="D37" s="4" t="s">
        <v>835</v>
      </c>
      <c r="E37" s="4" t="s">
        <v>836</v>
      </c>
      <c r="F37" s="13" t="s">
        <v>837</v>
      </c>
    </row>
    <row r="38" spans="1:6">
      <c r="A38" s="14" t="s">
        <v>402</v>
      </c>
      <c r="B38" s="6" t="s">
        <v>554</v>
      </c>
      <c r="C38" s="6" t="s">
        <v>1284</v>
      </c>
      <c r="D38" s="14"/>
      <c r="E38" s="14"/>
      <c r="F38" s="12"/>
    </row>
    <row r="39" spans="1:6">
      <c r="A39" s="14" t="s">
        <v>406</v>
      </c>
      <c r="B39" s="6" t="s">
        <v>1285</v>
      </c>
      <c r="C39" s="6" t="s">
        <v>1286</v>
      </c>
      <c r="D39" s="4" t="s">
        <v>838</v>
      </c>
      <c r="E39" s="4" t="s">
        <v>839</v>
      </c>
      <c r="F39" s="13" t="s">
        <v>840</v>
      </c>
    </row>
    <row r="40" spans="1:6">
      <c r="A40" s="14" t="s">
        <v>407</v>
      </c>
      <c r="B40" s="6" t="s">
        <v>1285</v>
      </c>
      <c r="C40" s="6" t="s">
        <v>1286</v>
      </c>
      <c r="D40" s="4" t="s">
        <v>838</v>
      </c>
      <c r="E40" s="4" t="s">
        <v>841</v>
      </c>
      <c r="F40" s="13" t="s">
        <v>840</v>
      </c>
    </row>
    <row r="41" spans="1:6">
      <c r="A41" s="14" t="s">
        <v>408</v>
      </c>
      <c r="B41" s="6" t="s">
        <v>1285</v>
      </c>
      <c r="C41" s="6" t="s">
        <v>1286</v>
      </c>
      <c r="D41" s="4" t="s">
        <v>838</v>
      </c>
      <c r="E41" s="4" t="s">
        <v>841</v>
      </c>
      <c r="F41" s="13" t="s">
        <v>840</v>
      </c>
    </row>
    <row r="42" spans="1:6">
      <c r="A42" s="14" t="s">
        <v>410</v>
      </c>
      <c r="B42" s="6" t="s">
        <v>1287</v>
      </c>
      <c r="C42" s="6" t="s">
        <v>1288</v>
      </c>
      <c r="D42" s="4" t="s">
        <v>842</v>
      </c>
      <c r="E42" s="4" t="s">
        <v>843</v>
      </c>
      <c r="F42" s="13" t="s">
        <v>844</v>
      </c>
    </row>
    <row r="43" spans="1:6">
      <c r="A43" s="14" t="s">
        <v>411</v>
      </c>
      <c r="B43" s="6" t="s">
        <v>203</v>
      </c>
      <c r="C43" t="s">
        <v>1159</v>
      </c>
      <c r="D43" s="4" t="s">
        <v>203</v>
      </c>
      <c r="E43" s="4" t="s">
        <v>203</v>
      </c>
      <c r="F43" s="13" t="s">
        <v>203</v>
      </c>
    </row>
    <row r="44" spans="1:6">
      <c r="A44" s="14" t="s">
        <v>412</v>
      </c>
      <c r="B44" s="6" t="s">
        <v>1012</v>
      </c>
      <c r="C44" s="6" t="s">
        <v>1289</v>
      </c>
      <c r="D44" s="4" t="s">
        <v>845</v>
      </c>
      <c r="E44" s="4" t="s">
        <v>846</v>
      </c>
      <c r="F44" s="13" t="s">
        <v>847</v>
      </c>
    </row>
    <row r="45" spans="1:6">
      <c r="A45" s="14" t="s">
        <v>848</v>
      </c>
      <c r="B45" s="6" t="s">
        <v>203</v>
      </c>
      <c r="C45" t="s">
        <v>1159</v>
      </c>
      <c r="D45" s="4" t="s">
        <v>203</v>
      </c>
      <c r="E45" s="4" t="s">
        <v>203</v>
      </c>
      <c r="F45" s="13" t="s">
        <v>203</v>
      </c>
    </row>
    <row r="46" spans="1:6">
      <c r="A46" s="14" t="s">
        <v>409</v>
      </c>
      <c r="B46" s="6" t="s">
        <v>1290</v>
      </c>
      <c r="C46" s="6" t="s">
        <v>1291</v>
      </c>
      <c r="D46" s="14"/>
      <c r="E46" s="14"/>
      <c r="F46" s="12"/>
    </row>
    <row r="47" spans="1:6">
      <c r="A47" s="14" t="s">
        <v>413</v>
      </c>
      <c r="B47" t="s">
        <v>1159</v>
      </c>
      <c r="C47" t="s">
        <v>1159</v>
      </c>
      <c r="D47" s="14"/>
      <c r="E47" s="4" t="s">
        <v>849</v>
      </c>
      <c r="F47" s="12"/>
    </row>
    <row r="48" spans="1:6">
      <c r="A48" s="14" t="s">
        <v>850</v>
      </c>
      <c r="B48" t="s">
        <v>1159</v>
      </c>
      <c r="C48" t="s">
        <v>1159</v>
      </c>
      <c r="D48" s="14"/>
      <c r="E48" s="4" t="s">
        <v>849</v>
      </c>
      <c r="F48" s="12"/>
    </row>
    <row r="49" spans="1:6">
      <c r="A49" s="14" t="s">
        <v>152</v>
      </c>
      <c r="B49" s="6" t="s">
        <v>1292</v>
      </c>
      <c r="C49" s="6" t="s">
        <v>1293</v>
      </c>
      <c r="D49" s="4" t="s">
        <v>153</v>
      </c>
      <c r="E49" s="4" t="s">
        <v>851</v>
      </c>
      <c r="F49" s="13" t="s">
        <v>154</v>
      </c>
    </row>
    <row r="50" spans="1:6">
      <c r="A50" s="14" t="s">
        <v>416</v>
      </c>
      <c r="B50" s="6" t="s">
        <v>1294</v>
      </c>
      <c r="C50" s="6" t="s">
        <v>1295</v>
      </c>
      <c r="D50" s="4" t="s">
        <v>852</v>
      </c>
      <c r="E50" s="4" t="s">
        <v>853</v>
      </c>
      <c r="F50" s="13" t="s">
        <v>854</v>
      </c>
    </row>
    <row r="51" spans="1:6">
      <c r="A51" s="14" t="s">
        <v>855</v>
      </c>
      <c r="B51" s="6" t="s">
        <v>1296</v>
      </c>
      <c r="C51" s="6" t="s">
        <v>1297</v>
      </c>
      <c r="D51" s="4" t="s">
        <v>856</v>
      </c>
      <c r="E51" s="4" t="s">
        <v>857</v>
      </c>
      <c r="F51" s="13" t="s">
        <v>858</v>
      </c>
    </row>
    <row r="52" spans="1:6">
      <c r="A52" s="14" t="s">
        <v>155</v>
      </c>
      <c r="B52" t="s">
        <v>1159</v>
      </c>
      <c r="C52" t="s">
        <v>1159</v>
      </c>
      <c r="D52" s="14"/>
      <c r="E52" s="14"/>
      <c r="F52" s="13" t="s">
        <v>156</v>
      </c>
    </row>
    <row r="53" spans="1:6">
      <c r="A53" s="14" t="s">
        <v>157</v>
      </c>
      <c r="B53" s="6" t="s">
        <v>1298</v>
      </c>
      <c r="C53" s="6" t="s">
        <v>1299</v>
      </c>
      <c r="D53" s="4" t="s">
        <v>158</v>
      </c>
      <c r="E53" s="4" t="s">
        <v>859</v>
      </c>
      <c r="F53" s="13" t="s">
        <v>159</v>
      </c>
    </row>
    <row r="54" spans="1:6">
      <c r="A54" s="14" t="s">
        <v>860</v>
      </c>
      <c r="B54" s="6" t="s">
        <v>1298</v>
      </c>
      <c r="C54" s="6" t="s">
        <v>1299</v>
      </c>
      <c r="D54" s="4" t="s">
        <v>158</v>
      </c>
      <c r="E54" s="4" t="s">
        <v>859</v>
      </c>
      <c r="F54" s="13" t="s">
        <v>159</v>
      </c>
    </row>
    <row r="55" spans="1:6">
      <c r="A55" s="14" t="s">
        <v>160</v>
      </c>
      <c r="B55" s="6" t="s">
        <v>1300</v>
      </c>
      <c r="C55" s="6" t="s">
        <v>785</v>
      </c>
      <c r="D55" s="4" t="s">
        <v>161</v>
      </c>
      <c r="E55" s="4" t="s">
        <v>387</v>
      </c>
      <c r="F55" s="13" t="s">
        <v>162</v>
      </c>
    </row>
    <row r="56" spans="1:6">
      <c r="A56" s="14" t="s">
        <v>163</v>
      </c>
      <c r="B56" s="6" t="s">
        <v>1301</v>
      </c>
      <c r="C56" s="6" t="s">
        <v>1302</v>
      </c>
      <c r="D56" s="4" t="s">
        <v>164</v>
      </c>
      <c r="E56" s="4" t="s">
        <v>861</v>
      </c>
      <c r="F56" s="13" t="s">
        <v>165</v>
      </c>
    </row>
    <row r="57" spans="1:6">
      <c r="A57" s="14" t="s">
        <v>166</v>
      </c>
      <c r="B57" s="6" t="s">
        <v>703</v>
      </c>
      <c r="C57" s="6" t="s">
        <v>1303</v>
      </c>
      <c r="D57" s="4" t="s">
        <v>167</v>
      </c>
      <c r="E57" s="4" t="s">
        <v>862</v>
      </c>
      <c r="F57" s="12"/>
    </row>
    <row r="58" spans="1:6">
      <c r="A58" s="14" t="s">
        <v>863</v>
      </c>
      <c r="B58" s="6" t="s">
        <v>415</v>
      </c>
      <c r="C58" t="s">
        <v>1159</v>
      </c>
      <c r="D58" s="4" t="s">
        <v>167</v>
      </c>
      <c r="E58" s="4" t="s">
        <v>862</v>
      </c>
      <c r="F58" s="12"/>
    </row>
    <row r="59" spans="1:6">
      <c r="A59" s="14" t="s">
        <v>864</v>
      </c>
      <c r="B59" s="6" t="s">
        <v>1304</v>
      </c>
      <c r="C59" s="6" t="s">
        <v>1303</v>
      </c>
      <c r="D59" s="14"/>
      <c r="E59" s="14"/>
      <c r="F59" s="12"/>
    </row>
    <row r="60" spans="1:6">
      <c r="A60" s="14" t="s">
        <v>207</v>
      </c>
      <c r="B60" s="6" t="s">
        <v>1305</v>
      </c>
      <c r="C60" s="6" t="s">
        <v>1306</v>
      </c>
      <c r="D60" s="4" t="s">
        <v>208</v>
      </c>
      <c r="E60" s="4" t="s">
        <v>865</v>
      </c>
      <c r="F60" s="13" t="s">
        <v>209</v>
      </c>
    </row>
    <row r="61" spans="1:6">
      <c r="A61" s="14" t="s">
        <v>186</v>
      </c>
      <c r="B61" s="6" t="s">
        <v>1307</v>
      </c>
      <c r="C61" s="6" t="s">
        <v>1308</v>
      </c>
      <c r="D61" s="4" t="s">
        <v>56</v>
      </c>
      <c r="E61" s="4" t="s">
        <v>57</v>
      </c>
      <c r="F61" s="13" t="s">
        <v>58</v>
      </c>
    </row>
    <row r="62" spans="1:6">
      <c r="A62" s="14" t="s">
        <v>421</v>
      </c>
      <c r="B62" s="6" t="s">
        <v>1309</v>
      </c>
      <c r="C62" s="6" t="s">
        <v>1310</v>
      </c>
      <c r="D62" s="4" t="s">
        <v>866</v>
      </c>
      <c r="E62" s="4" t="s">
        <v>867</v>
      </c>
      <c r="F62" s="13" t="s">
        <v>868</v>
      </c>
    </row>
    <row r="63" spans="1:6">
      <c r="A63" s="14" t="s">
        <v>176</v>
      </c>
      <c r="B63" s="6" t="s">
        <v>1311</v>
      </c>
      <c r="C63" s="6" t="s">
        <v>1312</v>
      </c>
      <c r="D63" s="4" t="s">
        <v>118</v>
      </c>
      <c r="E63" s="4" t="s">
        <v>119</v>
      </c>
      <c r="F63" s="13" t="s">
        <v>120</v>
      </c>
    </row>
    <row r="64" spans="1:6">
      <c r="A64" s="14" t="s">
        <v>424</v>
      </c>
      <c r="B64" s="6" t="s">
        <v>1311</v>
      </c>
      <c r="C64" s="6" t="s">
        <v>1312</v>
      </c>
      <c r="D64" s="4" t="s">
        <v>118</v>
      </c>
      <c r="E64" s="4" t="s">
        <v>119</v>
      </c>
      <c r="F64" s="13" t="s">
        <v>120</v>
      </c>
    </row>
    <row r="65" spans="1:6">
      <c r="A65" s="14" t="s">
        <v>177</v>
      </c>
      <c r="B65" s="6" t="s">
        <v>1313</v>
      </c>
      <c r="C65" s="6" t="s">
        <v>1314</v>
      </c>
      <c r="D65" s="4" t="s">
        <v>178</v>
      </c>
      <c r="E65" s="4" t="s">
        <v>869</v>
      </c>
      <c r="F65" s="13" t="s">
        <v>179</v>
      </c>
    </row>
    <row r="66" spans="1:6">
      <c r="A66" s="14" t="s">
        <v>433</v>
      </c>
      <c r="B66" s="6" t="s">
        <v>1315</v>
      </c>
      <c r="C66" s="6" t="s">
        <v>1316</v>
      </c>
      <c r="D66" s="4" t="s">
        <v>181</v>
      </c>
      <c r="E66" s="4" t="s">
        <v>870</v>
      </c>
      <c r="F66" s="13" t="s">
        <v>182</v>
      </c>
    </row>
    <row r="67" spans="1:6">
      <c r="A67" s="14" t="s">
        <v>180</v>
      </c>
      <c r="B67" s="6" t="s">
        <v>1315</v>
      </c>
      <c r="C67" s="6" t="s">
        <v>1316</v>
      </c>
      <c r="D67" s="4" t="s">
        <v>181</v>
      </c>
      <c r="E67" s="4" t="s">
        <v>870</v>
      </c>
      <c r="F67" s="13" t="s">
        <v>182</v>
      </c>
    </row>
    <row r="68" spans="1:6">
      <c r="A68" s="14" t="s">
        <v>435</v>
      </c>
      <c r="B68" s="6" t="s">
        <v>1317</v>
      </c>
      <c r="C68" s="6" t="s">
        <v>1318</v>
      </c>
      <c r="D68" s="4" t="s">
        <v>871</v>
      </c>
      <c r="E68" s="4" t="s">
        <v>870</v>
      </c>
      <c r="F68" s="13" t="s">
        <v>182</v>
      </c>
    </row>
    <row r="69" spans="1:6">
      <c r="A69" s="14" t="s">
        <v>872</v>
      </c>
      <c r="B69" s="6" t="s">
        <v>1317</v>
      </c>
      <c r="C69" s="6" t="s">
        <v>1318</v>
      </c>
      <c r="D69" s="4" t="s">
        <v>871</v>
      </c>
      <c r="E69" s="4" t="s">
        <v>870</v>
      </c>
      <c r="F69" s="13" t="s">
        <v>182</v>
      </c>
    </row>
    <row r="70" spans="1:6">
      <c r="A70" s="14" t="s">
        <v>873</v>
      </c>
      <c r="B70" s="6" t="s">
        <v>1317</v>
      </c>
      <c r="C70" t="s">
        <v>1159</v>
      </c>
      <c r="D70" s="14"/>
      <c r="E70" s="14"/>
      <c r="F70" s="12"/>
    </row>
    <row r="71" spans="1:6">
      <c r="A71" s="14" t="s">
        <v>434</v>
      </c>
      <c r="B71" s="6" t="s">
        <v>1319</v>
      </c>
      <c r="C71" s="6" t="s">
        <v>1320</v>
      </c>
      <c r="D71" s="4" t="s">
        <v>874</v>
      </c>
      <c r="E71" s="14"/>
      <c r="F71" s="12"/>
    </row>
    <row r="72" spans="1:6">
      <c r="A72" s="14" t="s">
        <v>875</v>
      </c>
      <c r="B72" t="s">
        <v>1159</v>
      </c>
      <c r="C72" t="s">
        <v>1159</v>
      </c>
      <c r="D72" s="4" t="s">
        <v>874</v>
      </c>
      <c r="E72" s="14"/>
      <c r="F72" s="12"/>
    </row>
    <row r="73" spans="1:6">
      <c r="A73" s="14" t="s">
        <v>876</v>
      </c>
      <c r="B73" s="6" t="s">
        <v>1319</v>
      </c>
      <c r="C73" s="6" t="s">
        <v>1320</v>
      </c>
      <c r="D73" s="14"/>
      <c r="E73" s="14"/>
      <c r="F73" s="12"/>
    </row>
    <row r="74" spans="1:6">
      <c r="A74" s="14" t="s">
        <v>877</v>
      </c>
      <c r="B74" t="s">
        <v>1159</v>
      </c>
      <c r="C74" t="s">
        <v>1159</v>
      </c>
      <c r="D74" s="14"/>
      <c r="E74" s="14"/>
      <c r="F74" s="12"/>
    </row>
    <row r="75" spans="1:6">
      <c r="A75" s="14" t="s">
        <v>183</v>
      </c>
      <c r="B75" s="6" t="s">
        <v>1321</v>
      </c>
      <c r="C75" s="6" t="s">
        <v>1322</v>
      </c>
      <c r="D75" s="4" t="s">
        <v>184</v>
      </c>
      <c r="E75" s="4" t="s">
        <v>878</v>
      </c>
      <c r="F75" s="13" t="s">
        <v>185</v>
      </c>
    </row>
    <row r="76" spans="1:6">
      <c r="A76" s="14" t="s">
        <v>430</v>
      </c>
      <c r="B76" s="6" t="s">
        <v>1321</v>
      </c>
      <c r="C76" s="6" t="s">
        <v>1322</v>
      </c>
      <c r="D76" s="4" t="s">
        <v>184</v>
      </c>
      <c r="E76" s="4" t="s">
        <v>878</v>
      </c>
      <c r="F76" s="13" t="s">
        <v>185</v>
      </c>
    </row>
    <row r="77" spans="1:6">
      <c r="A77" s="14" t="s">
        <v>437</v>
      </c>
      <c r="B77" s="6" t="s">
        <v>1323</v>
      </c>
      <c r="C77" s="6" t="s">
        <v>1324</v>
      </c>
      <c r="D77" s="4" t="s">
        <v>203</v>
      </c>
      <c r="E77" s="14"/>
      <c r="F77" s="12"/>
    </row>
    <row r="78" spans="1:6">
      <c r="A78" s="14" t="s">
        <v>438</v>
      </c>
      <c r="B78" s="6" t="s">
        <v>1323</v>
      </c>
      <c r="C78" s="6" t="s">
        <v>1324</v>
      </c>
      <c r="D78" s="4" t="s">
        <v>203</v>
      </c>
      <c r="E78" s="14"/>
      <c r="F78" s="12"/>
    </row>
    <row r="79" spans="1:6">
      <c r="A79" s="14" t="s">
        <v>439</v>
      </c>
      <c r="B79" s="6" t="s">
        <v>1325</v>
      </c>
      <c r="C79" s="6" t="s">
        <v>203</v>
      </c>
      <c r="D79" s="14"/>
      <c r="E79" s="14"/>
      <c r="F79" s="12"/>
    </row>
    <row r="80" spans="1:6">
      <c r="A80" s="14" t="s">
        <v>204</v>
      </c>
      <c r="B80" s="6" t="s">
        <v>1326</v>
      </c>
      <c r="C80" s="6" t="s">
        <v>1327</v>
      </c>
      <c r="D80" s="4" t="s">
        <v>205</v>
      </c>
      <c r="E80" s="4" t="s">
        <v>879</v>
      </c>
      <c r="F80" s="13" t="s">
        <v>206</v>
      </c>
    </row>
    <row r="81" spans="1:6">
      <c r="A81" s="14" t="s">
        <v>441</v>
      </c>
      <c r="B81" s="6" t="s">
        <v>1328</v>
      </c>
      <c r="C81" s="6" t="s">
        <v>1329</v>
      </c>
      <c r="D81" s="4" t="s">
        <v>188</v>
      </c>
      <c r="E81" s="4" t="s">
        <v>74</v>
      </c>
      <c r="F81" s="13" t="s">
        <v>75</v>
      </c>
    </row>
    <row r="82" spans="1:6">
      <c r="A82" s="14" t="s">
        <v>443</v>
      </c>
      <c r="B82" s="6" t="s">
        <v>1328</v>
      </c>
      <c r="C82" s="6" t="s">
        <v>1329</v>
      </c>
      <c r="D82" s="4" t="s">
        <v>188</v>
      </c>
      <c r="E82" s="4" t="s">
        <v>74</v>
      </c>
      <c r="F82" s="13" t="s">
        <v>75</v>
      </c>
    </row>
    <row r="83" spans="1:6">
      <c r="A83" s="14" t="s">
        <v>187</v>
      </c>
      <c r="B83" s="6" t="s">
        <v>1328</v>
      </c>
      <c r="C83" s="6" t="s">
        <v>1329</v>
      </c>
      <c r="D83" s="4" t="s">
        <v>188</v>
      </c>
      <c r="E83" s="4" t="s">
        <v>74</v>
      </c>
      <c r="F83" s="13" t="s">
        <v>75</v>
      </c>
    </row>
    <row r="84" spans="1:6">
      <c r="A84" s="14" t="s">
        <v>449</v>
      </c>
      <c r="B84" s="6" t="s">
        <v>1328</v>
      </c>
      <c r="C84" s="6" t="s">
        <v>1329</v>
      </c>
      <c r="D84" s="4" t="s">
        <v>188</v>
      </c>
      <c r="E84" s="14"/>
      <c r="F84" s="13" t="s">
        <v>75</v>
      </c>
    </row>
    <row r="85" spans="1:6">
      <c r="A85" s="14" t="s">
        <v>444</v>
      </c>
      <c r="B85" t="s">
        <v>1159</v>
      </c>
      <c r="C85" t="s">
        <v>1159</v>
      </c>
      <c r="D85" s="14"/>
      <c r="E85" s="14"/>
      <c r="F85" s="12"/>
    </row>
    <row r="86" spans="1:6">
      <c r="A86" s="14" t="s">
        <v>446</v>
      </c>
      <c r="B86" t="s">
        <v>1159</v>
      </c>
      <c r="C86" t="s">
        <v>1159</v>
      </c>
      <c r="D86" s="14"/>
      <c r="E86" s="14"/>
      <c r="F86" s="12"/>
    </row>
    <row r="87" spans="1:6">
      <c r="A87" s="14" t="s">
        <v>189</v>
      </c>
      <c r="B87" s="6" t="s">
        <v>1330</v>
      </c>
      <c r="C87" s="6" t="s">
        <v>1331</v>
      </c>
      <c r="D87" s="4" t="s">
        <v>190</v>
      </c>
      <c r="E87" s="4" t="s">
        <v>880</v>
      </c>
      <c r="F87" s="13" t="s">
        <v>191</v>
      </c>
    </row>
    <row r="88" spans="1:6">
      <c r="A88" s="14" t="s">
        <v>881</v>
      </c>
      <c r="B88" s="6" t="s">
        <v>1330</v>
      </c>
      <c r="C88" s="6" t="s">
        <v>1331</v>
      </c>
      <c r="D88" s="4" t="s">
        <v>190</v>
      </c>
      <c r="E88" s="4" t="s">
        <v>880</v>
      </c>
      <c r="F88" s="13" t="s">
        <v>191</v>
      </c>
    </row>
    <row r="89" spans="1:6">
      <c r="A89" s="14" t="s">
        <v>192</v>
      </c>
      <c r="B89" t="s">
        <v>1159</v>
      </c>
      <c r="C89" t="s">
        <v>1159</v>
      </c>
      <c r="D89" s="4" t="s">
        <v>193</v>
      </c>
      <c r="E89" s="4" t="s">
        <v>882</v>
      </c>
      <c r="F89" s="13" t="s">
        <v>194</v>
      </c>
    </row>
    <row r="90" spans="1:6">
      <c r="A90" s="14" t="s">
        <v>883</v>
      </c>
      <c r="B90" t="s">
        <v>1159</v>
      </c>
      <c r="C90" t="s">
        <v>1159</v>
      </c>
      <c r="D90" s="4" t="s">
        <v>193</v>
      </c>
      <c r="E90" s="4" t="s">
        <v>882</v>
      </c>
      <c r="F90" s="13" t="s">
        <v>194</v>
      </c>
    </row>
    <row r="91" spans="1:6">
      <c r="A91" s="14" t="s">
        <v>884</v>
      </c>
      <c r="B91" t="s">
        <v>1159</v>
      </c>
      <c r="C91" t="s">
        <v>1159</v>
      </c>
      <c r="D91" s="4" t="s">
        <v>196</v>
      </c>
      <c r="E91" s="4" t="s">
        <v>885</v>
      </c>
      <c r="F91" s="13" t="s">
        <v>197</v>
      </c>
    </row>
    <row r="92" spans="1:6">
      <c r="A92" s="14" t="s">
        <v>886</v>
      </c>
      <c r="B92" t="s">
        <v>1159</v>
      </c>
      <c r="C92" t="s">
        <v>1159</v>
      </c>
      <c r="D92" s="4" t="s">
        <v>196</v>
      </c>
      <c r="E92" s="4" t="s">
        <v>885</v>
      </c>
      <c r="F92" s="13" t="s">
        <v>197</v>
      </c>
    </row>
    <row r="93" spans="1:6">
      <c r="A93" s="14" t="s">
        <v>195</v>
      </c>
      <c r="B93" t="s">
        <v>1159</v>
      </c>
      <c r="C93" t="s">
        <v>1159</v>
      </c>
      <c r="D93" s="4" t="s">
        <v>196</v>
      </c>
      <c r="E93" s="4" t="s">
        <v>885</v>
      </c>
      <c r="F93" s="13" t="s">
        <v>197</v>
      </c>
    </row>
    <row r="94" spans="1:6">
      <c r="A94" s="14" t="s">
        <v>198</v>
      </c>
      <c r="B94" s="6" t="s">
        <v>1332</v>
      </c>
      <c r="C94" s="6" t="s">
        <v>1333</v>
      </c>
      <c r="D94" s="4" t="s">
        <v>199</v>
      </c>
      <c r="E94" s="4" t="s">
        <v>887</v>
      </c>
      <c r="F94" s="13" t="s">
        <v>200</v>
      </c>
    </row>
    <row r="95" spans="1:6">
      <c r="A95" s="14" t="s">
        <v>201</v>
      </c>
      <c r="B95" s="6" t="s">
        <v>1334</v>
      </c>
      <c r="C95" s="6" t="s">
        <v>1335</v>
      </c>
      <c r="D95" s="4" t="s">
        <v>202</v>
      </c>
      <c r="E95" s="4" t="s">
        <v>888</v>
      </c>
      <c r="F95" s="13" t="s">
        <v>203</v>
      </c>
    </row>
    <row r="96" spans="1:6">
      <c r="A96" s="14" t="s">
        <v>219</v>
      </c>
      <c r="B96" s="6" t="s">
        <v>1336</v>
      </c>
      <c r="C96" s="6" t="s">
        <v>1337</v>
      </c>
      <c r="D96" s="4" t="s">
        <v>16</v>
      </c>
      <c r="E96" s="4" t="s">
        <v>17</v>
      </c>
      <c r="F96" s="13" t="s">
        <v>18</v>
      </c>
    </row>
    <row r="97" spans="1:6">
      <c r="A97" s="14" t="s">
        <v>453</v>
      </c>
      <c r="B97" s="6" t="s">
        <v>1336</v>
      </c>
      <c r="C97" s="6" t="s">
        <v>1337</v>
      </c>
      <c r="D97" s="4" t="s">
        <v>16</v>
      </c>
      <c r="E97" s="4" t="s">
        <v>17</v>
      </c>
      <c r="F97" s="13" t="s">
        <v>18</v>
      </c>
    </row>
    <row r="98" spans="1:6">
      <c r="A98" s="14" t="s">
        <v>454</v>
      </c>
      <c r="B98" s="6" t="s">
        <v>1338</v>
      </c>
      <c r="C98" s="6" t="s">
        <v>1339</v>
      </c>
      <c r="D98" s="4" t="s">
        <v>211</v>
      </c>
      <c r="E98" s="4" t="s">
        <v>889</v>
      </c>
      <c r="F98" s="13" t="s">
        <v>212</v>
      </c>
    </row>
    <row r="99" spans="1:6">
      <c r="A99" s="14" t="s">
        <v>456</v>
      </c>
      <c r="B99" s="6" t="s">
        <v>1338</v>
      </c>
      <c r="C99" s="6" t="s">
        <v>1339</v>
      </c>
      <c r="D99" s="4" t="s">
        <v>211</v>
      </c>
      <c r="E99" s="4" t="s">
        <v>889</v>
      </c>
      <c r="F99" s="13" t="s">
        <v>212</v>
      </c>
    </row>
    <row r="100" spans="1:6">
      <c r="A100" s="14" t="s">
        <v>210</v>
      </c>
      <c r="B100" s="6" t="s">
        <v>1338</v>
      </c>
      <c r="C100" s="6" t="s">
        <v>1339</v>
      </c>
      <c r="D100" s="4" t="s">
        <v>211</v>
      </c>
      <c r="E100" s="4" t="s">
        <v>889</v>
      </c>
      <c r="F100" s="13" t="s">
        <v>212</v>
      </c>
    </row>
    <row r="101" spans="1:6">
      <c r="A101" s="14" t="s">
        <v>459</v>
      </c>
      <c r="B101" t="s">
        <v>1159</v>
      </c>
      <c r="C101" t="s">
        <v>1159</v>
      </c>
      <c r="D101" s="14"/>
      <c r="E101" s="14"/>
      <c r="F101" s="12"/>
    </row>
    <row r="102" spans="1:6">
      <c r="A102" s="14" t="s">
        <v>890</v>
      </c>
      <c r="B102" s="6" t="s">
        <v>203</v>
      </c>
      <c r="C102" s="6" t="s">
        <v>203</v>
      </c>
      <c r="D102" s="4" t="s">
        <v>203</v>
      </c>
      <c r="E102" s="4" t="s">
        <v>203</v>
      </c>
      <c r="F102" s="13" t="s">
        <v>203</v>
      </c>
    </row>
    <row r="103" spans="1:6">
      <c r="A103" s="14" t="s">
        <v>213</v>
      </c>
      <c r="B103" s="6" t="s">
        <v>1340</v>
      </c>
      <c r="C103" s="6" t="s">
        <v>1341</v>
      </c>
      <c r="D103" s="4" t="s">
        <v>214</v>
      </c>
      <c r="E103" s="4" t="s">
        <v>891</v>
      </c>
      <c r="F103" s="13" t="s">
        <v>215</v>
      </c>
    </row>
    <row r="104" spans="1:6">
      <c r="A104" s="14" t="s">
        <v>216</v>
      </c>
      <c r="B104" s="6" t="s">
        <v>1342</v>
      </c>
      <c r="C104" s="6" t="s">
        <v>1343</v>
      </c>
      <c r="D104" s="4" t="s">
        <v>217</v>
      </c>
      <c r="E104" s="4" t="s">
        <v>892</v>
      </c>
      <c r="F104" s="13" t="s">
        <v>218</v>
      </c>
    </row>
    <row r="105" spans="1:6">
      <c r="A105" s="14" t="s">
        <v>466</v>
      </c>
      <c r="B105" s="6" t="s">
        <v>1344</v>
      </c>
      <c r="C105" s="6" t="s">
        <v>1345</v>
      </c>
      <c r="D105" s="4" t="s">
        <v>893</v>
      </c>
      <c r="E105" s="4" t="s">
        <v>894</v>
      </c>
      <c r="F105" s="13" t="s">
        <v>895</v>
      </c>
    </row>
    <row r="106" spans="1:6">
      <c r="A106" s="14" t="s">
        <v>473</v>
      </c>
      <c r="B106" s="6" t="s">
        <v>1346</v>
      </c>
      <c r="C106" s="6" t="s">
        <v>1347</v>
      </c>
      <c r="D106" s="4" t="s">
        <v>896</v>
      </c>
      <c r="E106" s="4" t="s">
        <v>897</v>
      </c>
      <c r="F106" s="13" t="s">
        <v>898</v>
      </c>
    </row>
    <row r="107" spans="1:6">
      <c r="A107" s="14" t="s">
        <v>467</v>
      </c>
      <c r="B107" s="6" t="s">
        <v>1348</v>
      </c>
      <c r="C107" s="6" t="s">
        <v>1349</v>
      </c>
      <c r="D107" s="4" t="s">
        <v>897</v>
      </c>
      <c r="E107" s="4" t="s">
        <v>898</v>
      </c>
      <c r="F107" s="13" t="s">
        <v>899</v>
      </c>
    </row>
    <row r="108" spans="1:6">
      <c r="A108" s="14" t="s">
        <v>472</v>
      </c>
      <c r="B108" s="6" t="s">
        <v>1350</v>
      </c>
      <c r="C108" s="6" t="s">
        <v>897</v>
      </c>
      <c r="D108" s="4" t="s">
        <v>898</v>
      </c>
      <c r="E108" s="4" t="s">
        <v>900</v>
      </c>
      <c r="F108" s="13" t="s">
        <v>901</v>
      </c>
    </row>
    <row r="109" spans="1:6">
      <c r="A109" s="14" t="s">
        <v>474</v>
      </c>
      <c r="B109" s="6" t="s">
        <v>1351</v>
      </c>
      <c r="C109" s="6" t="s">
        <v>898</v>
      </c>
      <c r="D109" s="4" t="s">
        <v>902</v>
      </c>
      <c r="E109" s="4" t="s">
        <v>901</v>
      </c>
      <c r="F109" s="13" t="s">
        <v>903</v>
      </c>
    </row>
    <row r="110" spans="1:6">
      <c r="A110" s="14" t="s">
        <v>475</v>
      </c>
      <c r="B110" s="6" t="s">
        <v>898</v>
      </c>
      <c r="C110" s="6" t="s">
        <v>1352</v>
      </c>
      <c r="D110" s="4" t="s">
        <v>901</v>
      </c>
      <c r="E110" s="4" t="s">
        <v>903</v>
      </c>
      <c r="F110" s="13" t="s">
        <v>904</v>
      </c>
    </row>
    <row r="111" spans="1:6">
      <c r="A111" s="14" t="s">
        <v>469</v>
      </c>
      <c r="B111" s="6" t="s">
        <v>1353</v>
      </c>
      <c r="C111" s="6" t="s">
        <v>1354</v>
      </c>
      <c r="D111" s="4" t="s">
        <v>905</v>
      </c>
      <c r="E111" s="4" t="s">
        <v>906</v>
      </c>
      <c r="F111" s="13" t="s">
        <v>907</v>
      </c>
    </row>
    <row r="112" spans="1:6">
      <c r="A112" s="14" t="s">
        <v>470</v>
      </c>
      <c r="B112" s="6" t="s">
        <v>1355</v>
      </c>
      <c r="C112" s="6" t="s">
        <v>1356</v>
      </c>
      <c r="D112" s="4" t="s">
        <v>908</v>
      </c>
      <c r="E112" s="4" t="s">
        <v>909</v>
      </c>
      <c r="F112" s="13" t="s">
        <v>910</v>
      </c>
    </row>
    <row r="113" spans="1:6">
      <c r="A113" s="14" t="s">
        <v>476</v>
      </c>
      <c r="B113" s="6" t="s">
        <v>1357</v>
      </c>
      <c r="C113" s="6" t="s">
        <v>418</v>
      </c>
      <c r="D113" s="4" t="s">
        <v>911</v>
      </c>
      <c r="E113" s="4" t="s">
        <v>912</v>
      </c>
      <c r="F113" s="13" t="s">
        <v>913</v>
      </c>
    </row>
    <row r="114" spans="1:6">
      <c r="A114" s="14" t="s">
        <v>478</v>
      </c>
      <c r="B114" s="6" t="s">
        <v>400</v>
      </c>
      <c r="C114" s="6" t="s">
        <v>1358</v>
      </c>
      <c r="D114" s="4" t="s">
        <v>400</v>
      </c>
      <c r="E114" s="4" t="s">
        <v>914</v>
      </c>
      <c r="F114" s="13" t="s">
        <v>915</v>
      </c>
    </row>
    <row r="115" spans="1:6">
      <c r="A115" s="14" t="s">
        <v>480</v>
      </c>
      <c r="B115" s="6" t="s">
        <v>1359</v>
      </c>
      <c r="C115" s="6" t="s">
        <v>1360</v>
      </c>
      <c r="D115" s="4" t="s">
        <v>916</v>
      </c>
      <c r="E115" s="4" t="s">
        <v>917</v>
      </c>
      <c r="F115" s="13" t="s">
        <v>918</v>
      </c>
    </row>
    <row r="116" spans="1:6">
      <c r="A116" s="14" t="s">
        <v>482</v>
      </c>
      <c r="B116" s="6" t="s">
        <v>1361</v>
      </c>
      <c r="C116" s="6" t="s">
        <v>1362</v>
      </c>
      <c r="D116" s="4" t="s">
        <v>918</v>
      </c>
      <c r="E116" s="4" t="s">
        <v>919</v>
      </c>
      <c r="F116" s="13" t="s">
        <v>497</v>
      </c>
    </row>
    <row r="117" spans="1:6">
      <c r="A117" s="14" t="s">
        <v>484</v>
      </c>
      <c r="B117" s="6" t="s">
        <v>918</v>
      </c>
      <c r="C117" s="6" t="s">
        <v>390</v>
      </c>
      <c r="D117" s="4" t="s">
        <v>920</v>
      </c>
      <c r="E117" s="4" t="s">
        <v>921</v>
      </c>
      <c r="F117" s="13" t="s">
        <v>922</v>
      </c>
    </row>
    <row r="118" spans="1:6">
      <c r="A118" s="14" t="s">
        <v>486</v>
      </c>
      <c r="B118" s="6" t="s">
        <v>1363</v>
      </c>
      <c r="C118" s="6" t="s">
        <v>1364</v>
      </c>
      <c r="D118" s="4" t="s">
        <v>923</v>
      </c>
      <c r="E118" s="4" t="s">
        <v>489</v>
      </c>
      <c r="F118" s="13" t="s">
        <v>479</v>
      </c>
    </row>
    <row r="119" spans="1:6">
      <c r="A119" s="14" t="s">
        <v>488</v>
      </c>
      <c r="B119" s="6" t="s">
        <v>1365</v>
      </c>
      <c r="C119" s="6" t="s">
        <v>1154</v>
      </c>
      <c r="D119" s="4" t="s">
        <v>924</v>
      </c>
      <c r="E119" s="4" t="s">
        <v>925</v>
      </c>
      <c r="F119" s="13" t="s">
        <v>487</v>
      </c>
    </row>
    <row r="120" spans="1:6">
      <c r="A120" s="14" t="s">
        <v>492</v>
      </c>
      <c r="B120" s="6" t="s">
        <v>1366</v>
      </c>
      <c r="C120" s="6" t="s">
        <v>1367</v>
      </c>
      <c r="D120" s="4" t="s">
        <v>926</v>
      </c>
      <c r="E120" s="4" t="s">
        <v>927</v>
      </c>
      <c r="F120" s="13" t="s">
        <v>928</v>
      </c>
    </row>
    <row r="121" spans="1:6">
      <c r="A121" s="14" t="s">
        <v>494</v>
      </c>
      <c r="B121" s="6" t="s">
        <v>1368</v>
      </c>
      <c r="C121" s="6" t="s">
        <v>1369</v>
      </c>
      <c r="D121" s="4" t="s">
        <v>929</v>
      </c>
      <c r="E121" s="4" t="s">
        <v>930</v>
      </c>
      <c r="F121" s="13" t="s">
        <v>931</v>
      </c>
    </row>
    <row r="122" spans="1:6">
      <c r="A122" s="14" t="s">
        <v>498</v>
      </c>
      <c r="B122" s="6" t="s">
        <v>1370</v>
      </c>
      <c r="C122" s="6" t="s">
        <v>1371</v>
      </c>
      <c r="D122" s="4" t="s">
        <v>932</v>
      </c>
      <c r="E122" s="4" t="s">
        <v>933</v>
      </c>
      <c r="F122" s="13" t="s">
        <v>934</v>
      </c>
    </row>
    <row r="123" spans="1:6">
      <c r="A123" s="14" t="s">
        <v>501</v>
      </c>
      <c r="B123" s="6" t="s">
        <v>1372</v>
      </c>
      <c r="C123" s="6" t="s">
        <v>1373</v>
      </c>
      <c r="D123" s="4" t="s">
        <v>935</v>
      </c>
      <c r="E123" s="4" t="s">
        <v>936</v>
      </c>
      <c r="F123" s="13" t="s">
        <v>937</v>
      </c>
    </row>
    <row r="124" spans="1:6">
      <c r="A124" s="14" t="s">
        <v>503</v>
      </c>
      <c r="B124" s="6" t="s">
        <v>920</v>
      </c>
      <c r="C124" s="6" t="s">
        <v>1374</v>
      </c>
      <c r="D124" s="4" t="s">
        <v>938</v>
      </c>
      <c r="E124" s="4" t="s">
        <v>939</v>
      </c>
      <c r="F124" s="13" t="s">
        <v>940</v>
      </c>
    </row>
    <row r="125" spans="1:6">
      <c r="A125" s="14" t="s">
        <v>505</v>
      </c>
      <c r="B125" s="6" t="s">
        <v>1357</v>
      </c>
      <c r="C125" s="6" t="s">
        <v>418</v>
      </c>
      <c r="D125" s="4" t="s">
        <v>911</v>
      </c>
      <c r="E125" s="4" t="s">
        <v>912</v>
      </c>
      <c r="F125" s="13" t="s">
        <v>913</v>
      </c>
    </row>
    <row r="126" spans="1:6">
      <c r="A126" s="14" t="s">
        <v>941</v>
      </c>
      <c r="B126" s="6" t="s">
        <v>400</v>
      </c>
      <c r="C126" s="6" t="s">
        <v>1358</v>
      </c>
      <c r="D126" s="4" t="s">
        <v>400</v>
      </c>
      <c r="E126" s="4" t="s">
        <v>914</v>
      </c>
      <c r="F126" s="13" t="s">
        <v>915</v>
      </c>
    </row>
    <row r="127" spans="1:6">
      <c r="A127" s="14" t="s">
        <v>942</v>
      </c>
      <c r="B127" s="6" t="s">
        <v>1359</v>
      </c>
      <c r="C127" s="6" t="s">
        <v>1360</v>
      </c>
      <c r="D127" s="4" t="s">
        <v>916</v>
      </c>
      <c r="E127" s="4" t="s">
        <v>917</v>
      </c>
      <c r="F127" s="13" t="s">
        <v>918</v>
      </c>
    </row>
    <row r="128" spans="1:6">
      <c r="A128" s="14" t="s">
        <v>943</v>
      </c>
      <c r="B128" s="6" t="s">
        <v>1361</v>
      </c>
      <c r="C128" s="6" t="s">
        <v>1362</v>
      </c>
      <c r="D128" s="4" t="s">
        <v>918</v>
      </c>
      <c r="E128" s="4" t="s">
        <v>919</v>
      </c>
      <c r="F128" s="13" t="s">
        <v>497</v>
      </c>
    </row>
    <row r="129" spans="1:6">
      <c r="A129" s="14" t="s">
        <v>944</v>
      </c>
      <c r="B129" s="6" t="s">
        <v>918</v>
      </c>
      <c r="C129" s="6" t="s">
        <v>390</v>
      </c>
      <c r="D129" s="4" t="s">
        <v>920</v>
      </c>
      <c r="E129" s="4" t="s">
        <v>921</v>
      </c>
      <c r="F129" s="13" t="s">
        <v>922</v>
      </c>
    </row>
    <row r="130" spans="1:6">
      <c r="A130" s="14" t="s">
        <v>945</v>
      </c>
      <c r="B130" s="6" t="s">
        <v>1363</v>
      </c>
      <c r="C130" s="6" t="s">
        <v>1364</v>
      </c>
      <c r="D130" s="4" t="s">
        <v>923</v>
      </c>
      <c r="E130" s="4" t="s">
        <v>489</v>
      </c>
      <c r="F130" s="13" t="s">
        <v>479</v>
      </c>
    </row>
    <row r="131" spans="1:6">
      <c r="A131" s="14" t="s">
        <v>946</v>
      </c>
      <c r="B131" s="6" t="s">
        <v>1365</v>
      </c>
      <c r="C131" s="6" t="s">
        <v>1154</v>
      </c>
      <c r="D131" s="4" t="s">
        <v>924</v>
      </c>
      <c r="E131" s="4" t="s">
        <v>925</v>
      </c>
      <c r="F131" s="13" t="s">
        <v>487</v>
      </c>
    </row>
    <row r="132" spans="1:6">
      <c r="A132" s="14" t="s">
        <v>513</v>
      </c>
      <c r="B132" s="6" t="s">
        <v>1375</v>
      </c>
      <c r="C132" s="6" t="s">
        <v>1376</v>
      </c>
      <c r="D132" s="4" t="s">
        <v>947</v>
      </c>
      <c r="E132" s="4" t="s">
        <v>948</v>
      </c>
      <c r="F132" s="13" t="s">
        <v>949</v>
      </c>
    </row>
    <row r="133" spans="1:6">
      <c r="A133" s="14" t="s">
        <v>515</v>
      </c>
      <c r="B133" s="6" t="s">
        <v>1377</v>
      </c>
      <c r="C133" s="6" t="s">
        <v>1378</v>
      </c>
      <c r="D133" s="4" t="s">
        <v>950</v>
      </c>
      <c r="E133" s="4" t="s">
        <v>951</v>
      </c>
      <c r="F133" s="13" t="s">
        <v>952</v>
      </c>
    </row>
    <row r="134" spans="1:6">
      <c r="A134" s="14" t="s">
        <v>517</v>
      </c>
      <c r="B134" s="6" t="s">
        <v>1379</v>
      </c>
      <c r="C134" s="6" t="s">
        <v>1380</v>
      </c>
      <c r="D134" s="4" t="s">
        <v>953</v>
      </c>
      <c r="E134" s="4" t="s">
        <v>954</v>
      </c>
      <c r="F134" s="13" t="s">
        <v>955</v>
      </c>
    </row>
    <row r="135" spans="1:6">
      <c r="A135" s="14" t="s">
        <v>519</v>
      </c>
      <c r="B135" s="6" t="s">
        <v>1381</v>
      </c>
      <c r="C135" s="6" t="s">
        <v>1382</v>
      </c>
      <c r="D135" s="4" t="s">
        <v>956</v>
      </c>
      <c r="E135" s="4" t="s">
        <v>957</v>
      </c>
      <c r="F135" s="13" t="s">
        <v>958</v>
      </c>
    </row>
    <row r="136" spans="1:6">
      <c r="A136" s="14" t="s">
        <v>521</v>
      </c>
      <c r="B136" s="6" t="s">
        <v>1383</v>
      </c>
      <c r="C136" s="6" t="s">
        <v>1384</v>
      </c>
      <c r="D136" s="4" t="s">
        <v>959</v>
      </c>
      <c r="E136" s="4" t="s">
        <v>960</v>
      </c>
      <c r="F136" s="13" t="s">
        <v>961</v>
      </c>
    </row>
    <row r="137" spans="1:6">
      <c r="A137" s="14" t="s">
        <v>523</v>
      </c>
      <c r="B137" s="6" t="s">
        <v>1385</v>
      </c>
      <c r="C137" s="6" t="s">
        <v>1386</v>
      </c>
      <c r="D137" s="4" t="s">
        <v>962</v>
      </c>
      <c r="E137" s="4" t="s">
        <v>963</v>
      </c>
      <c r="F137" s="13" t="s">
        <v>964</v>
      </c>
    </row>
    <row r="138" spans="1:6">
      <c r="A138" s="14" t="s">
        <v>525</v>
      </c>
      <c r="B138" s="6" t="s">
        <v>1387</v>
      </c>
      <c r="C138" s="6" t="s">
        <v>1388</v>
      </c>
      <c r="D138" s="4" t="s">
        <v>965</v>
      </c>
      <c r="E138" s="4" t="s">
        <v>966</v>
      </c>
      <c r="F138" s="13" t="s">
        <v>967</v>
      </c>
    </row>
    <row r="139" spans="1:6">
      <c r="A139" s="14" t="s">
        <v>526</v>
      </c>
      <c r="B139" s="6" t="s">
        <v>1355</v>
      </c>
      <c r="C139" s="6" t="s">
        <v>1356</v>
      </c>
      <c r="D139" s="4" t="s">
        <v>908</v>
      </c>
      <c r="E139" s="4" t="s">
        <v>909</v>
      </c>
      <c r="F139" s="13" t="s">
        <v>910</v>
      </c>
    </row>
    <row r="140" spans="1:6">
      <c r="A140" s="14" t="s">
        <v>352</v>
      </c>
    </row>
  </sheetData>
  <pageMargins left="0.70000000000000007" right="0.70000000000000007" top="0.75" bottom="0.75" header="0.30000000000000004" footer="0.3000000000000000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4"/>
  <sheetViews>
    <sheetView topLeftCell="A61" workbookViewId="0">
      <selection activeCell="C10" sqref="C10"/>
    </sheetView>
  </sheetViews>
  <sheetFormatPr defaultRowHeight="14.4"/>
  <cols>
    <col min="1" max="1" width="96.88671875" bestFit="1" customWidth="1"/>
    <col min="2" max="5" width="14.109375" bestFit="1" customWidth="1"/>
    <col min="6" max="6" width="14.44140625" bestFit="1" customWidth="1"/>
    <col min="7" max="7" width="14.109375" bestFit="1" customWidth="1"/>
  </cols>
  <sheetData>
    <row r="1" spans="1:7">
      <c r="A1" s="5" t="s">
        <v>968</v>
      </c>
      <c r="B1" s="20" t="s">
        <v>1125</v>
      </c>
      <c r="C1" s="20" t="s">
        <v>1126</v>
      </c>
      <c r="D1" s="5" t="s">
        <v>130</v>
      </c>
      <c r="E1" s="5" t="s">
        <v>670</v>
      </c>
      <c r="F1" s="10" t="s">
        <v>131</v>
      </c>
      <c r="G1" s="20" t="s">
        <v>1198</v>
      </c>
    </row>
    <row r="2" spans="1:7">
      <c r="A2" t="s">
        <v>536</v>
      </c>
      <c r="B2" s="6" t="s">
        <v>1389</v>
      </c>
      <c r="C2" s="6" t="s">
        <v>1390</v>
      </c>
      <c r="D2" s="6" t="s">
        <v>969</v>
      </c>
      <c r="E2" s="6" t="s">
        <v>970</v>
      </c>
      <c r="F2" s="13" t="s">
        <v>971</v>
      </c>
      <c r="G2" s="6" t="s">
        <v>1467</v>
      </c>
    </row>
    <row r="3" spans="1:7">
      <c r="A3" t="s">
        <v>538</v>
      </c>
      <c r="B3" s="6" t="s">
        <v>1389</v>
      </c>
      <c r="C3" s="6" t="s">
        <v>1390</v>
      </c>
      <c r="D3" s="6" t="s">
        <v>969</v>
      </c>
      <c r="E3" s="6" t="s">
        <v>970</v>
      </c>
      <c r="F3" s="13" t="s">
        <v>971</v>
      </c>
      <c r="G3" s="6" t="s">
        <v>1467</v>
      </c>
    </row>
    <row r="4" spans="1:7">
      <c r="A4" t="s">
        <v>539</v>
      </c>
      <c r="B4" s="6" t="s">
        <v>1389</v>
      </c>
      <c r="C4" s="6" t="s">
        <v>1390</v>
      </c>
      <c r="D4" s="6" t="s">
        <v>969</v>
      </c>
      <c r="E4" s="6" t="s">
        <v>970</v>
      </c>
      <c r="F4" s="13" t="s">
        <v>971</v>
      </c>
      <c r="G4" s="6" t="s">
        <v>1467</v>
      </c>
    </row>
    <row r="5" spans="1:7">
      <c r="A5" t="s">
        <v>540</v>
      </c>
      <c r="B5" s="6" t="s">
        <v>1175</v>
      </c>
      <c r="C5" s="6" t="s">
        <v>1176</v>
      </c>
      <c r="D5" s="6" t="s">
        <v>41</v>
      </c>
      <c r="E5" s="6" t="s">
        <v>42</v>
      </c>
      <c r="F5" s="13" t="s">
        <v>43</v>
      </c>
      <c r="G5" s="6" t="s">
        <v>1219</v>
      </c>
    </row>
    <row r="6" spans="1:7">
      <c r="A6" t="s">
        <v>541</v>
      </c>
      <c r="B6" s="6" t="s">
        <v>1391</v>
      </c>
      <c r="C6" s="6" t="s">
        <v>1392</v>
      </c>
      <c r="D6" s="6" t="s">
        <v>972</v>
      </c>
      <c r="E6" s="6" t="s">
        <v>973</v>
      </c>
      <c r="F6" s="13" t="s">
        <v>974</v>
      </c>
      <c r="G6" s="6" t="s">
        <v>1468</v>
      </c>
    </row>
    <row r="7" spans="1:7">
      <c r="A7" t="s">
        <v>543</v>
      </c>
      <c r="B7" s="6" t="s">
        <v>1393</v>
      </c>
      <c r="C7" s="6" t="s">
        <v>1394</v>
      </c>
      <c r="D7" s="6" t="s">
        <v>975</v>
      </c>
      <c r="E7" s="6" t="s">
        <v>976</v>
      </c>
      <c r="F7" s="13" t="s">
        <v>977</v>
      </c>
      <c r="G7" s="6" t="s">
        <v>1469</v>
      </c>
    </row>
    <row r="8" spans="1:7">
      <c r="A8" t="s">
        <v>545</v>
      </c>
      <c r="B8" s="6" t="s">
        <v>1393</v>
      </c>
      <c r="C8" s="6" t="s">
        <v>1394</v>
      </c>
      <c r="D8" s="6" t="s">
        <v>975</v>
      </c>
      <c r="E8" s="6" t="s">
        <v>976</v>
      </c>
      <c r="F8" s="13" t="s">
        <v>977</v>
      </c>
      <c r="G8" s="6" t="s">
        <v>1469</v>
      </c>
    </row>
    <row r="9" spans="1:7">
      <c r="A9" t="s">
        <v>546</v>
      </c>
      <c r="B9" s="6" t="s">
        <v>1395</v>
      </c>
      <c r="C9" s="6" t="s">
        <v>1396</v>
      </c>
      <c r="D9" s="6" t="s">
        <v>978</v>
      </c>
      <c r="E9" s="6" t="s">
        <v>979</v>
      </c>
      <c r="F9" s="13" t="s">
        <v>980</v>
      </c>
      <c r="G9" s="6" t="s">
        <v>1470</v>
      </c>
    </row>
    <row r="10" spans="1:7">
      <c r="A10" t="s">
        <v>981</v>
      </c>
      <c r="B10" s="6" t="s">
        <v>1397</v>
      </c>
      <c r="C10" s="6" t="s">
        <v>1398</v>
      </c>
      <c r="D10" s="6" t="s">
        <v>982</v>
      </c>
      <c r="E10" s="6" t="s">
        <v>983</v>
      </c>
      <c r="F10" s="13" t="s">
        <v>984</v>
      </c>
      <c r="G10" s="6" t="s">
        <v>1471</v>
      </c>
    </row>
    <row r="11" spans="1:7">
      <c r="A11" t="s">
        <v>547</v>
      </c>
      <c r="B11" s="6" t="s">
        <v>1399</v>
      </c>
      <c r="C11" s="6" t="s">
        <v>1400</v>
      </c>
      <c r="D11" s="6" t="s">
        <v>985</v>
      </c>
      <c r="E11" s="6" t="s">
        <v>986</v>
      </c>
      <c r="F11" s="13" t="s">
        <v>987</v>
      </c>
      <c r="G11" s="6" t="s">
        <v>1472</v>
      </c>
    </row>
    <row r="12" spans="1:7">
      <c r="A12" t="s">
        <v>565</v>
      </c>
      <c r="B12" s="6" t="s">
        <v>1401</v>
      </c>
      <c r="C12" s="6" t="s">
        <v>1402</v>
      </c>
      <c r="D12" s="6" t="s">
        <v>888</v>
      </c>
      <c r="E12" s="6" t="s">
        <v>988</v>
      </c>
      <c r="F12" s="13" t="s">
        <v>989</v>
      </c>
      <c r="G12" s="6" t="s">
        <v>1473</v>
      </c>
    </row>
    <row r="13" spans="1:7">
      <c r="A13" t="s">
        <v>568</v>
      </c>
      <c r="B13" s="6" t="s">
        <v>1401</v>
      </c>
      <c r="C13" s="6" t="s">
        <v>1402</v>
      </c>
      <c r="D13" s="6" t="s">
        <v>888</v>
      </c>
      <c r="E13" s="6" t="s">
        <v>988</v>
      </c>
      <c r="F13" s="13" t="s">
        <v>989</v>
      </c>
      <c r="G13" s="6" t="s">
        <v>1473</v>
      </c>
    </row>
    <row r="14" spans="1:7">
      <c r="A14" t="s">
        <v>567</v>
      </c>
      <c r="B14" t="s">
        <v>1159</v>
      </c>
      <c r="C14" t="s">
        <v>1159</v>
      </c>
      <c r="F14" s="12"/>
      <c r="G14" t="s">
        <v>1159</v>
      </c>
    </row>
    <row r="15" spans="1:7">
      <c r="A15" t="s">
        <v>553</v>
      </c>
      <c r="B15" s="6" t="s">
        <v>1403</v>
      </c>
      <c r="C15" s="6" t="s">
        <v>1404</v>
      </c>
      <c r="D15" s="6" t="s">
        <v>990</v>
      </c>
      <c r="E15" s="6" t="s">
        <v>991</v>
      </c>
      <c r="F15" s="13" t="s">
        <v>89</v>
      </c>
      <c r="G15" t="s">
        <v>1159</v>
      </c>
    </row>
    <row r="16" spans="1:7">
      <c r="A16" t="s">
        <v>555</v>
      </c>
      <c r="B16" t="s">
        <v>1159</v>
      </c>
      <c r="C16" s="6" t="s">
        <v>1405</v>
      </c>
      <c r="D16" s="6" t="s">
        <v>992</v>
      </c>
      <c r="E16" s="6" t="s">
        <v>991</v>
      </c>
      <c r="F16" s="13" t="s">
        <v>89</v>
      </c>
      <c r="G16" t="s">
        <v>1159</v>
      </c>
    </row>
    <row r="17" spans="1:7">
      <c r="A17" t="s">
        <v>993</v>
      </c>
      <c r="B17" t="s">
        <v>1159</v>
      </c>
      <c r="C17" s="6" t="s">
        <v>1405</v>
      </c>
      <c r="D17" s="6" t="s">
        <v>992</v>
      </c>
      <c r="E17" s="6" t="s">
        <v>991</v>
      </c>
      <c r="F17" s="13" t="s">
        <v>89</v>
      </c>
      <c r="G17" t="s">
        <v>1159</v>
      </c>
    </row>
    <row r="18" spans="1:7">
      <c r="A18" t="s">
        <v>559</v>
      </c>
      <c r="B18" t="s">
        <v>1159</v>
      </c>
      <c r="C18" s="6" t="s">
        <v>1406</v>
      </c>
      <c r="D18" s="6" t="s">
        <v>994</v>
      </c>
      <c r="F18" s="12"/>
      <c r="G18" t="s">
        <v>1159</v>
      </c>
    </row>
    <row r="19" spans="1:7">
      <c r="A19" t="s">
        <v>561</v>
      </c>
      <c r="B19" s="6" t="s">
        <v>1403</v>
      </c>
      <c r="C19" s="6" t="s">
        <v>1407</v>
      </c>
      <c r="F19" s="12"/>
      <c r="G19" t="s">
        <v>1159</v>
      </c>
    </row>
    <row r="20" spans="1:7">
      <c r="A20" t="s">
        <v>558</v>
      </c>
      <c r="B20" t="s">
        <v>1159</v>
      </c>
      <c r="C20" t="s">
        <v>1159</v>
      </c>
      <c r="F20" s="12"/>
      <c r="G20" t="s">
        <v>1159</v>
      </c>
    </row>
    <row r="21" spans="1:7">
      <c r="A21" t="s">
        <v>549</v>
      </c>
      <c r="B21" s="6" t="s">
        <v>1408</v>
      </c>
      <c r="C21" s="6" t="s">
        <v>1409</v>
      </c>
      <c r="D21" s="6" t="s">
        <v>995</v>
      </c>
      <c r="F21" s="12"/>
      <c r="G21" t="s">
        <v>1159</v>
      </c>
    </row>
    <row r="22" spans="1:7">
      <c r="A22" t="s">
        <v>996</v>
      </c>
      <c r="B22" s="6" t="s">
        <v>1410</v>
      </c>
      <c r="C22" t="s">
        <v>1159</v>
      </c>
      <c r="F22" s="12"/>
      <c r="G22" t="s">
        <v>1159</v>
      </c>
    </row>
    <row r="23" spans="1:7">
      <c r="A23" t="s">
        <v>997</v>
      </c>
      <c r="B23" t="s">
        <v>1159</v>
      </c>
      <c r="C23" t="s">
        <v>1159</v>
      </c>
      <c r="F23" s="12"/>
      <c r="G23" t="s">
        <v>1159</v>
      </c>
    </row>
    <row r="24" spans="1:7">
      <c r="A24" t="s">
        <v>570</v>
      </c>
      <c r="B24" s="6" t="s">
        <v>1411</v>
      </c>
      <c r="C24" s="6" t="s">
        <v>1412</v>
      </c>
      <c r="D24" s="6" t="s">
        <v>998</v>
      </c>
      <c r="E24" s="6" t="s">
        <v>999</v>
      </c>
      <c r="F24" s="13" t="s">
        <v>831</v>
      </c>
      <c r="G24" s="6" t="s">
        <v>1474</v>
      </c>
    </row>
    <row r="25" spans="1:7">
      <c r="A25" t="s">
        <v>572</v>
      </c>
      <c r="B25" s="6" t="s">
        <v>1413</v>
      </c>
      <c r="C25" s="6" t="s">
        <v>1414</v>
      </c>
      <c r="D25" s="6" t="s">
        <v>1000</v>
      </c>
      <c r="E25" s="6" t="s">
        <v>1001</v>
      </c>
      <c r="F25" s="13" t="s">
        <v>1002</v>
      </c>
      <c r="G25" s="6" t="s">
        <v>1475</v>
      </c>
    </row>
    <row r="26" spans="1:7">
      <c r="A26" t="s">
        <v>574</v>
      </c>
      <c r="B26" s="6" t="s">
        <v>1415</v>
      </c>
      <c r="C26" s="6" t="s">
        <v>1416</v>
      </c>
      <c r="D26" s="6" t="s">
        <v>1003</v>
      </c>
      <c r="E26" s="6" t="s">
        <v>1004</v>
      </c>
      <c r="F26" s="13" t="s">
        <v>1005</v>
      </c>
      <c r="G26" s="6" t="s">
        <v>1476</v>
      </c>
    </row>
    <row r="27" spans="1:7">
      <c r="A27" t="s">
        <v>576</v>
      </c>
      <c r="B27" s="6" t="s">
        <v>1415</v>
      </c>
      <c r="C27" s="6" t="s">
        <v>1416</v>
      </c>
      <c r="D27" s="6" t="s">
        <v>1003</v>
      </c>
      <c r="E27" s="6" t="s">
        <v>1004</v>
      </c>
      <c r="F27" s="13" t="s">
        <v>1005</v>
      </c>
      <c r="G27" s="6" t="s">
        <v>1476</v>
      </c>
    </row>
    <row r="28" spans="1:7">
      <c r="A28" t="s">
        <v>579</v>
      </c>
      <c r="B28" t="s">
        <v>1159</v>
      </c>
      <c r="C28" t="s">
        <v>1159</v>
      </c>
      <c r="F28" s="13" t="s">
        <v>1006</v>
      </c>
      <c r="G28" s="6" t="s">
        <v>1477</v>
      </c>
    </row>
    <row r="29" spans="1:7">
      <c r="A29" t="s">
        <v>581</v>
      </c>
      <c r="B29" s="6" t="s">
        <v>1417</v>
      </c>
      <c r="C29" s="6" t="s">
        <v>1418</v>
      </c>
      <c r="D29" s="6" t="s">
        <v>1007</v>
      </c>
      <c r="E29" s="6" t="s">
        <v>1008</v>
      </c>
      <c r="F29" s="13" t="s">
        <v>1009</v>
      </c>
      <c r="G29" s="6" t="s">
        <v>1478</v>
      </c>
    </row>
    <row r="30" spans="1:7">
      <c r="A30" t="s">
        <v>583</v>
      </c>
      <c r="B30" s="6" t="s">
        <v>1417</v>
      </c>
      <c r="C30" s="6" t="s">
        <v>1418</v>
      </c>
      <c r="D30" s="6" t="s">
        <v>1007</v>
      </c>
      <c r="E30" s="6" t="s">
        <v>1008</v>
      </c>
      <c r="F30" s="13" t="s">
        <v>1009</v>
      </c>
      <c r="G30" s="6" t="s">
        <v>1478</v>
      </c>
    </row>
    <row r="31" spans="1:7">
      <c r="A31" t="s">
        <v>585</v>
      </c>
      <c r="B31" s="6" t="s">
        <v>1417</v>
      </c>
      <c r="C31" s="6" t="s">
        <v>1418</v>
      </c>
      <c r="D31" s="6" t="s">
        <v>1007</v>
      </c>
      <c r="E31" s="6" t="s">
        <v>1008</v>
      </c>
      <c r="F31" s="13" t="s">
        <v>1009</v>
      </c>
      <c r="G31" s="6" t="s">
        <v>1478</v>
      </c>
    </row>
    <row r="32" spans="1:7">
      <c r="A32" t="s">
        <v>1010</v>
      </c>
      <c r="B32" t="s">
        <v>1159</v>
      </c>
      <c r="C32" t="s">
        <v>1159</v>
      </c>
      <c r="F32" s="12"/>
      <c r="G32" t="s">
        <v>1159</v>
      </c>
    </row>
    <row r="33" spans="1:7">
      <c r="A33" t="s">
        <v>589</v>
      </c>
      <c r="B33" t="s">
        <v>1159</v>
      </c>
      <c r="C33" t="s">
        <v>1159</v>
      </c>
      <c r="F33" s="12"/>
      <c r="G33" t="s">
        <v>1159</v>
      </c>
    </row>
    <row r="34" spans="1:7">
      <c r="A34" t="s">
        <v>1011</v>
      </c>
      <c r="B34" s="6" t="s">
        <v>1419</v>
      </c>
      <c r="C34" s="6" t="s">
        <v>1420</v>
      </c>
      <c r="D34" s="6" t="s">
        <v>1012</v>
      </c>
      <c r="E34" s="6" t="s">
        <v>1013</v>
      </c>
      <c r="F34" s="13" t="s">
        <v>518</v>
      </c>
      <c r="G34" s="6" t="s">
        <v>1479</v>
      </c>
    </row>
    <row r="35" spans="1:7">
      <c r="A35" t="s">
        <v>592</v>
      </c>
      <c r="B35" s="6" t="s">
        <v>1421</v>
      </c>
      <c r="C35" s="6" t="s">
        <v>1422</v>
      </c>
      <c r="D35" s="6" t="s">
        <v>1014</v>
      </c>
      <c r="E35" s="6" t="s">
        <v>1015</v>
      </c>
      <c r="F35" s="13" t="s">
        <v>1016</v>
      </c>
      <c r="G35" s="6" t="s">
        <v>1480</v>
      </c>
    </row>
    <row r="36" spans="1:7">
      <c r="A36" t="s">
        <v>1017</v>
      </c>
      <c r="B36" t="s">
        <v>1159</v>
      </c>
      <c r="C36" t="s">
        <v>1159</v>
      </c>
      <c r="D36" s="6" t="s">
        <v>194</v>
      </c>
      <c r="E36" s="6" t="s">
        <v>1018</v>
      </c>
      <c r="F36" s="12"/>
      <c r="G36" t="s">
        <v>1159</v>
      </c>
    </row>
    <row r="37" spans="1:7">
      <c r="A37" t="s">
        <v>591</v>
      </c>
      <c r="B37" t="s">
        <v>1159</v>
      </c>
      <c r="C37" t="s">
        <v>1159</v>
      </c>
      <c r="F37" s="12"/>
      <c r="G37" t="s">
        <v>1159</v>
      </c>
    </row>
    <row r="38" spans="1:7">
      <c r="A38" t="s">
        <v>594</v>
      </c>
      <c r="B38" s="6" t="s">
        <v>1423</v>
      </c>
      <c r="C38" s="6" t="s">
        <v>1424</v>
      </c>
      <c r="D38" s="6" t="s">
        <v>1019</v>
      </c>
      <c r="E38" s="6" t="s">
        <v>1020</v>
      </c>
      <c r="F38" s="13" t="s">
        <v>1021</v>
      </c>
      <c r="G38" s="6" t="s">
        <v>1423</v>
      </c>
    </row>
    <row r="39" spans="1:7">
      <c r="A39" t="s">
        <v>596</v>
      </c>
      <c r="B39" s="6" t="s">
        <v>1423</v>
      </c>
      <c r="C39" s="6" t="s">
        <v>1424</v>
      </c>
      <c r="D39" s="6" t="s">
        <v>1019</v>
      </c>
      <c r="E39" s="6" t="s">
        <v>1020</v>
      </c>
      <c r="F39" s="13" t="s">
        <v>1021</v>
      </c>
      <c r="G39" s="6" t="s">
        <v>1423</v>
      </c>
    </row>
    <row r="40" spans="1:7">
      <c r="A40" t="s">
        <v>597</v>
      </c>
      <c r="B40" s="6" t="s">
        <v>1425</v>
      </c>
      <c r="C40" s="6" t="s">
        <v>1426</v>
      </c>
      <c r="D40" s="6" t="s">
        <v>1022</v>
      </c>
      <c r="E40" s="6" t="s">
        <v>1023</v>
      </c>
      <c r="F40" s="13" t="s">
        <v>1024</v>
      </c>
      <c r="G40" s="6" t="s">
        <v>1481</v>
      </c>
    </row>
    <row r="41" spans="1:7">
      <c r="A41" t="s">
        <v>599</v>
      </c>
      <c r="B41" s="6" t="s">
        <v>1425</v>
      </c>
      <c r="C41" s="6" t="s">
        <v>1426</v>
      </c>
      <c r="D41" s="6" t="s">
        <v>1022</v>
      </c>
      <c r="E41" s="6" t="s">
        <v>1023</v>
      </c>
      <c r="F41" s="13" t="s">
        <v>1024</v>
      </c>
      <c r="G41" s="6" t="s">
        <v>1481</v>
      </c>
    </row>
    <row r="42" spans="1:7">
      <c r="A42" t="s">
        <v>612</v>
      </c>
      <c r="B42" s="6" t="s">
        <v>1427</v>
      </c>
      <c r="C42" s="6" t="s">
        <v>1428</v>
      </c>
      <c r="D42" s="6" t="s">
        <v>1025</v>
      </c>
      <c r="E42" s="6" t="s">
        <v>1026</v>
      </c>
      <c r="F42" s="13" t="s">
        <v>1027</v>
      </c>
      <c r="G42" t="s">
        <v>1159</v>
      </c>
    </row>
    <row r="43" spans="1:7">
      <c r="A43" t="s">
        <v>613</v>
      </c>
      <c r="B43" s="6" t="s">
        <v>1427</v>
      </c>
      <c r="C43" s="6" t="s">
        <v>1429</v>
      </c>
      <c r="D43" s="6" t="s">
        <v>1028</v>
      </c>
      <c r="E43" s="6" t="s">
        <v>1029</v>
      </c>
      <c r="F43" s="13" t="s">
        <v>1030</v>
      </c>
      <c r="G43" t="s">
        <v>1159</v>
      </c>
    </row>
    <row r="44" spans="1:7">
      <c r="A44" t="s">
        <v>1031</v>
      </c>
      <c r="B44" t="s">
        <v>1159</v>
      </c>
      <c r="C44" s="6" t="s">
        <v>1430</v>
      </c>
      <c r="D44" s="6" t="s">
        <v>1032</v>
      </c>
      <c r="E44" s="6" t="s">
        <v>1033</v>
      </c>
      <c r="F44" s="13" t="s">
        <v>1034</v>
      </c>
      <c r="G44" t="s">
        <v>1159</v>
      </c>
    </row>
    <row r="45" spans="1:7">
      <c r="A45" t="s">
        <v>610</v>
      </c>
      <c r="B45" s="6" t="s">
        <v>1431</v>
      </c>
      <c r="C45" s="6" t="s">
        <v>1432</v>
      </c>
      <c r="D45" s="6" t="s">
        <v>1035</v>
      </c>
      <c r="E45" s="6" t="s">
        <v>1036</v>
      </c>
      <c r="F45" s="13" t="s">
        <v>1037</v>
      </c>
      <c r="G45" t="s">
        <v>1159</v>
      </c>
    </row>
    <row r="46" spans="1:7">
      <c r="A46" t="s">
        <v>1038</v>
      </c>
      <c r="B46" s="6" t="s">
        <v>1431</v>
      </c>
      <c r="C46" s="6" t="s">
        <v>1432</v>
      </c>
      <c r="D46" s="6" t="s">
        <v>1039</v>
      </c>
      <c r="E46" s="6" t="s">
        <v>1040</v>
      </c>
      <c r="F46" s="13" t="s">
        <v>1041</v>
      </c>
      <c r="G46" t="s">
        <v>1159</v>
      </c>
    </row>
    <row r="47" spans="1:7">
      <c r="A47" t="s">
        <v>611</v>
      </c>
      <c r="B47" t="s">
        <v>1159</v>
      </c>
      <c r="C47" t="s">
        <v>1159</v>
      </c>
      <c r="D47" s="6" t="s">
        <v>1042</v>
      </c>
      <c r="E47" s="6" t="s">
        <v>1043</v>
      </c>
      <c r="F47" s="13" t="s">
        <v>1044</v>
      </c>
      <c r="G47" t="s">
        <v>1159</v>
      </c>
    </row>
    <row r="48" spans="1:7">
      <c r="A48" t="s">
        <v>601</v>
      </c>
      <c r="B48" s="6" t="s">
        <v>1433</v>
      </c>
      <c r="C48" s="6" t="s">
        <v>1434</v>
      </c>
      <c r="D48" s="6" t="s">
        <v>1035</v>
      </c>
      <c r="E48" s="6" t="s">
        <v>1045</v>
      </c>
      <c r="F48" s="13" t="s">
        <v>1046</v>
      </c>
      <c r="G48" s="6" t="s">
        <v>1482</v>
      </c>
    </row>
    <row r="49" spans="1:7">
      <c r="A49" t="s">
        <v>603</v>
      </c>
      <c r="B49" s="6" t="s">
        <v>1435</v>
      </c>
      <c r="C49" s="6" t="s">
        <v>1436</v>
      </c>
      <c r="D49" s="6" t="s">
        <v>1047</v>
      </c>
      <c r="E49" s="6" t="s">
        <v>1048</v>
      </c>
      <c r="F49" s="13" t="s">
        <v>1049</v>
      </c>
      <c r="G49" s="6" t="s">
        <v>1483</v>
      </c>
    </row>
    <row r="50" spans="1:7">
      <c r="A50" t="s">
        <v>605</v>
      </c>
      <c r="B50" s="6" t="s">
        <v>1437</v>
      </c>
      <c r="C50" s="6" t="s">
        <v>1438</v>
      </c>
      <c r="D50" s="6" t="s">
        <v>1050</v>
      </c>
      <c r="E50" s="6" t="s">
        <v>1051</v>
      </c>
      <c r="F50" s="13" t="s">
        <v>1052</v>
      </c>
      <c r="G50" s="6" t="s">
        <v>1484</v>
      </c>
    </row>
    <row r="51" spans="1:7">
      <c r="A51" t="s">
        <v>609</v>
      </c>
      <c r="B51" s="6" t="s">
        <v>1439</v>
      </c>
      <c r="C51" s="6" t="s">
        <v>1440</v>
      </c>
      <c r="D51" s="6" t="s">
        <v>1053</v>
      </c>
      <c r="E51" s="6" t="s">
        <v>1054</v>
      </c>
      <c r="F51" s="13" t="s">
        <v>1055</v>
      </c>
      <c r="G51" s="6" t="s">
        <v>1485</v>
      </c>
    </row>
    <row r="52" spans="1:7">
      <c r="A52" t="s">
        <v>1056</v>
      </c>
      <c r="B52" s="6" t="s">
        <v>1302</v>
      </c>
      <c r="C52" t="s">
        <v>1159</v>
      </c>
      <c r="F52" s="12"/>
      <c r="G52" t="s">
        <v>1159</v>
      </c>
    </row>
    <row r="53" spans="1:7">
      <c r="A53" t="s">
        <v>1057</v>
      </c>
      <c r="B53" s="6" t="s">
        <v>1441</v>
      </c>
      <c r="C53" t="s">
        <v>1159</v>
      </c>
      <c r="F53" s="12"/>
      <c r="G53" t="s">
        <v>1159</v>
      </c>
    </row>
    <row r="54" spans="1:7">
      <c r="A54" t="s">
        <v>1058</v>
      </c>
      <c r="B54" s="6" t="s">
        <v>1033</v>
      </c>
      <c r="C54" t="s">
        <v>1159</v>
      </c>
      <c r="F54" s="12"/>
      <c r="G54" t="s">
        <v>1159</v>
      </c>
    </row>
    <row r="55" spans="1:7">
      <c r="A55" t="s">
        <v>1059</v>
      </c>
      <c r="B55" t="s">
        <v>1159</v>
      </c>
      <c r="C55" t="s">
        <v>1159</v>
      </c>
      <c r="F55" s="12"/>
      <c r="G55" t="s">
        <v>1159</v>
      </c>
    </row>
    <row r="56" spans="1:7">
      <c r="A56" t="s">
        <v>1060</v>
      </c>
      <c r="B56" t="s">
        <v>1159</v>
      </c>
      <c r="C56" t="s">
        <v>1159</v>
      </c>
      <c r="F56" s="12"/>
      <c r="G56" t="s">
        <v>1159</v>
      </c>
    </row>
    <row r="57" spans="1:7">
      <c r="A57" t="s">
        <v>607</v>
      </c>
      <c r="B57" t="s">
        <v>1159</v>
      </c>
      <c r="C57" t="s">
        <v>1159</v>
      </c>
      <c r="F57" s="12"/>
      <c r="G57" t="s">
        <v>1159</v>
      </c>
    </row>
    <row r="58" spans="1:7">
      <c r="A58" t="s">
        <v>608</v>
      </c>
      <c r="B58" t="s">
        <v>1159</v>
      </c>
      <c r="C58" t="s">
        <v>1159</v>
      </c>
      <c r="F58" s="12"/>
      <c r="G58" t="s">
        <v>1159</v>
      </c>
    </row>
    <row r="59" spans="1:7">
      <c r="A59" t="s">
        <v>614</v>
      </c>
      <c r="B59" s="6" t="s">
        <v>1442</v>
      </c>
      <c r="C59" s="6" t="s">
        <v>1443</v>
      </c>
      <c r="D59" s="6" t="s">
        <v>1061</v>
      </c>
      <c r="E59" s="6" t="s">
        <v>1062</v>
      </c>
      <c r="F59" s="13" t="s">
        <v>1063</v>
      </c>
      <c r="G59" s="6" t="s">
        <v>1486</v>
      </c>
    </row>
    <row r="60" spans="1:7">
      <c r="A60" t="s">
        <v>615</v>
      </c>
      <c r="B60" s="6" t="s">
        <v>1442</v>
      </c>
      <c r="C60" s="6" t="s">
        <v>1443</v>
      </c>
      <c r="D60" s="6" t="s">
        <v>1061</v>
      </c>
      <c r="E60" s="6" t="s">
        <v>1062</v>
      </c>
      <c r="F60" s="13" t="s">
        <v>1063</v>
      </c>
      <c r="G60" s="6" t="s">
        <v>1486</v>
      </c>
    </row>
    <row r="61" spans="1:7">
      <c r="A61" t="s">
        <v>616</v>
      </c>
      <c r="B61" s="6" t="s">
        <v>1444</v>
      </c>
      <c r="C61" s="6" t="s">
        <v>1445</v>
      </c>
      <c r="D61" s="6" t="s">
        <v>1064</v>
      </c>
      <c r="E61" s="6" t="s">
        <v>1065</v>
      </c>
      <c r="F61" s="13" t="s">
        <v>1066</v>
      </c>
      <c r="G61" s="6" t="s">
        <v>1487</v>
      </c>
    </row>
    <row r="62" spans="1:7">
      <c r="A62" t="s">
        <v>618</v>
      </c>
      <c r="B62" s="6" t="s">
        <v>1444</v>
      </c>
      <c r="C62" s="6" t="s">
        <v>1445</v>
      </c>
      <c r="D62" s="6" t="s">
        <v>1064</v>
      </c>
      <c r="E62" s="6" t="s">
        <v>1065</v>
      </c>
      <c r="F62" s="13" t="s">
        <v>1066</v>
      </c>
      <c r="G62" s="6" t="s">
        <v>1487</v>
      </c>
    </row>
    <row r="63" spans="1:7">
      <c r="A63" t="s">
        <v>619</v>
      </c>
      <c r="B63" t="s">
        <v>1159</v>
      </c>
      <c r="C63" t="s">
        <v>1159</v>
      </c>
      <c r="F63" s="12"/>
      <c r="G63" t="s">
        <v>1159</v>
      </c>
    </row>
    <row r="64" spans="1:7">
      <c r="A64" t="s">
        <v>620</v>
      </c>
      <c r="B64" s="6" t="s">
        <v>1446</v>
      </c>
      <c r="C64" s="6" t="s">
        <v>1447</v>
      </c>
      <c r="D64" s="6" t="s">
        <v>1067</v>
      </c>
      <c r="E64" s="6" t="s">
        <v>1068</v>
      </c>
      <c r="F64" s="13" t="s">
        <v>1069</v>
      </c>
      <c r="G64" s="6" t="s">
        <v>1488</v>
      </c>
    </row>
    <row r="65" spans="1:7">
      <c r="A65" t="s">
        <v>624</v>
      </c>
      <c r="B65" s="6" t="s">
        <v>1448</v>
      </c>
      <c r="C65" s="6" t="s">
        <v>1447</v>
      </c>
      <c r="D65" s="6" t="s">
        <v>1070</v>
      </c>
      <c r="E65" s="6" t="s">
        <v>1068</v>
      </c>
      <c r="F65" s="13" t="s">
        <v>1069</v>
      </c>
      <c r="G65" s="6" t="s">
        <v>1488</v>
      </c>
    </row>
    <row r="66" spans="1:7">
      <c r="A66" t="s">
        <v>627</v>
      </c>
      <c r="B66" s="6" t="s">
        <v>1449</v>
      </c>
      <c r="C66" s="6" t="s">
        <v>1450</v>
      </c>
      <c r="D66" s="6" t="s">
        <v>1071</v>
      </c>
      <c r="E66" s="6" t="s">
        <v>1072</v>
      </c>
      <c r="F66" s="13" t="s">
        <v>1073</v>
      </c>
      <c r="G66" s="6" t="s">
        <v>1489</v>
      </c>
    </row>
    <row r="67" spans="1:7">
      <c r="A67" t="s">
        <v>626</v>
      </c>
      <c r="B67" s="6" t="s">
        <v>1451</v>
      </c>
      <c r="C67" s="6" t="s">
        <v>1452</v>
      </c>
      <c r="D67" s="6" t="s">
        <v>1074</v>
      </c>
      <c r="E67" s="6" t="s">
        <v>1075</v>
      </c>
      <c r="F67" s="13" t="s">
        <v>1076</v>
      </c>
      <c r="G67" s="6" t="s">
        <v>1490</v>
      </c>
    </row>
    <row r="68" spans="1:7">
      <c r="A68" t="s">
        <v>621</v>
      </c>
      <c r="B68" s="6" t="s">
        <v>1453</v>
      </c>
      <c r="C68" t="s">
        <v>1159</v>
      </c>
      <c r="D68" s="6" t="s">
        <v>1077</v>
      </c>
      <c r="F68" s="12"/>
      <c r="G68" t="s">
        <v>1159</v>
      </c>
    </row>
    <row r="69" spans="1:7">
      <c r="A69" t="s">
        <v>623</v>
      </c>
      <c r="B69" t="s">
        <v>1159</v>
      </c>
      <c r="C69" t="s">
        <v>1159</v>
      </c>
      <c r="F69" s="12"/>
      <c r="G69" t="s">
        <v>1159</v>
      </c>
    </row>
    <row r="70" spans="1:7">
      <c r="A70" t="s">
        <v>1078</v>
      </c>
      <c r="B70" s="6" t="s">
        <v>1454</v>
      </c>
      <c r="C70" s="6" t="s">
        <v>1455</v>
      </c>
      <c r="D70" s="6" t="s">
        <v>261</v>
      </c>
      <c r="E70" s="6" t="s">
        <v>262</v>
      </c>
      <c r="F70" s="13" t="s">
        <v>263</v>
      </c>
      <c r="G70" s="6" t="s">
        <v>1491</v>
      </c>
    </row>
    <row r="71" spans="1:7">
      <c r="A71" t="s">
        <v>1079</v>
      </c>
      <c r="B71" s="6" t="s">
        <v>1454</v>
      </c>
      <c r="C71" s="6" t="s">
        <v>1455</v>
      </c>
      <c r="D71" s="6" t="s">
        <v>261</v>
      </c>
      <c r="E71" s="6" t="s">
        <v>262</v>
      </c>
      <c r="F71" s="13" t="s">
        <v>263</v>
      </c>
      <c r="G71" s="6" t="s">
        <v>1491</v>
      </c>
    </row>
    <row r="72" spans="1:7">
      <c r="A72" t="s">
        <v>1080</v>
      </c>
      <c r="B72" s="6" t="s">
        <v>1454</v>
      </c>
      <c r="C72" s="6" t="s">
        <v>1455</v>
      </c>
      <c r="D72" s="6" t="s">
        <v>261</v>
      </c>
      <c r="E72" s="6" t="s">
        <v>262</v>
      </c>
      <c r="F72" s="13" t="s">
        <v>263</v>
      </c>
      <c r="G72" s="6" t="s">
        <v>1492</v>
      </c>
    </row>
    <row r="73" spans="1:7">
      <c r="A73" t="s">
        <v>628</v>
      </c>
      <c r="B73" s="6" t="s">
        <v>1456</v>
      </c>
      <c r="C73" s="6" t="s">
        <v>1457</v>
      </c>
      <c r="D73" s="6" t="s">
        <v>1081</v>
      </c>
      <c r="E73" s="6" t="s">
        <v>1082</v>
      </c>
      <c r="F73" s="13" t="s">
        <v>1083</v>
      </c>
      <c r="G73" s="6" t="s">
        <v>1493</v>
      </c>
    </row>
    <row r="74" spans="1:7">
      <c r="A74" t="s">
        <v>630</v>
      </c>
      <c r="B74" s="6" t="s">
        <v>1458</v>
      </c>
      <c r="C74" s="6" t="s">
        <v>1459</v>
      </c>
      <c r="D74" s="6" t="s">
        <v>1084</v>
      </c>
      <c r="E74" s="6" t="s">
        <v>721</v>
      </c>
      <c r="F74" s="13" t="s">
        <v>1085</v>
      </c>
      <c r="G74" s="6" t="s">
        <v>1494</v>
      </c>
    </row>
    <row r="75" spans="1:7">
      <c r="A75" t="s">
        <v>1086</v>
      </c>
      <c r="B75" s="6" t="s">
        <v>924</v>
      </c>
      <c r="C75" t="s">
        <v>1159</v>
      </c>
      <c r="F75" s="12"/>
      <c r="G75" t="s">
        <v>1159</v>
      </c>
    </row>
    <row r="76" spans="1:7">
      <c r="A76" t="s">
        <v>633</v>
      </c>
      <c r="B76" s="6" t="s">
        <v>1233</v>
      </c>
      <c r="C76" s="6" t="s">
        <v>1090</v>
      </c>
      <c r="D76" s="6" t="s">
        <v>771</v>
      </c>
      <c r="E76" s="6" t="s">
        <v>772</v>
      </c>
      <c r="F76" s="13" t="s">
        <v>773</v>
      </c>
      <c r="G76" s="6" t="s">
        <v>1495</v>
      </c>
    </row>
    <row r="77" spans="1:7">
      <c r="A77" t="s">
        <v>634</v>
      </c>
      <c r="B77" s="6" t="s">
        <v>1460</v>
      </c>
      <c r="C77" s="6" t="s">
        <v>1461</v>
      </c>
      <c r="D77" s="6" t="s">
        <v>1087</v>
      </c>
      <c r="E77" s="6" t="s">
        <v>1088</v>
      </c>
      <c r="F77" s="13" t="s">
        <v>1089</v>
      </c>
      <c r="G77" s="6" t="s">
        <v>1496</v>
      </c>
    </row>
    <row r="78" spans="1:7">
      <c r="A78" t="s">
        <v>636</v>
      </c>
      <c r="B78" s="6" t="s">
        <v>1462</v>
      </c>
      <c r="C78" s="6" t="s">
        <v>1233</v>
      </c>
      <c r="D78" s="6" t="s">
        <v>1090</v>
      </c>
      <c r="E78" s="6" t="s">
        <v>771</v>
      </c>
      <c r="F78" s="13" t="s">
        <v>772</v>
      </c>
      <c r="G78" s="6" t="s">
        <v>1497</v>
      </c>
    </row>
    <row r="79" spans="1:7">
      <c r="A79" t="s">
        <v>1091</v>
      </c>
      <c r="B79" s="6" t="s">
        <v>203</v>
      </c>
      <c r="C79" t="s">
        <v>1159</v>
      </c>
      <c r="F79" s="12"/>
      <c r="G79" t="s">
        <v>1159</v>
      </c>
    </row>
    <row r="80" spans="1:7">
      <c r="A80" t="s">
        <v>638</v>
      </c>
      <c r="B80" t="s">
        <v>1159</v>
      </c>
      <c r="C80" t="s">
        <v>1159</v>
      </c>
      <c r="F80" s="12"/>
      <c r="G80" t="s">
        <v>1159</v>
      </c>
    </row>
    <row r="81" spans="1:7">
      <c r="A81" t="s">
        <v>639</v>
      </c>
      <c r="B81" s="6" t="s">
        <v>1460</v>
      </c>
      <c r="C81" s="6" t="s">
        <v>1461</v>
      </c>
      <c r="D81" s="6" t="s">
        <v>1087</v>
      </c>
      <c r="E81" s="6" t="s">
        <v>1088</v>
      </c>
      <c r="F81" s="13" t="s">
        <v>1089</v>
      </c>
      <c r="G81" s="6" t="s">
        <v>1496</v>
      </c>
    </row>
    <row r="82" spans="1:7">
      <c r="A82" t="s">
        <v>640</v>
      </c>
      <c r="B82" s="6" t="s">
        <v>1463</v>
      </c>
      <c r="C82" s="6" t="s">
        <v>1464</v>
      </c>
      <c r="D82" s="6" t="s">
        <v>1092</v>
      </c>
      <c r="E82" s="6" t="s">
        <v>1093</v>
      </c>
      <c r="F82" s="13" t="s">
        <v>1094</v>
      </c>
      <c r="G82" s="6" t="s">
        <v>1498</v>
      </c>
    </row>
    <row r="83" spans="1:7">
      <c r="A83" t="s">
        <v>641</v>
      </c>
      <c r="B83" s="6" t="s">
        <v>1465</v>
      </c>
      <c r="C83" s="6" t="s">
        <v>1466</v>
      </c>
      <c r="D83" s="6" t="s">
        <v>1095</v>
      </c>
      <c r="E83" s="6" t="s">
        <v>1096</v>
      </c>
      <c r="F83" s="13" t="s">
        <v>1097</v>
      </c>
      <c r="G83" s="6" t="s">
        <v>1499</v>
      </c>
    </row>
    <row r="84" spans="1:7">
      <c r="A84" t="s">
        <v>352</v>
      </c>
    </row>
  </sheetData>
  <pageMargins left="0.70000000000000007" right="0.70000000000000007" top="0.75" bottom="0.75" header="0.30000000000000004" footer="0.3000000000000000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21"/>
  <sheetViews>
    <sheetView workbookViewId="0">
      <selection activeCell="K11" sqref="K11"/>
    </sheetView>
  </sheetViews>
  <sheetFormatPr defaultRowHeight="14.4"/>
  <cols>
    <col min="1" max="6" width="8.88671875" customWidth="1"/>
    <col min="7" max="7" width="16" bestFit="1" customWidth="1"/>
    <col min="8" max="11" width="8.88671875" customWidth="1"/>
    <col min="12" max="12" width="15" bestFit="1" customWidth="1"/>
    <col min="13" max="13" width="13.6640625" bestFit="1" customWidth="1"/>
    <col min="14" max="14" width="8.88671875" customWidth="1"/>
    <col min="15" max="15" width="9.88671875" bestFit="1" customWidth="1"/>
    <col min="16" max="16" width="26.88671875" bestFit="1" customWidth="1"/>
    <col min="17" max="17" width="8.88671875" customWidth="1"/>
  </cols>
  <sheetData>
    <row r="1" spans="1:16" s="25" customFormat="1" ht="18">
      <c r="A1" s="25" t="s">
        <v>1562</v>
      </c>
    </row>
    <row r="3" spans="1:16">
      <c r="A3" t="s">
        <v>243</v>
      </c>
      <c r="B3" t="s">
        <v>244</v>
      </c>
      <c r="C3" t="s">
        <v>245</v>
      </c>
      <c r="D3" t="s">
        <v>246</v>
      </c>
      <c r="E3" t="s">
        <v>269</v>
      </c>
      <c r="F3" t="s">
        <v>270</v>
      </c>
      <c r="G3" t="s">
        <v>271</v>
      </c>
      <c r="L3" t="s">
        <v>272</v>
      </c>
      <c r="M3" t="s">
        <v>254</v>
      </c>
      <c r="N3" t="s">
        <v>245</v>
      </c>
      <c r="O3" t="s">
        <v>273</v>
      </c>
      <c r="P3" t="s">
        <v>274</v>
      </c>
    </row>
    <row r="4" spans="1:16">
      <c r="A4">
        <v>1992</v>
      </c>
      <c r="C4" t="s">
        <v>251</v>
      </c>
      <c r="E4">
        <v>3.0999999999999999E-3</v>
      </c>
      <c r="L4" s="9">
        <v>33903</v>
      </c>
      <c r="M4">
        <v>3.0999999999999999E-3</v>
      </c>
      <c r="N4" t="s">
        <v>251</v>
      </c>
    </row>
    <row r="5" spans="1:16">
      <c r="A5">
        <v>1993</v>
      </c>
      <c r="C5" t="s">
        <v>251</v>
      </c>
      <c r="E5">
        <v>1.24E-2</v>
      </c>
      <c r="L5" s="9">
        <v>33995</v>
      </c>
      <c r="M5">
        <v>3.0999999999999999E-3</v>
      </c>
      <c r="N5" t="s">
        <v>251</v>
      </c>
    </row>
    <row r="6" spans="1:16">
      <c r="A6">
        <v>1994</v>
      </c>
      <c r="C6" t="s">
        <v>251</v>
      </c>
      <c r="E6">
        <v>1.3990000000000001E-2</v>
      </c>
      <c r="L6" s="9">
        <v>34085</v>
      </c>
      <c r="M6">
        <v>3.0999999999999999E-3</v>
      </c>
      <c r="N6" t="s">
        <v>251</v>
      </c>
    </row>
    <row r="7" spans="1:16">
      <c r="A7">
        <v>1995</v>
      </c>
      <c r="C7" t="s">
        <v>251</v>
      </c>
      <c r="E7">
        <v>1.7600000000000001E-2</v>
      </c>
      <c r="L7" s="9">
        <v>34176</v>
      </c>
      <c r="M7">
        <v>3.0999999999999999E-3</v>
      </c>
      <c r="N7" t="s">
        <v>251</v>
      </c>
    </row>
    <row r="8" spans="1:16">
      <c r="A8">
        <v>1996</v>
      </c>
      <c r="C8" t="s">
        <v>251</v>
      </c>
      <c r="E8">
        <v>2.24E-2</v>
      </c>
      <c r="L8" s="9">
        <v>34268</v>
      </c>
      <c r="M8">
        <v>3.0999999999999999E-3</v>
      </c>
      <c r="N8" t="s">
        <v>251</v>
      </c>
    </row>
    <row r="9" spans="1:16">
      <c r="A9">
        <v>1997</v>
      </c>
      <c r="C9" t="s">
        <v>251</v>
      </c>
      <c r="E9">
        <v>2.7400000000000001E-2</v>
      </c>
      <c r="L9" s="9">
        <v>34360</v>
      </c>
      <c r="M9">
        <v>3.0999999999999999E-3</v>
      </c>
      <c r="N9" t="s">
        <v>251</v>
      </c>
    </row>
    <row r="10" spans="1:16">
      <c r="A10">
        <v>1998</v>
      </c>
      <c r="C10" t="s">
        <v>251</v>
      </c>
      <c r="E10">
        <v>3.2500000000000001E-2</v>
      </c>
      <c r="L10" s="9">
        <v>34449</v>
      </c>
      <c r="M10">
        <v>3.0999999999999999E-3</v>
      </c>
      <c r="N10" t="s">
        <v>251</v>
      </c>
    </row>
    <row r="11" spans="1:16">
      <c r="A11">
        <v>1999</v>
      </c>
      <c r="C11" t="s">
        <v>251</v>
      </c>
      <c r="E11">
        <v>5.5E-2</v>
      </c>
      <c r="L11" s="9">
        <v>34541</v>
      </c>
      <c r="M11">
        <v>3.8E-3</v>
      </c>
      <c r="N11" t="s">
        <v>251</v>
      </c>
    </row>
    <row r="12" spans="1:16">
      <c r="A12">
        <v>2000</v>
      </c>
      <c r="C12" t="s">
        <v>251</v>
      </c>
      <c r="E12">
        <v>7.0000000000000007E-2</v>
      </c>
      <c r="L12" s="9">
        <v>34596</v>
      </c>
      <c r="M12">
        <v>1.9000000000000001E-4</v>
      </c>
      <c r="N12" t="s">
        <v>251</v>
      </c>
    </row>
    <row r="13" spans="1:16">
      <c r="A13">
        <v>2001</v>
      </c>
      <c r="C13" t="s">
        <v>251</v>
      </c>
      <c r="E13">
        <v>0.08</v>
      </c>
      <c r="L13" s="9">
        <v>34633</v>
      </c>
      <c r="M13">
        <v>3.8E-3</v>
      </c>
      <c r="N13" t="s">
        <v>251</v>
      </c>
    </row>
    <row r="14" spans="1:16">
      <c r="A14">
        <v>2002</v>
      </c>
      <c r="C14" t="s">
        <v>251</v>
      </c>
      <c r="E14">
        <v>0.08</v>
      </c>
      <c r="L14" s="9">
        <v>34725</v>
      </c>
      <c r="M14">
        <v>3.8E-3</v>
      </c>
      <c r="N14" t="s">
        <v>251</v>
      </c>
    </row>
    <row r="15" spans="1:16">
      <c r="A15">
        <v>2003</v>
      </c>
      <c r="C15" t="s">
        <v>251</v>
      </c>
      <c r="E15">
        <v>0.08</v>
      </c>
      <c r="L15" s="9">
        <v>34814</v>
      </c>
      <c r="M15">
        <v>3.8E-3</v>
      </c>
      <c r="N15" t="s">
        <v>251</v>
      </c>
    </row>
    <row r="16" spans="1:16">
      <c r="A16">
        <v>2004</v>
      </c>
      <c r="C16" t="s">
        <v>251</v>
      </c>
      <c r="E16">
        <v>0.16</v>
      </c>
      <c r="L16" s="9">
        <v>34908</v>
      </c>
      <c r="M16">
        <v>5.0000000000000001E-3</v>
      </c>
      <c r="N16" t="s">
        <v>251</v>
      </c>
    </row>
    <row r="17" spans="1:14">
      <c r="A17">
        <v>2005</v>
      </c>
      <c r="C17" t="s">
        <v>251</v>
      </c>
      <c r="E17">
        <v>0.32</v>
      </c>
      <c r="L17" s="9">
        <v>35002</v>
      </c>
      <c r="M17">
        <v>5.0000000000000001E-3</v>
      </c>
      <c r="N17" t="s">
        <v>251</v>
      </c>
    </row>
    <row r="18" spans="1:14">
      <c r="A18">
        <v>2006</v>
      </c>
      <c r="C18" t="s">
        <v>251</v>
      </c>
      <c r="E18">
        <v>0.4</v>
      </c>
      <c r="L18" s="9">
        <v>35094</v>
      </c>
      <c r="M18">
        <v>5.0000000000000001E-3</v>
      </c>
      <c r="N18" t="s">
        <v>251</v>
      </c>
    </row>
    <row r="19" spans="1:14">
      <c r="A19">
        <v>2007</v>
      </c>
      <c r="C19" t="s">
        <v>251</v>
      </c>
      <c r="E19">
        <v>0.45</v>
      </c>
      <c r="L19" s="9">
        <v>35184</v>
      </c>
      <c r="M19">
        <v>5.0000000000000001E-3</v>
      </c>
      <c r="N19" t="s">
        <v>251</v>
      </c>
    </row>
    <row r="20" spans="1:14">
      <c r="A20">
        <v>2008</v>
      </c>
      <c r="C20" t="s">
        <v>251</v>
      </c>
      <c r="E20">
        <v>0.54749999999999999</v>
      </c>
      <c r="L20" s="9">
        <v>35276</v>
      </c>
      <c r="M20">
        <v>6.1999999999999998E-3</v>
      </c>
      <c r="N20" t="s">
        <v>251</v>
      </c>
    </row>
    <row r="21" spans="1:14">
      <c r="A21">
        <v>2009</v>
      </c>
      <c r="C21" t="s">
        <v>251</v>
      </c>
      <c r="E21">
        <v>0.56000000000000005</v>
      </c>
      <c r="L21" s="9">
        <v>35368</v>
      </c>
      <c r="M21">
        <v>6.1999999999999998E-3</v>
      </c>
      <c r="N21" t="s">
        <v>251</v>
      </c>
    </row>
    <row r="22" spans="1:14">
      <c r="A22">
        <v>2010</v>
      </c>
      <c r="C22" t="s">
        <v>251</v>
      </c>
      <c r="E22">
        <v>0.63</v>
      </c>
      <c r="L22" s="9">
        <v>35459</v>
      </c>
      <c r="M22">
        <v>6.1999999999999998E-3</v>
      </c>
      <c r="N22" t="s">
        <v>251</v>
      </c>
    </row>
    <row r="23" spans="1:14">
      <c r="A23">
        <v>2011</v>
      </c>
      <c r="C23" t="s">
        <v>251</v>
      </c>
      <c r="E23">
        <v>0.78239999999999998</v>
      </c>
      <c r="L23" s="9">
        <v>35549</v>
      </c>
      <c r="M23">
        <v>6.1999999999999998E-3</v>
      </c>
      <c r="N23" t="s">
        <v>251</v>
      </c>
    </row>
    <row r="24" spans="1:14">
      <c r="A24">
        <v>2012</v>
      </c>
      <c r="C24" t="s">
        <v>251</v>
      </c>
      <c r="E24">
        <v>0.87</v>
      </c>
      <c r="L24" s="9">
        <v>35641</v>
      </c>
      <c r="M24">
        <v>7.4999999999999997E-3</v>
      </c>
      <c r="N24" t="s">
        <v>251</v>
      </c>
    </row>
    <row r="25" spans="1:14">
      <c r="A25">
        <v>2013</v>
      </c>
      <c r="C25" t="s">
        <v>251</v>
      </c>
      <c r="E25">
        <v>0.9</v>
      </c>
      <c r="L25" s="9">
        <v>35732</v>
      </c>
      <c r="M25">
        <v>7.4999999999999997E-3</v>
      </c>
      <c r="N25" t="s">
        <v>251</v>
      </c>
    </row>
    <row r="26" spans="1:14">
      <c r="A26">
        <v>2014</v>
      </c>
      <c r="B26">
        <v>36.29</v>
      </c>
      <c r="C26" t="s">
        <v>251</v>
      </c>
      <c r="D26">
        <v>31.64</v>
      </c>
      <c r="E26">
        <v>0.9</v>
      </c>
      <c r="F26">
        <v>2.84</v>
      </c>
      <c r="G26">
        <v>2.48</v>
      </c>
      <c r="L26" s="9">
        <v>35823</v>
      </c>
      <c r="M26">
        <v>7.4999999999999997E-3</v>
      </c>
      <c r="N26" t="s">
        <v>251</v>
      </c>
    </row>
    <row r="27" spans="1:14">
      <c r="A27">
        <v>2015</v>
      </c>
      <c r="B27">
        <v>34.450000000000003</v>
      </c>
      <c r="C27" t="s">
        <v>251</v>
      </c>
      <c r="D27">
        <v>32.18</v>
      </c>
      <c r="E27">
        <v>0.96</v>
      </c>
      <c r="F27">
        <v>2.98</v>
      </c>
      <c r="G27">
        <v>2.79</v>
      </c>
      <c r="L27" s="9">
        <v>35914</v>
      </c>
      <c r="M27">
        <v>7.4999999999999997E-3</v>
      </c>
      <c r="N27" t="s">
        <v>251</v>
      </c>
    </row>
    <row r="28" spans="1:14">
      <c r="A28">
        <v>2016</v>
      </c>
      <c r="B28">
        <v>36.270000000000003</v>
      </c>
      <c r="C28" t="s">
        <v>251</v>
      </c>
      <c r="D28">
        <v>33.33</v>
      </c>
      <c r="E28">
        <v>1.04</v>
      </c>
      <c r="F28">
        <v>3.12</v>
      </c>
      <c r="G28">
        <v>2.87</v>
      </c>
      <c r="L28" s="9">
        <v>36012</v>
      </c>
      <c r="M28">
        <v>7.4999999999999997E-3</v>
      </c>
      <c r="N28" t="s">
        <v>251</v>
      </c>
    </row>
    <row r="29" spans="1:14">
      <c r="A29">
        <v>2017</v>
      </c>
      <c r="B29">
        <v>46.16</v>
      </c>
      <c r="C29" t="s">
        <v>251</v>
      </c>
      <c r="D29">
        <v>37.79</v>
      </c>
      <c r="E29">
        <v>1.0774999999999999</v>
      </c>
      <c r="F29">
        <v>2.85</v>
      </c>
      <c r="G29">
        <v>2.33</v>
      </c>
      <c r="L29" s="9">
        <v>36103</v>
      </c>
      <c r="M29">
        <v>0.01</v>
      </c>
      <c r="N29" t="s">
        <v>251</v>
      </c>
    </row>
    <row r="30" spans="1:14">
      <c r="A30">
        <v>2018</v>
      </c>
      <c r="B30">
        <v>46.93</v>
      </c>
      <c r="C30" t="s">
        <v>251</v>
      </c>
      <c r="D30">
        <v>49.05</v>
      </c>
      <c r="E30">
        <v>1.2</v>
      </c>
      <c r="F30">
        <v>2.4500000000000002</v>
      </c>
      <c r="G30">
        <v>2.56</v>
      </c>
      <c r="L30" s="9">
        <v>36194</v>
      </c>
      <c r="M30">
        <v>0.01</v>
      </c>
      <c r="N30" t="s">
        <v>251</v>
      </c>
    </row>
    <row r="31" spans="1:14">
      <c r="A31">
        <v>2019</v>
      </c>
      <c r="B31">
        <v>59.85</v>
      </c>
      <c r="C31" t="s">
        <v>251</v>
      </c>
      <c r="D31">
        <v>51.57</v>
      </c>
      <c r="E31">
        <v>1.26</v>
      </c>
      <c r="F31">
        <v>2.44</v>
      </c>
      <c r="G31">
        <v>2.11</v>
      </c>
      <c r="L31" s="9">
        <v>36285</v>
      </c>
      <c r="M31">
        <v>1.4999999999999999E-2</v>
      </c>
      <c r="N31" t="s">
        <v>251</v>
      </c>
    </row>
    <row r="32" spans="1:14">
      <c r="A32">
        <v>2020</v>
      </c>
      <c r="B32">
        <v>49.82</v>
      </c>
      <c r="C32" t="s">
        <v>251</v>
      </c>
      <c r="D32">
        <v>55.18</v>
      </c>
      <c r="E32">
        <v>1.32</v>
      </c>
      <c r="F32">
        <v>2.39</v>
      </c>
      <c r="G32">
        <v>2.65</v>
      </c>
      <c r="L32" s="9">
        <v>36376</v>
      </c>
      <c r="M32">
        <v>1.4999999999999999E-2</v>
      </c>
      <c r="N32" t="s">
        <v>251</v>
      </c>
    </row>
    <row r="33" spans="1:14">
      <c r="A33">
        <v>2021</v>
      </c>
      <c r="B33">
        <v>49</v>
      </c>
      <c r="C33" t="s">
        <v>251</v>
      </c>
      <c r="D33">
        <v>57.9</v>
      </c>
      <c r="E33">
        <v>1.39</v>
      </c>
      <c r="F33">
        <v>2.4</v>
      </c>
      <c r="G33">
        <v>2.84</v>
      </c>
      <c r="L33" s="9">
        <v>36467</v>
      </c>
      <c r="M33">
        <v>1.4999999999999999E-2</v>
      </c>
      <c r="N33" t="s">
        <v>251</v>
      </c>
    </row>
    <row r="34" spans="1:14">
      <c r="L34" s="9">
        <v>36559</v>
      </c>
      <c r="M34">
        <v>1.4999999999999999E-2</v>
      </c>
      <c r="N34" t="s">
        <v>251</v>
      </c>
    </row>
    <row r="35" spans="1:14">
      <c r="L35" s="9">
        <v>36649</v>
      </c>
      <c r="M35">
        <v>1.4999999999999999E-2</v>
      </c>
      <c r="N35" t="s">
        <v>251</v>
      </c>
    </row>
    <row r="36" spans="1:14">
      <c r="L36" s="9">
        <v>36741</v>
      </c>
      <c r="M36">
        <v>0.02</v>
      </c>
      <c r="N36" t="s">
        <v>251</v>
      </c>
    </row>
    <row r="37" spans="1:14">
      <c r="L37" s="9">
        <v>36833</v>
      </c>
      <c r="M37">
        <v>0.02</v>
      </c>
      <c r="N37" t="s">
        <v>251</v>
      </c>
    </row>
    <row r="38" spans="1:14">
      <c r="L38" s="9">
        <v>36927</v>
      </c>
      <c r="M38">
        <v>0.02</v>
      </c>
      <c r="N38" t="s">
        <v>251</v>
      </c>
    </row>
    <row r="39" spans="1:14">
      <c r="L39" s="9">
        <v>37014</v>
      </c>
      <c r="M39">
        <v>0.02</v>
      </c>
      <c r="N39" t="s">
        <v>251</v>
      </c>
    </row>
    <row r="40" spans="1:14">
      <c r="L40" s="9">
        <v>37106</v>
      </c>
      <c r="M40">
        <v>0.02</v>
      </c>
      <c r="N40" t="s">
        <v>251</v>
      </c>
    </row>
    <row r="41" spans="1:14">
      <c r="L41" s="9">
        <v>37200</v>
      </c>
      <c r="M41">
        <v>0.02</v>
      </c>
      <c r="N41" t="s">
        <v>251</v>
      </c>
    </row>
    <row r="42" spans="1:14">
      <c r="L42" s="9">
        <v>37292</v>
      </c>
      <c r="M42">
        <v>0.02</v>
      </c>
      <c r="N42" t="s">
        <v>251</v>
      </c>
    </row>
    <row r="43" spans="1:14">
      <c r="L43" s="9">
        <v>37379</v>
      </c>
      <c r="M43">
        <v>0.02</v>
      </c>
      <c r="N43" t="s">
        <v>251</v>
      </c>
    </row>
    <row r="44" spans="1:14">
      <c r="L44" s="9">
        <v>37473</v>
      </c>
      <c r="M44">
        <v>0.02</v>
      </c>
      <c r="N44" t="s">
        <v>251</v>
      </c>
    </row>
    <row r="45" spans="1:14">
      <c r="L45" s="9">
        <v>37565</v>
      </c>
      <c r="M45">
        <v>0.02</v>
      </c>
      <c r="N45" t="s">
        <v>251</v>
      </c>
    </row>
    <row r="46" spans="1:14">
      <c r="L46" s="9">
        <v>37657</v>
      </c>
      <c r="M46">
        <v>0.02</v>
      </c>
      <c r="N46" t="s">
        <v>251</v>
      </c>
    </row>
    <row r="47" spans="1:14">
      <c r="L47" s="9">
        <v>37746</v>
      </c>
      <c r="M47">
        <v>0.02</v>
      </c>
      <c r="N47" t="s">
        <v>251</v>
      </c>
    </row>
    <row r="48" spans="1:14">
      <c r="L48" s="9">
        <v>37838</v>
      </c>
      <c r="M48">
        <v>0.02</v>
      </c>
      <c r="N48" t="s">
        <v>251</v>
      </c>
    </row>
    <row r="49" spans="12:14">
      <c r="L49" s="9">
        <v>37930</v>
      </c>
      <c r="M49">
        <v>0.02</v>
      </c>
      <c r="N49" t="s">
        <v>251</v>
      </c>
    </row>
    <row r="50" spans="12:14">
      <c r="L50" s="9">
        <v>38021</v>
      </c>
      <c r="M50">
        <v>0.04</v>
      </c>
      <c r="N50" t="s">
        <v>251</v>
      </c>
    </row>
    <row r="51" spans="12:14">
      <c r="L51" s="9">
        <v>38112</v>
      </c>
      <c r="M51">
        <v>0.04</v>
      </c>
      <c r="N51" t="s">
        <v>251</v>
      </c>
    </row>
    <row r="52" spans="12:14">
      <c r="L52" s="9">
        <v>38203</v>
      </c>
      <c r="M52">
        <v>0.04</v>
      </c>
      <c r="N52" t="s">
        <v>251</v>
      </c>
    </row>
    <row r="53" spans="12:14">
      <c r="L53" s="9">
        <v>38294</v>
      </c>
      <c r="M53">
        <v>0.04</v>
      </c>
      <c r="N53" t="s">
        <v>251</v>
      </c>
    </row>
    <row r="54" spans="12:14">
      <c r="L54" s="9">
        <v>38386</v>
      </c>
      <c r="M54">
        <v>0.08</v>
      </c>
      <c r="N54" t="s">
        <v>251</v>
      </c>
    </row>
    <row r="55" spans="12:14">
      <c r="L55" s="9">
        <v>38476</v>
      </c>
      <c r="M55">
        <v>0.08</v>
      </c>
      <c r="N55" t="s">
        <v>251</v>
      </c>
    </row>
    <row r="56" spans="12:14">
      <c r="L56" s="9">
        <v>38567</v>
      </c>
      <c r="M56">
        <v>0.08</v>
      </c>
      <c r="N56" t="s">
        <v>251</v>
      </c>
    </row>
    <row r="57" spans="12:14">
      <c r="L57" s="9">
        <v>38659</v>
      </c>
      <c r="M57">
        <v>0.08</v>
      </c>
      <c r="N57" t="s">
        <v>251</v>
      </c>
    </row>
    <row r="58" spans="12:14">
      <c r="L58" s="9">
        <v>38751</v>
      </c>
      <c r="M58">
        <v>0.1</v>
      </c>
      <c r="N58" t="s">
        <v>251</v>
      </c>
    </row>
    <row r="59" spans="12:14">
      <c r="L59" s="9">
        <v>38840</v>
      </c>
      <c r="M59">
        <v>0.1</v>
      </c>
      <c r="N59" t="s">
        <v>251</v>
      </c>
    </row>
    <row r="60" spans="12:14">
      <c r="L60" s="9">
        <v>38932</v>
      </c>
      <c r="M60">
        <v>0.1</v>
      </c>
      <c r="N60" t="s">
        <v>251</v>
      </c>
    </row>
    <row r="61" spans="12:14">
      <c r="L61" s="9">
        <v>39024</v>
      </c>
      <c r="M61">
        <v>0.1</v>
      </c>
      <c r="N61" t="s">
        <v>251</v>
      </c>
    </row>
    <row r="62" spans="12:14">
      <c r="L62" s="9">
        <v>39118</v>
      </c>
      <c r="M62">
        <v>0.1125</v>
      </c>
      <c r="N62" t="s">
        <v>251</v>
      </c>
    </row>
    <row r="63" spans="12:14">
      <c r="L63" s="9">
        <v>39205</v>
      </c>
      <c r="M63">
        <v>0.1125</v>
      </c>
      <c r="N63" t="s">
        <v>251</v>
      </c>
    </row>
    <row r="64" spans="12:14">
      <c r="L64" s="9">
        <v>39297</v>
      </c>
      <c r="M64">
        <v>0.1125</v>
      </c>
      <c r="N64" t="s">
        <v>251</v>
      </c>
    </row>
    <row r="65" spans="12:14">
      <c r="L65" s="9">
        <v>39391</v>
      </c>
      <c r="M65">
        <v>0.1125</v>
      </c>
      <c r="N65" t="s">
        <v>251</v>
      </c>
    </row>
    <row r="66" spans="12:14">
      <c r="L66" s="9">
        <v>39483</v>
      </c>
      <c r="M66">
        <v>0.1275</v>
      </c>
      <c r="N66" t="s">
        <v>251</v>
      </c>
    </row>
    <row r="67" spans="12:14">
      <c r="L67" s="9">
        <v>39573</v>
      </c>
      <c r="M67">
        <v>0.14000000000000001</v>
      </c>
      <c r="N67" t="s">
        <v>251</v>
      </c>
    </row>
    <row r="68" spans="12:14">
      <c r="L68" s="9">
        <v>39665</v>
      </c>
      <c r="M68">
        <v>0.14000000000000001</v>
      </c>
      <c r="N68" t="s">
        <v>251</v>
      </c>
    </row>
    <row r="69" spans="12:14">
      <c r="L69" s="9">
        <v>39757</v>
      </c>
      <c r="M69">
        <v>0.14000000000000001</v>
      </c>
      <c r="N69" t="s">
        <v>251</v>
      </c>
    </row>
    <row r="70" spans="12:14">
      <c r="L70" s="9">
        <v>39848</v>
      </c>
      <c r="M70">
        <v>0.14000000000000001</v>
      </c>
      <c r="N70" t="s">
        <v>251</v>
      </c>
    </row>
    <row r="71" spans="12:14">
      <c r="L71" s="9">
        <v>39938</v>
      </c>
      <c r="M71">
        <v>0.14000000000000001</v>
      </c>
      <c r="N71" t="s">
        <v>251</v>
      </c>
    </row>
    <row r="72" spans="12:14">
      <c r="L72" s="9">
        <v>40030</v>
      </c>
      <c r="M72">
        <v>0.14000000000000001</v>
      </c>
      <c r="N72" t="s">
        <v>251</v>
      </c>
    </row>
    <row r="73" spans="12:14">
      <c r="L73" s="9">
        <v>40121</v>
      </c>
      <c r="M73">
        <v>0.14000000000000001</v>
      </c>
      <c r="N73" t="s">
        <v>251</v>
      </c>
    </row>
    <row r="74" spans="12:14">
      <c r="L74" s="9">
        <v>40212</v>
      </c>
      <c r="M74">
        <v>0.1575</v>
      </c>
      <c r="N74" t="s">
        <v>251</v>
      </c>
    </row>
    <row r="75" spans="12:14">
      <c r="L75" s="9">
        <v>40303</v>
      </c>
      <c r="M75">
        <v>0.1575</v>
      </c>
      <c r="N75" t="s">
        <v>251</v>
      </c>
    </row>
    <row r="76" spans="12:14">
      <c r="L76" s="9">
        <v>40394</v>
      </c>
      <c r="M76">
        <v>0.1575</v>
      </c>
      <c r="N76" t="s">
        <v>251</v>
      </c>
    </row>
    <row r="77" spans="12:14">
      <c r="L77" s="9">
        <v>40485</v>
      </c>
      <c r="M77">
        <v>0.1575</v>
      </c>
      <c r="N77" t="s">
        <v>251</v>
      </c>
    </row>
    <row r="78" spans="12:14">
      <c r="L78" s="9">
        <v>40577</v>
      </c>
      <c r="M78">
        <v>0.1812</v>
      </c>
      <c r="N78" t="s">
        <v>251</v>
      </c>
    </row>
    <row r="79" spans="12:14">
      <c r="L79" s="9">
        <v>40667</v>
      </c>
      <c r="M79">
        <v>0.1812</v>
      </c>
      <c r="N79" t="s">
        <v>251</v>
      </c>
    </row>
    <row r="80" spans="12:14">
      <c r="L80" s="9">
        <v>40758</v>
      </c>
      <c r="M80">
        <v>0.21</v>
      </c>
      <c r="N80" t="s">
        <v>251</v>
      </c>
    </row>
    <row r="81" spans="9:16">
      <c r="L81" s="9">
        <v>40850</v>
      </c>
      <c r="M81">
        <v>0.21</v>
      </c>
      <c r="N81" t="s">
        <v>251</v>
      </c>
    </row>
    <row r="82" spans="9:16">
      <c r="L82" s="9">
        <v>40942</v>
      </c>
      <c r="M82">
        <v>0.21</v>
      </c>
      <c r="N82" t="s">
        <v>251</v>
      </c>
    </row>
    <row r="83" spans="9:16">
      <c r="L83" s="9">
        <v>41032</v>
      </c>
      <c r="M83">
        <v>0.21</v>
      </c>
      <c r="N83" t="s">
        <v>251</v>
      </c>
    </row>
    <row r="84" spans="9:16">
      <c r="L84" s="9">
        <v>41124</v>
      </c>
      <c r="M84">
        <v>0.22500000000000001</v>
      </c>
      <c r="N84" t="s">
        <v>251</v>
      </c>
    </row>
    <row r="85" spans="9:16">
      <c r="L85" s="9">
        <v>41218</v>
      </c>
      <c r="M85">
        <v>0.22500000000000001</v>
      </c>
      <c r="N85" t="s">
        <v>251</v>
      </c>
    </row>
    <row r="86" spans="9:16">
      <c r="L86" s="9">
        <v>41310</v>
      </c>
      <c r="M86">
        <v>0.22500000000000001</v>
      </c>
      <c r="N86" t="s">
        <v>251</v>
      </c>
    </row>
    <row r="87" spans="9:16">
      <c r="L87" s="9">
        <v>41397</v>
      </c>
      <c r="M87">
        <v>0.22500000000000001</v>
      </c>
      <c r="N87" t="s">
        <v>251</v>
      </c>
    </row>
    <row r="88" spans="9:16">
      <c r="L88" s="9">
        <v>41491</v>
      </c>
      <c r="M88">
        <v>0.22500000000000001</v>
      </c>
      <c r="N88" t="s">
        <v>251</v>
      </c>
    </row>
    <row r="89" spans="9:16">
      <c r="L89" s="9">
        <v>41583</v>
      </c>
      <c r="M89">
        <v>0.22500000000000001</v>
      </c>
      <c r="N89" t="s">
        <v>251</v>
      </c>
    </row>
    <row r="90" spans="9:16">
      <c r="L90" s="9">
        <v>41675</v>
      </c>
      <c r="M90">
        <v>0.22500000000000001</v>
      </c>
      <c r="N90" t="s">
        <v>251</v>
      </c>
    </row>
    <row r="91" spans="9:16">
      <c r="L91" s="9">
        <v>41764</v>
      </c>
      <c r="M91">
        <v>0.22500000000000001</v>
      </c>
      <c r="N91" t="s">
        <v>251</v>
      </c>
      <c r="O91">
        <v>26.17</v>
      </c>
      <c r="P91">
        <v>1</v>
      </c>
    </row>
    <row r="92" spans="9:16">
      <c r="L92" s="9">
        <v>41856</v>
      </c>
      <c r="M92">
        <v>0.22500000000000001</v>
      </c>
      <c r="N92" t="s">
        <v>251</v>
      </c>
      <c r="O92">
        <v>32.82</v>
      </c>
      <c r="P92">
        <v>1</v>
      </c>
    </row>
    <row r="93" spans="9:16">
      <c r="L93" s="9">
        <v>41948</v>
      </c>
      <c r="M93">
        <v>0.22500000000000001</v>
      </c>
      <c r="N93" t="s">
        <v>251</v>
      </c>
      <c r="O93">
        <v>33.76</v>
      </c>
      <c r="P93">
        <v>1</v>
      </c>
    </row>
    <row r="94" spans="9:16">
      <c r="L94" s="9">
        <v>42039</v>
      </c>
      <c r="M94">
        <v>0.24</v>
      </c>
      <c r="N94" t="s">
        <v>251</v>
      </c>
      <c r="O94">
        <v>33.6</v>
      </c>
      <c r="P94">
        <v>1</v>
      </c>
    </row>
    <row r="95" spans="9:16">
      <c r="I95" s="3"/>
      <c r="L95" s="9">
        <v>42129</v>
      </c>
      <c r="M95">
        <v>0.24</v>
      </c>
      <c r="N95" t="s">
        <v>251</v>
      </c>
      <c r="O95">
        <v>32.64</v>
      </c>
      <c r="P95">
        <v>3</v>
      </c>
    </row>
    <row r="96" spans="9:16">
      <c r="L96" s="9">
        <v>42221</v>
      </c>
      <c r="M96">
        <v>0.24</v>
      </c>
      <c r="N96" t="s">
        <v>251</v>
      </c>
      <c r="O96">
        <v>29.12</v>
      </c>
      <c r="P96">
        <v>5</v>
      </c>
    </row>
    <row r="97" spans="12:16">
      <c r="L97" s="9">
        <v>42312</v>
      </c>
      <c r="M97">
        <v>0.24</v>
      </c>
      <c r="N97" t="s">
        <v>251</v>
      </c>
      <c r="O97">
        <v>34.15</v>
      </c>
      <c r="P97">
        <v>15</v>
      </c>
    </row>
    <row r="98" spans="12:16">
      <c r="L98" s="9">
        <v>42403</v>
      </c>
      <c r="M98">
        <v>0.26</v>
      </c>
      <c r="N98" t="s">
        <v>251</v>
      </c>
      <c r="O98">
        <v>29.34</v>
      </c>
      <c r="P98">
        <v>1</v>
      </c>
    </row>
    <row r="99" spans="12:16">
      <c r="L99" s="9">
        <v>42494</v>
      </c>
      <c r="M99">
        <v>0.26</v>
      </c>
      <c r="N99" t="s">
        <v>251</v>
      </c>
      <c r="O99">
        <v>29.85</v>
      </c>
      <c r="P99">
        <v>1</v>
      </c>
    </row>
    <row r="100" spans="12:16">
      <c r="L100" s="9">
        <v>42585</v>
      </c>
      <c r="M100">
        <v>0.26</v>
      </c>
      <c r="N100" t="s">
        <v>251</v>
      </c>
      <c r="O100">
        <v>34.25</v>
      </c>
      <c r="P100">
        <v>1</v>
      </c>
    </row>
    <row r="101" spans="12:16">
      <c r="L101" s="9">
        <v>42677</v>
      </c>
      <c r="M101">
        <v>0.26</v>
      </c>
      <c r="N101" t="s">
        <v>251</v>
      </c>
      <c r="O101">
        <v>33.93</v>
      </c>
      <c r="P101">
        <v>4</v>
      </c>
    </row>
    <row r="102" spans="12:16">
      <c r="L102" s="9">
        <v>42769</v>
      </c>
      <c r="M102">
        <v>0.26</v>
      </c>
      <c r="N102" t="s">
        <v>251</v>
      </c>
      <c r="O102">
        <v>36.520000000000003</v>
      </c>
      <c r="P102">
        <v>18</v>
      </c>
    </row>
    <row r="103" spans="12:16">
      <c r="L103" s="9">
        <v>42858</v>
      </c>
      <c r="M103">
        <v>0.27250000000000002</v>
      </c>
      <c r="N103" t="s">
        <v>251</v>
      </c>
      <c r="O103">
        <v>36.979999999999997</v>
      </c>
      <c r="P103">
        <v>135</v>
      </c>
    </row>
    <row r="104" spans="12:16">
      <c r="L104" s="9">
        <v>42950</v>
      </c>
      <c r="M104">
        <v>0.27250000000000002</v>
      </c>
      <c r="N104" t="s">
        <v>251</v>
      </c>
      <c r="O104">
        <v>36.49</v>
      </c>
      <c r="P104">
        <v>6</v>
      </c>
    </row>
    <row r="105" spans="12:16">
      <c r="L105" s="9">
        <v>43045</v>
      </c>
      <c r="M105">
        <v>0.27250000000000002</v>
      </c>
      <c r="N105" t="s">
        <v>251</v>
      </c>
      <c r="O105">
        <v>46.7</v>
      </c>
      <c r="P105">
        <v>1</v>
      </c>
    </row>
    <row r="106" spans="12:16">
      <c r="L106" s="9">
        <v>43137</v>
      </c>
      <c r="M106">
        <v>0.3</v>
      </c>
      <c r="N106" t="s">
        <v>251</v>
      </c>
      <c r="O106">
        <v>44.91</v>
      </c>
      <c r="P106">
        <v>1</v>
      </c>
    </row>
    <row r="107" spans="12:16">
      <c r="L107" s="9">
        <v>43224</v>
      </c>
      <c r="M107">
        <v>0.3</v>
      </c>
      <c r="N107" t="s">
        <v>251</v>
      </c>
      <c r="O107">
        <v>52.78</v>
      </c>
      <c r="P107">
        <v>3</v>
      </c>
    </row>
    <row r="108" spans="12:16">
      <c r="L108" s="9">
        <v>43318</v>
      </c>
      <c r="M108">
        <v>0.3</v>
      </c>
      <c r="N108" t="s">
        <v>251</v>
      </c>
      <c r="O108">
        <v>49.3</v>
      </c>
      <c r="P108">
        <v>1</v>
      </c>
    </row>
    <row r="109" spans="12:16">
      <c r="L109" s="9">
        <v>43410</v>
      </c>
      <c r="M109">
        <v>0.3</v>
      </c>
      <c r="N109" t="s">
        <v>251</v>
      </c>
      <c r="O109">
        <v>47.25</v>
      </c>
      <c r="P109">
        <v>1</v>
      </c>
    </row>
    <row r="110" spans="12:16">
      <c r="L110" s="9">
        <v>43502</v>
      </c>
      <c r="M110">
        <v>0.315</v>
      </c>
      <c r="N110" t="s">
        <v>251</v>
      </c>
      <c r="O110">
        <v>49.9</v>
      </c>
      <c r="P110">
        <v>6</v>
      </c>
    </row>
    <row r="111" spans="12:16">
      <c r="L111" s="9">
        <v>43591</v>
      </c>
      <c r="M111">
        <v>0.315</v>
      </c>
      <c r="N111" t="s">
        <v>251</v>
      </c>
      <c r="O111">
        <v>51.22</v>
      </c>
      <c r="P111">
        <v>77</v>
      </c>
    </row>
    <row r="112" spans="12:16">
      <c r="L112" s="9">
        <v>43683</v>
      </c>
      <c r="M112">
        <v>0.315</v>
      </c>
      <c r="N112" t="s">
        <v>251</v>
      </c>
      <c r="O112">
        <v>46.96</v>
      </c>
      <c r="P112">
        <v>2</v>
      </c>
    </row>
    <row r="113" spans="12:16">
      <c r="L113" s="9">
        <v>43775</v>
      </c>
      <c r="M113">
        <v>0.315</v>
      </c>
      <c r="N113" t="s">
        <v>251</v>
      </c>
      <c r="O113">
        <v>57.6</v>
      </c>
      <c r="P113">
        <v>1</v>
      </c>
    </row>
    <row r="114" spans="12:16">
      <c r="L114" s="9">
        <v>43867</v>
      </c>
      <c r="M114">
        <v>0.33</v>
      </c>
      <c r="N114" t="s">
        <v>251</v>
      </c>
      <c r="O114">
        <v>67.09</v>
      </c>
      <c r="P114">
        <v>5</v>
      </c>
    </row>
    <row r="115" spans="12:16">
      <c r="L115" s="9">
        <v>43957</v>
      </c>
      <c r="M115">
        <v>0.33</v>
      </c>
      <c r="N115" t="s">
        <v>251</v>
      </c>
      <c r="O115">
        <v>59.18</v>
      </c>
      <c r="P115">
        <v>2</v>
      </c>
    </row>
    <row r="116" spans="12:16">
      <c r="L116" s="9">
        <v>44049</v>
      </c>
      <c r="M116">
        <v>0.33</v>
      </c>
      <c r="N116" t="s">
        <v>251</v>
      </c>
      <c r="O116">
        <v>48.57</v>
      </c>
      <c r="P116">
        <v>4</v>
      </c>
    </row>
    <row r="117" spans="12:16">
      <c r="L117" s="9">
        <v>44140</v>
      </c>
      <c r="M117">
        <v>0.33</v>
      </c>
      <c r="N117" t="s">
        <v>251</v>
      </c>
      <c r="O117">
        <v>45.68</v>
      </c>
      <c r="P117">
        <v>6</v>
      </c>
    </row>
    <row r="118" spans="12:16">
      <c r="L118" s="9">
        <v>44231</v>
      </c>
      <c r="M118">
        <v>0.34749999999999998</v>
      </c>
      <c r="N118" t="s">
        <v>251</v>
      </c>
      <c r="O118">
        <v>58.79</v>
      </c>
      <c r="P118">
        <v>4</v>
      </c>
    </row>
    <row r="119" spans="12:16">
      <c r="L119" s="9">
        <v>44322</v>
      </c>
      <c r="M119">
        <v>0.34749999999999998</v>
      </c>
      <c r="N119" t="s">
        <v>251</v>
      </c>
    </row>
    <row r="120" spans="12:16">
      <c r="L120" s="9">
        <v>44413</v>
      </c>
      <c r="M120">
        <v>0.34749999999999998</v>
      </c>
      <c r="N120" t="s">
        <v>251</v>
      </c>
    </row>
    <row r="121" spans="12:16">
      <c r="L121" s="9">
        <v>44504</v>
      </c>
      <c r="M121">
        <v>0.34749999999999998</v>
      </c>
      <c r="N121" t="s">
        <v>251</v>
      </c>
    </row>
  </sheetData>
  <pageMargins left="0.70000000000000007" right="0.70000000000000007" top="0.75" bottom="0.75" header="0.30000000000000004" footer="0.3000000000000000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5"/>
  <sheetViews>
    <sheetView workbookViewId="0">
      <selection activeCell="E6" sqref="E6"/>
    </sheetView>
  </sheetViews>
  <sheetFormatPr defaultRowHeight="14.4"/>
  <cols>
    <col min="1" max="1" width="10.5546875" bestFit="1" customWidth="1"/>
    <col min="2" max="4" width="8.88671875" customWidth="1"/>
    <col min="5" max="5" width="10.5546875" bestFit="1" customWidth="1"/>
    <col min="6" max="8" width="8.88671875" customWidth="1"/>
    <col min="9" max="9" width="10.5546875" bestFit="1" customWidth="1"/>
    <col min="10" max="10" width="8.88671875" customWidth="1"/>
  </cols>
  <sheetData>
    <row r="1" spans="1:10" s="25" customFormat="1" ht="18">
      <c r="A1" s="25" t="s">
        <v>1563</v>
      </c>
    </row>
    <row r="3" spans="1:10">
      <c r="A3" t="s">
        <v>276</v>
      </c>
      <c r="B3" t="s">
        <v>1098</v>
      </c>
      <c r="E3" t="s">
        <v>276</v>
      </c>
      <c r="F3" t="s">
        <v>1098</v>
      </c>
      <c r="I3" t="s">
        <v>276</v>
      </c>
      <c r="J3" t="s">
        <v>1098</v>
      </c>
    </row>
    <row r="4" spans="1:10">
      <c r="A4" s="9">
        <v>43102</v>
      </c>
      <c r="B4">
        <v>46.849997999999999</v>
      </c>
      <c r="E4" s="9">
        <v>43467</v>
      </c>
      <c r="F4">
        <v>47.080002</v>
      </c>
      <c r="I4" s="9">
        <v>43832</v>
      </c>
      <c r="J4">
        <v>60.84</v>
      </c>
    </row>
    <row r="5" spans="1:10">
      <c r="A5" s="9">
        <v>43103</v>
      </c>
      <c r="B5">
        <v>45.259998000000003</v>
      </c>
      <c r="E5" s="9">
        <v>43468</v>
      </c>
      <c r="F5">
        <v>44.490001999999997</v>
      </c>
      <c r="I5" s="9">
        <v>43833</v>
      </c>
      <c r="J5">
        <v>60.099997999999999</v>
      </c>
    </row>
    <row r="6" spans="1:10">
      <c r="A6" s="9">
        <v>43104</v>
      </c>
      <c r="B6">
        <v>44.43</v>
      </c>
      <c r="E6" s="9">
        <v>43469</v>
      </c>
      <c r="F6">
        <v>47.220001000000003</v>
      </c>
      <c r="I6" s="9">
        <v>43836</v>
      </c>
      <c r="J6">
        <v>59.93</v>
      </c>
    </row>
    <row r="7" spans="1:10">
      <c r="A7" s="9">
        <v>43105</v>
      </c>
      <c r="B7">
        <v>44.740001999999997</v>
      </c>
      <c r="E7" s="9">
        <v>43472</v>
      </c>
      <c r="F7">
        <v>47.439999</v>
      </c>
      <c r="I7" s="9">
        <v>43837</v>
      </c>
      <c r="J7">
        <v>58.93</v>
      </c>
    </row>
    <row r="8" spans="1:10">
      <c r="A8" s="9">
        <v>43108</v>
      </c>
      <c r="B8">
        <v>44.740001999999997</v>
      </c>
      <c r="E8" s="9">
        <v>43473</v>
      </c>
      <c r="F8">
        <v>47.740001999999997</v>
      </c>
      <c r="I8" s="9">
        <v>43838</v>
      </c>
      <c r="J8">
        <v>58.970001000000003</v>
      </c>
    </row>
    <row r="9" spans="1:10">
      <c r="A9" s="9">
        <v>43109</v>
      </c>
      <c r="B9">
        <v>43.619999</v>
      </c>
      <c r="E9" s="9">
        <v>43474</v>
      </c>
      <c r="F9">
        <v>48.009998000000003</v>
      </c>
      <c r="I9" s="9">
        <v>43839</v>
      </c>
      <c r="J9">
        <v>59.299999</v>
      </c>
    </row>
    <row r="10" spans="1:10">
      <c r="A10" s="9">
        <v>43110</v>
      </c>
      <c r="B10">
        <v>42.5</v>
      </c>
      <c r="E10" s="9">
        <v>43475</v>
      </c>
      <c r="F10">
        <v>48.560001</v>
      </c>
      <c r="I10" s="9">
        <v>43840</v>
      </c>
      <c r="J10">
        <v>58.939999</v>
      </c>
    </row>
    <row r="11" spans="1:10">
      <c r="A11" s="9">
        <v>43111</v>
      </c>
      <c r="B11">
        <v>43.41</v>
      </c>
      <c r="E11" s="9">
        <v>43476</v>
      </c>
      <c r="F11">
        <v>48.93</v>
      </c>
      <c r="I11" s="9">
        <v>43843</v>
      </c>
      <c r="J11">
        <v>59.59</v>
      </c>
    </row>
    <row r="12" spans="1:10">
      <c r="A12" s="9">
        <v>43112</v>
      </c>
      <c r="B12">
        <v>43.240001999999997</v>
      </c>
      <c r="E12" s="9">
        <v>43479</v>
      </c>
      <c r="F12">
        <v>48.349997999999999</v>
      </c>
      <c r="I12" s="9">
        <v>43844</v>
      </c>
      <c r="J12">
        <v>59.43</v>
      </c>
    </row>
    <row r="13" spans="1:10">
      <c r="A13" s="9">
        <v>43116</v>
      </c>
      <c r="B13">
        <v>43.139999000000003</v>
      </c>
      <c r="E13" s="9">
        <v>43480</v>
      </c>
      <c r="F13">
        <v>48.599997999999999</v>
      </c>
      <c r="I13" s="9">
        <v>43845</v>
      </c>
      <c r="J13">
        <v>58.939999</v>
      </c>
    </row>
    <row r="14" spans="1:10">
      <c r="A14" s="9">
        <v>43117</v>
      </c>
      <c r="B14">
        <v>44.389999000000003</v>
      </c>
      <c r="E14" s="9">
        <v>43481</v>
      </c>
      <c r="F14">
        <v>48.130001</v>
      </c>
      <c r="I14" s="9">
        <v>43846</v>
      </c>
      <c r="J14">
        <v>59.66</v>
      </c>
    </row>
    <row r="15" spans="1:10">
      <c r="A15" s="9">
        <v>43118</v>
      </c>
      <c r="B15">
        <v>44.48</v>
      </c>
      <c r="E15" s="9">
        <v>43482</v>
      </c>
      <c r="F15">
        <v>48.470001000000003</v>
      </c>
      <c r="I15" s="9">
        <v>43847</v>
      </c>
      <c r="J15">
        <v>59.599997999999999</v>
      </c>
    </row>
    <row r="16" spans="1:10">
      <c r="A16" s="9">
        <v>43119</v>
      </c>
      <c r="B16">
        <v>44.82</v>
      </c>
      <c r="E16" s="9">
        <v>43483</v>
      </c>
      <c r="F16">
        <v>49.189999</v>
      </c>
      <c r="I16" s="9">
        <v>43851</v>
      </c>
      <c r="J16">
        <v>60.549999</v>
      </c>
    </row>
    <row r="17" spans="1:10">
      <c r="A17" s="9">
        <v>43122</v>
      </c>
      <c r="B17">
        <v>45.75</v>
      </c>
      <c r="E17" s="9">
        <v>43487</v>
      </c>
      <c r="F17">
        <v>48.27</v>
      </c>
      <c r="I17" s="9">
        <v>43852</v>
      </c>
      <c r="J17">
        <v>62.73</v>
      </c>
    </row>
    <row r="18" spans="1:10">
      <c r="A18" s="9">
        <v>43123</v>
      </c>
      <c r="B18">
        <v>46.060001</v>
      </c>
      <c r="E18" s="9">
        <v>43488</v>
      </c>
      <c r="F18">
        <v>47.939999</v>
      </c>
      <c r="I18" s="9">
        <v>43853</v>
      </c>
      <c r="J18">
        <v>63.32</v>
      </c>
    </row>
    <row r="19" spans="1:10">
      <c r="A19" s="9">
        <v>43124</v>
      </c>
      <c r="B19">
        <v>45.509998000000003</v>
      </c>
      <c r="E19" s="9">
        <v>43489</v>
      </c>
      <c r="F19">
        <v>49.759998000000003</v>
      </c>
      <c r="I19" s="9">
        <v>43854</v>
      </c>
      <c r="J19">
        <v>68.470000999999996</v>
      </c>
    </row>
    <row r="20" spans="1:10">
      <c r="A20" s="9">
        <v>43125</v>
      </c>
      <c r="B20">
        <v>45.299999</v>
      </c>
      <c r="E20" s="9">
        <v>43490</v>
      </c>
      <c r="F20">
        <v>47.040000999999997</v>
      </c>
      <c r="I20" s="9">
        <v>43857</v>
      </c>
      <c r="J20">
        <v>65.690002000000007</v>
      </c>
    </row>
    <row r="21" spans="1:10">
      <c r="A21" s="9">
        <v>43126</v>
      </c>
      <c r="B21">
        <v>50.080002</v>
      </c>
      <c r="E21" s="9">
        <v>43493</v>
      </c>
      <c r="F21">
        <v>46.709999000000003</v>
      </c>
      <c r="I21" s="9">
        <v>43858</v>
      </c>
      <c r="J21">
        <v>67.309997999999993</v>
      </c>
    </row>
    <row r="22" spans="1:10">
      <c r="A22" s="9">
        <v>43129</v>
      </c>
      <c r="B22">
        <v>49.98</v>
      </c>
      <c r="E22" s="9">
        <v>43494</v>
      </c>
      <c r="F22">
        <v>46.540000999999997</v>
      </c>
      <c r="I22" s="9">
        <v>43859</v>
      </c>
      <c r="J22">
        <v>66.330001999999993</v>
      </c>
    </row>
    <row r="23" spans="1:10">
      <c r="A23" s="9">
        <v>43130</v>
      </c>
      <c r="B23">
        <v>48.790000999999997</v>
      </c>
      <c r="E23" s="9">
        <v>43495</v>
      </c>
      <c r="F23">
        <v>47.540000999999997</v>
      </c>
      <c r="I23" s="9">
        <v>43860</v>
      </c>
      <c r="J23">
        <v>66.470000999999996</v>
      </c>
    </row>
    <row r="24" spans="1:10">
      <c r="A24" s="9">
        <v>43131</v>
      </c>
      <c r="B24">
        <v>48.139999000000003</v>
      </c>
      <c r="E24" s="9">
        <v>43496</v>
      </c>
      <c r="F24">
        <v>47.119999</v>
      </c>
      <c r="I24" s="9">
        <v>43861</v>
      </c>
      <c r="J24">
        <v>63.93</v>
      </c>
    </row>
    <row r="25" spans="1:10">
      <c r="A25" s="9">
        <v>43132</v>
      </c>
      <c r="B25">
        <v>47.650002000000001</v>
      </c>
      <c r="E25" s="9">
        <v>43497</v>
      </c>
      <c r="F25">
        <v>48.73</v>
      </c>
      <c r="I25" s="9">
        <v>43864</v>
      </c>
      <c r="J25">
        <v>64.419998000000007</v>
      </c>
    </row>
    <row r="26" spans="1:10">
      <c r="A26" s="9">
        <v>43133</v>
      </c>
      <c r="B26">
        <v>46.150002000000001</v>
      </c>
      <c r="E26" s="9">
        <v>43500</v>
      </c>
      <c r="F26">
        <v>49.220001000000003</v>
      </c>
      <c r="I26" s="9">
        <v>43865</v>
      </c>
      <c r="J26">
        <v>65.459998999999996</v>
      </c>
    </row>
    <row r="27" spans="1:10">
      <c r="A27" s="9">
        <v>43136</v>
      </c>
      <c r="B27">
        <v>44.52</v>
      </c>
      <c r="E27" s="9">
        <v>43501</v>
      </c>
      <c r="F27">
        <v>50.009998000000003</v>
      </c>
      <c r="I27" s="9">
        <v>43866</v>
      </c>
      <c r="J27">
        <v>67.339995999999999</v>
      </c>
    </row>
    <row r="28" spans="1:10">
      <c r="A28" s="9">
        <v>43137</v>
      </c>
      <c r="B28">
        <v>44.91</v>
      </c>
      <c r="E28" s="9">
        <v>43502</v>
      </c>
      <c r="F28">
        <v>49.900002000000001</v>
      </c>
      <c r="I28" s="9">
        <v>43867</v>
      </c>
      <c r="J28">
        <v>67.089995999999999</v>
      </c>
    </row>
    <row r="29" spans="1:10">
      <c r="A29" s="9">
        <v>43138</v>
      </c>
      <c r="B29">
        <v>45.200001</v>
      </c>
      <c r="E29" s="9">
        <v>43503</v>
      </c>
      <c r="F29">
        <v>49.23</v>
      </c>
      <c r="I29" s="9">
        <v>43868</v>
      </c>
      <c r="J29">
        <v>66.019997000000004</v>
      </c>
    </row>
    <row r="30" spans="1:10">
      <c r="A30" s="9">
        <v>43139</v>
      </c>
      <c r="B30">
        <v>42.75</v>
      </c>
      <c r="E30" s="9">
        <v>43504</v>
      </c>
      <c r="F30">
        <v>48.84</v>
      </c>
      <c r="I30" s="9">
        <v>43871</v>
      </c>
      <c r="J30">
        <v>66.389999000000003</v>
      </c>
    </row>
    <row r="31" spans="1:10">
      <c r="A31" s="9">
        <v>43140</v>
      </c>
      <c r="B31">
        <v>43.950001</v>
      </c>
      <c r="E31" s="9">
        <v>43507</v>
      </c>
      <c r="F31">
        <v>48.77</v>
      </c>
      <c r="I31" s="9">
        <v>43872</v>
      </c>
      <c r="J31">
        <v>67.410004000000001</v>
      </c>
    </row>
    <row r="32" spans="1:10">
      <c r="A32" s="9">
        <v>43143</v>
      </c>
      <c r="B32">
        <v>44.830002</v>
      </c>
      <c r="E32" s="9">
        <v>43508</v>
      </c>
      <c r="F32">
        <v>50.009998000000003</v>
      </c>
      <c r="I32" s="9">
        <v>43873</v>
      </c>
      <c r="J32">
        <v>67.459998999999996</v>
      </c>
    </row>
    <row r="33" spans="1:10">
      <c r="A33" s="9">
        <v>43144</v>
      </c>
      <c r="B33">
        <v>44.459999000000003</v>
      </c>
      <c r="E33" s="9">
        <v>43509</v>
      </c>
      <c r="F33">
        <v>50.470001000000003</v>
      </c>
      <c r="I33" s="9">
        <v>43874</v>
      </c>
      <c r="J33">
        <v>67.440002000000007</v>
      </c>
    </row>
    <row r="34" spans="1:10">
      <c r="A34" s="9">
        <v>43145</v>
      </c>
      <c r="B34">
        <v>45.380001</v>
      </c>
      <c r="E34" s="9">
        <v>43510</v>
      </c>
      <c r="F34">
        <v>50.810001</v>
      </c>
      <c r="I34" s="9">
        <v>43875</v>
      </c>
      <c r="J34">
        <v>67.269997000000004</v>
      </c>
    </row>
    <row r="35" spans="1:10">
      <c r="A35" s="9">
        <v>43146</v>
      </c>
      <c r="B35">
        <v>45.919998</v>
      </c>
      <c r="E35" s="9">
        <v>43511</v>
      </c>
      <c r="F35">
        <v>51.66</v>
      </c>
      <c r="I35" s="9">
        <v>43879</v>
      </c>
      <c r="J35">
        <v>66.139999000000003</v>
      </c>
    </row>
    <row r="36" spans="1:10">
      <c r="A36" s="9">
        <v>43147</v>
      </c>
      <c r="B36">
        <v>45.560001</v>
      </c>
      <c r="E36" s="9">
        <v>43515</v>
      </c>
      <c r="F36">
        <v>51.400002000000001</v>
      </c>
      <c r="I36" s="9">
        <v>43880</v>
      </c>
      <c r="J36">
        <v>67.110000999999997</v>
      </c>
    </row>
    <row r="37" spans="1:10">
      <c r="A37" s="9">
        <v>43151</v>
      </c>
      <c r="B37">
        <v>46.32</v>
      </c>
      <c r="E37" s="9">
        <v>43516</v>
      </c>
      <c r="F37">
        <v>51.389999000000003</v>
      </c>
      <c r="I37" s="9">
        <v>43881</v>
      </c>
      <c r="J37">
        <v>65.449996999999996</v>
      </c>
    </row>
    <row r="38" spans="1:10">
      <c r="A38" s="9">
        <v>43152</v>
      </c>
      <c r="B38">
        <v>45.939999</v>
      </c>
      <c r="E38" s="9">
        <v>43517</v>
      </c>
      <c r="F38">
        <v>51.41</v>
      </c>
      <c r="I38" s="9">
        <v>43882</v>
      </c>
      <c r="J38">
        <v>64.339995999999999</v>
      </c>
    </row>
    <row r="39" spans="1:10">
      <c r="A39" s="9">
        <v>43153</v>
      </c>
      <c r="B39">
        <v>45.799999</v>
      </c>
      <c r="E39" s="9">
        <v>43518</v>
      </c>
      <c r="F39">
        <v>52.490001999999997</v>
      </c>
      <c r="I39" s="9">
        <v>43885</v>
      </c>
      <c r="J39">
        <v>61.759998000000003</v>
      </c>
    </row>
    <row r="40" spans="1:10">
      <c r="A40" s="9">
        <v>43154</v>
      </c>
      <c r="B40">
        <v>47.73</v>
      </c>
      <c r="E40" s="9">
        <v>43521</v>
      </c>
      <c r="F40">
        <v>53.099997999999999</v>
      </c>
      <c r="I40" s="9">
        <v>43886</v>
      </c>
      <c r="J40">
        <v>59.73</v>
      </c>
    </row>
    <row r="41" spans="1:10">
      <c r="A41" s="9">
        <v>43157</v>
      </c>
      <c r="B41">
        <v>49.110000999999997</v>
      </c>
      <c r="E41" s="9">
        <v>43522</v>
      </c>
      <c r="F41">
        <v>53.23</v>
      </c>
      <c r="I41" s="9">
        <v>43887</v>
      </c>
      <c r="J41">
        <v>59.650002000000001</v>
      </c>
    </row>
    <row r="42" spans="1:10">
      <c r="A42" s="9">
        <v>43158</v>
      </c>
      <c r="B42">
        <v>49.91</v>
      </c>
      <c r="E42" s="9">
        <v>43523</v>
      </c>
      <c r="F42">
        <v>53.240001999999997</v>
      </c>
      <c r="I42" s="9">
        <v>43888</v>
      </c>
      <c r="J42">
        <v>55.830002</v>
      </c>
    </row>
    <row r="43" spans="1:10">
      <c r="A43" s="9">
        <v>43159</v>
      </c>
      <c r="B43">
        <v>49.290000999999997</v>
      </c>
      <c r="E43" s="9">
        <v>43524</v>
      </c>
      <c r="F43">
        <v>52.959999000000003</v>
      </c>
      <c r="I43" s="9">
        <v>43889</v>
      </c>
      <c r="J43">
        <v>55.52</v>
      </c>
    </row>
    <row r="44" spans="1:10">
      <c r="A44" s="9">
        <v>43160</v>
      </c>
      <c r="B44">
        <v>47.84</v>
      </c>
      <c r="E44" s="9">
        <v>43525</v>
      </c>
      <c r="F44">
        <v>53.299999</v>
      </c>
      <c r="I44" s="9">
        <v>43892</v>
      </c>
      <c r="J44">
        <v>58.18</v>
      </c>
    </row>
    <row r="45" spans="1:10">
      <c r="A45" s="9">
        <v>43161</v>
      </c>
      <c r="B45">
        <v>48.98</v>
      </c>
      <c r="E45" s="9">
        <v>43528</v>
      </c>
      <c r="F45">
        <v>53.939999</v>
      </c>
      <c r="I45" s="9">
        <v>43893</v>
      </c>
      <c r="J45">
        <v>55.970001000000003</v>
      </c>
    </row>
    <row r="46" spans="1:10">
      <c r="A46" s="9">
        <v>43164</v>
      </c>
      <c r="B46">
        <v>49.75</v>
      </c>
      <c r="E46" s="9">
        <v>43529</v>
      </c>
      <c r="F46">
        <v>53.68</v>
      </c>
      <c r="I46" s="9">
        <v>43894</v>
      </c>
      <c r="J46">
        <v>58.68</v>
      </c>
    </row>
    <row r="47" spans="1:10">
      <c r="A47" s="9">
        <v>43165</v>
      </c>
      <c r="B47">
        <v>50.709999000000003</v>
      </c>
      <c r="E47" s="9">
        <v>43530</v>
      </c>
      <c r="F47">
        <v>52.950001</v>
      </c>
      <c r="I47" s="9">
        <v>43895</v>
      </c>
      <c r="J47">
        <v>56.959999000000003</v>
      </c>
    </row>
    <row r="48" spans="1:10">
      <c r="A48" s="9">
        <v>43166</v>
      </c>
      <c r="B48">
        <v>51.32</v>
      </c>
      <c r="E48" s="9">
        <v>43531</v>
      </c>
      <c r="F48">
        <v>52.599997999999999</v>
      </c>
      <c r="I48" s="9">
        <v>43896</v>
      </c>
      <c r="J48">
        <v>55.77</v>
      </c>
    </row>
    <row r="49" spans="1:10">
      <c r="A49" s="9">
        <v>43167</v>
      </c>
      <c r="B49">
        <v>50.740001999999997</v>
      </c>
      <c r="E49" s="9">
        <v>43532</v>
      </c>
      <c r="F49">
        <v>52.48</v>
      </c>
      <c r="I49" s="9">
        <v>43899</v>
      </c>
      <c r="J49">
        <v>50.849997999999999</v>
      </c>
    </row>
    <row r="50" spans="1:10">
      <c r="A50" s="9">
        <v>43168</v>
      </c>
      <c r="B50">
        <v>52.189999</v>
      </c>
      <c r="E50" s="9">
        <v>43535</v>
      </c>
      <c r="F50">
        <v>53.349997999999999</v>
      </c>
      <c r="I50" s="9">
        <v>43900</v>
      </c>
      <c r="J50">
        <v>53.98</v>
      </c>
    </row>
    <row r="51" spans="1:10">
      <c r="A51" s="9">
        <v>43171</v>
      </c>
      <c r="B51">
        <v>51.52</v>
      </c>
      <c r="E51" s="9">
        <v>43536</v>
      </c>
      <c r="F51">
        <v>53.57</v>
      </c>
      <c r="I51" s="9">
        <v>43901</v>
      </c>
      <c r="J51">
        <v>51.66</v>
      </c>
    </row>
    <row r="52" spans="1:10">
      <c r="A52" s="9">
        <v>43172</v>
      </c>
      <c r="B52">
        <v>51.779998999999997</v>
      </c>
      <c r="E52" s="9">
        <v>43537</v>
      </c>
      <c r="F52">
        <v>54.369999</v>
      </c>
      <c r="I52" s="9">
        <v>43902</v>
      </c>
      <c r="J52">
        <v>45.540000999999997</v>
      </c>
    </row>
    <row r="53" spans="1:10">
      <c r="A53" s="9">
        <v>43173</v>
      </c>
      <c r="B53">
        <v>51.860000999999997</v>
      </c>
      <c r="E53" s="9">
        <v>43538</v>
      </c>
      <c r="F53">
        <v>53.439999</v>
      </c>
      <c r="I53" s="9">
        <v>43903</v>
      </c>
      <c r="J53">
        <v>54.43</v>
      </c>
    </row>
    <row r="54" spans="1:10">
      <c r="A54" s="9">
        <v>43174</v>
      </c>
      <c r="B54">
        <v>50.880001</v>
      </c>
      <c r="E54" s="9">
        <v>43539</v>
      </c>
      <c r="F54">
        <v>54.330002</v>
      </c>
      <c r="I54" s="9">
        <v>43906</v>
      </c>
      <c r="J54">
        <v>44.610000999999997</v>
      </c>
    </row>
    <row r="55" spans="1:10">
      <c r="A55" s="9">
        <v>43175</v>
      </c>
      <c r="B55">
        <v>51.169998</v>
      </c>
      <c r="E55" s="9">
        <v>43542</v>
      </c>
      <c r="F55">
        <v>54.099997999999999</v>
      </c>
      <c r="I55" s="9">
        <v>43907</v>
      </c>
      <c r="J55">
        <v>50.080002</v>
      </c>
    </row>
    <row r="56" spans="1:10">
      <c r="A56" s="9">
        <v>43178</v>
      </c>
      <c r="B56">
        <v>50.830002</v>
      </c>
      <c r="E56" s="9">
        <v>43543</v>
      </c>
      <c r="F56">
        <v>54.169998</v>
      </c>
      <c r="I56" s="9">
        <v>43908</v>
      </c>
      <c r="J56">
        <v>47.610000999999997</v>
      </c>
    </row>
    <row r="57" spans="1:10">
      <c r="A57" s="9">
        <v>43179</v>
      </c>
      <c r="B57">
        <v>51.549999</v>
      </c>
      <c r="E57" s="9">
        <v>43544</v>
      </c>
      <c r="F57">
        <v>53.82</v>
      </c>
      <c r="I57" s="9">
        <v>43909</v>
      </c>
      <c r="J57">
        <v>45.939999</v>
      </c>
    </row>
    <row r="58" spans="1:10">
      <c r="A58" s="9">
        <v>43180</v>
      </c>
      <c r="B58">
        <v>51.560001</v>
      </c>
      <c r="E58" s="9">
        <v>43545</v>
      </c>
      <c r="F58">
        <v>54.639999000000003</v>
      </c>
      <c r="I58" s="9">
        <v>43910</v>
      </c>
      <c r="J58">
        <v>45.830002</v>
      </c>
    </row>
    <row r="59" spans="1:10">
      <c r="A59" s="9">
        <v>43181</v>
      </c>
      <c r="B59">
        <v>50.830002</v>
      </c>
      <c r="E59" s="9">
        <v>43546</v>
      </c>
      <c r="F59">
        <v>53.259998000000003</v>
      </c>
      <c r="I59" s="9">
        <v>43913</v>
      </c>
      <c r="J59">
        <v>49.580002</v>
      </c>
    </row>
    <row r="60" spans="1:10">
      <c r="A60" s="9">
        <v>43182</v>
      </c>
      <c r="B60">
        <v>49.360000999999997</v>
      </c>
      <c r="E60" s="9">
        <v>43549</v>
      </c>
      <c r="F60">
        <v>52.779998999999997</v>
      </c>
      <c r="I60" s="9">
        <v>43914</v>
      </c>
      <c r="J60">
        <v>52.400002000000001</v>
      </c>
    </row>
    <row r="61" spans="1:10">
      <c r="A61" s="9">
        <v>43185</v>
      </c>
      <c r="B61">
        <v>52.48</v>
      </c>
      <c r="E61" s="9">
        <v>43550</v>
      </c>
      <c r="F61">
        <v>53.439999</v>
      </c>
      <c r="I61" s="9">
        <v>43915</v>
      </c>
      <c r="J61">
        <v>51.259998000000003</v>
      </c>
    </row>
    <row r="62" spans="1:10">
      <c r="A62" s="9">
        <v>43186</v>
      </c>
      <c r="B62">
        <v>51.189999</v>
      </c>
      <c r="E62" s="9">
        <v>43551</v>
      </c>
      <c r="F62">
        <v>53.16</v>
      </c>
      <c r="I62" s="9">
        <v>43916</v>
      </c>
      <c r="J62">
        <v>55.540000999999997</v>
      </c>
    </row>
    <row r="63" spans="1:10">
      <c r="A63" s="9">
        <v>43187</v>
      </c>
      <c r="B63">
        <v>49.599997999999999</v>
      </c>
      <c r="E63" s="9">
        <v>43552</v>
      </c>
      <c r="F63">
        <v>53.110000999999997</v>
      </c>
      <c r="I63" s="9">
        <v>43917</v>
      </c>
      <c r="J63">
        <v>52.369999</v>
      </c>
    </row>
    <row r="64" spans="1:10">
      <c r="A64" s="9">
        <v>43188</v>
      </c>
      <c r="B64">
        <v>52.080002</v>
      </c>
      <c r="E64" s="9">
        <v>43553</v>
      </c>
      <c r="F64">
        <v>53.700001</v>
      </c>
      <c r="I64" s="9">
        <v>43920</v>
      </c>
      <c r="J64">
        <v>55.490001999999997</v>
      </c>
    </row>
    <row r="65" spans="1:10">
      <c r="A65" s="9">
        <v>43192</v>
      </c>
      <c r="B65">
        <v>48.919998</v>
      </c>
      <c r="E65" s="9">
        <v>43556</v>
      </c>
      <c r="F65">
        <v>54.509998000000003</v>
      </c>
      <c r="I65" s="9">
        <v>43921</v>
      </c>
      <c r="J65">
        <v>54.119999</v>
      </c>
    </row>
    <row r="66" spans="1:10">
      <c r="A66" s="9">
        <v>43193</v>
      </c>
      <c r="B66">
        <v>49.75</v>
      </c>
      <c r="E66" s="9">
        <v>43557</v>
      </c>
      <c r="F66">
        <v>54.360000999999997</v>
      </c>
      <c r="I66" s="9">
        <v>43922</v>
      </c>
      <c r="J66">
        <v>51.880001</v>
      </c>
    </row>
    <row r="67" spans="1:10">
      <c r="A67" s="9">
        <v>43194</v>
      </c>
      <c r="B67">
        <v>49.990001999999997</v>
      </c>
      <c r="E67" s="9">
        <v>43558</v>
      </c>
      <c r="F67">
        <v>55.48</v>
      </c>
      <c r="I67" s="9">
        <v>43923</v>
      </c>
      <c r="J67">
        <v>54.349997999999999</v>
      </c>
    </row>
    <row r="68" spans="1:10">
      <c r="A68" s="9">
        <v>43195</v>
      </c>
      <c r="B68">
        <v>50.380001</v>
      </c>
      <c r="E68" s="9">
        <v>43559</v>
      </c>
      <c r="F68">
        <v>55.919998</v>
      </c>
      <c r="I68" s="9">
        <v>43924</v>
      </c>
      <c r="J68">
        <v>54.130001</v>
      </c>
    </row>
    <row r="69" spans="1:10">
      <c r="A69" s="9">
        <v>43196</v>
      </c>
      <c r="B69">
        <v>48.790000999999997</v>
      </c>
      <c r="E69" s="9">
        <v>43560</v>
      </c>
      <c r="F69">
        <v>55.599997999999999</v>
      </c>
      <c r="I69" s="9">
        <v>43927</v>
      </c>
      <c r="J69">
        <v>58.43</v>
      </c>
    </row>
    <row r="70" spans="1:10">
      <c r="A70" s="9">
        <v>43199</v>
      </c>
      <c r="B70">
        <v>49.549999</v>
      </c>
      <c r="E70" s="9">
        <v>43563</v>
      </c>
      <c r="F70">
        <v>55.68</v>
      </c>
      <c r="I70" s="9">
        <v>43928</v>
      </c>
      <c r="J70">
        <v>58.400002000000001</v>
      </c>
    </row>
    <row r="71" spans="1:10">
      <c r="A71" s="9">
        <v>43200</v>
      </c>
      <c r="B71">
        <v>51.27</v>
      </c>
      <c r="E71" s="9">
        <v>43564</v>
      </c>
      <c r="F71">
        <v>55.32</v>
      </c>
      <c r="I71" s="9">
        <v>43929</v>
      </c>
      <c r="J71">
        <v>58.98</v>
      </c>
    </row>
    <row r="72" spans="1:10">
      <c r="A72" s="9">
        <v>43201</v>
      </c>
      <c r="B72">
        <v>51.099997999999999</v>
      </c>
      <c r="E72" s="9">
        <v>43565</v>
      </c>
      <c r="F72">
        <v>55.75</v>
      </c>
      <c r="I72" s="9">
        <v>43930</v>
      </c>
      <c r="J72">
        <v>57.139999000000003</v>
      </c>
    </row>
    <row r="73" spans="1:10">
      <c r="A73" s="9">
        <v>43202</v>
      </c>
      <c r="B73">
        <v>52.720001000000003</v>
      </c>
      <c r="E73" s="9">
        <v>43566</v>
      </c>
      <c r="F73">
        <v>55.799999</v>
      </c>
      <c r="I73" s="9">
        <v>43934</v>
      </c>
      <c r="J73">
        <v>58.700001</v>
      </c>
    </row>
    <row r="74" spans="1:10">
      <c r="A74" s="9">
        <v>43203</v>
      </c>
      <c r="B74">
        <v>51.860000999999997</v>
      </c>
      <c r="E74" s="9">
        <v>43567</v>
      </c>
      <c r="F74">
        <v>56.419998</v>
      </c>
      <c r="I74" s="9">
        <v>43935</v>
      </c>
      <c r="J74">
        <v>60.66</v>
      </c>
    </row>
    <row r="75" spans="1:10">
      <c r="A75" s="9">
        <v>43206</v>
      </c>
      <c r="B75">
        <v>52.400002000000001</v>
      </c>
      <c r="E75" s="9">
        <v>43570</v>
      </c>
      <c r="F75">
        <v>56.279998999999997</v>
      </c>
      <c r="I75" s="9">
        <v>43936</v>
      </c>
      <c r="J75">
        <v>58.869999</v>
      </c>
    </row>
    <row r="76" spans="1:10">
      <c r="A76" s="9">
        <v>43207</v>
      </c>
      <c r="B76">
        <v>53.540000999999997</v>
      </c>
      <c r="E76" s="9">
        <v>43571</v>
      </c>
      <c r="F76">
        <v>56.709999000000003</v>
      </c>
      <c r="I76" s="9">
        <v>43937</v>
      </c>
      <c r="J76">
        <v>60.790000999999997</v>
      </c>
    </row>
    <row r="77" spans="1:10">
      <c r="A77" s="9">
        <v>43208</v>
      </c>
      <c r="B77">
        <v>53.610000999999997</v>
      </c>
      <c r="E77" s="9">
        <v>43572</v>
      </c>
      <c r="F77">
        <v>58.560001</v>
      </c>
      <c r="I77" s="9">
        <v>43938</v>
      </c>
      <c r="J77">
        <v>60.360000999999997</v>
      </c>
    </row>
    <row r="78" spans="1:10">
      <c r="A78" s="9">
        <v>43209</v>
      </c>
      <c r="B78">
        <v>52.220001000000003</v>
      </c>
      <c r="E78" s="9">
        <v>43573</v>
      </c>
      <c r="F78">
        <v>58.490001999999997</v>
      </c>
      <c r="I78" s="9">
        <v>43941</v>
      </c>
      <c r="J78">
        <v>59.18</v>
      </c>
    </row>
    <row r="79" spans="1:10">
      <c r="A79" s="9">
        <v>43210</v>
      </c>
      <c r="B79">
        <v>51.529998999999997</v>
      </c>
      <c r="E79" s="9">
        <v>43577</v>
      </c>
      <c r="F79">
        <v>58.82</v>
      </c>
      <c r="I79" s="9">
        <v>43942</v>
      </c>
      <c r="J79">
        <v>56.360000999999997</v>
      </c>
    </row>
    <row r="80" spans="1:10">
      <c r="A80" s="9">
        <v>43213</v>
      </c>
      <c r="B80">
        <v>51.099997999999999</v>
      </c>
      <c r="E80" s="9">
        <v>43578</v>
      </c>
      <c r="F80">
        <v>58.779998999999997</v>
      </c>
      <c r="I80" s="9">
        <v>43943</v>
      </c>
      <c r="J80">
        <v>60.099997999999999</v>
      </c>
    </row>
    <row r="81" spans="1:10">
      <c r="A81" s="9">
        <v>43214</v>
      </c>
      <c r="B81">
        <v>51.450001</v>
      </c>
      <c r="E81" s="9">
        <v>43579</v>
      </c>
      <c r="F81">
        <v>58.720001000000003</v>
      </c>
      <c r="I81" s="9">
        <v>43944</v>
      </c>
      <c r="J81">
        <v>59.040000999999997</v>
      </c>
    </row>
    <row r="82" spans="1:10">
      <c r="A82" s="9">
        <v>43215</v>
      </c>
      <c r="B82">
        <v>51.380001</v>
      </c>
      <c r="E82" s="9">
        <v>43580</v>
      </c>
      <c r="F82">
        <v>57.610000999999997</v>
      </c>
      <c r="I82" s="9">
        <v>43945</v>
      </c>
      <c r="J82">
        <v>59.259998000000003</v>
      </c>
    </row>
    <row r="83" spans="1:10">
      <c r="A83" s="9">
        <v>43216</v>
      </c>
      <c r="B83">
        <v>53.049999</v>
      </c>
      <c r="E83" s="9">
        <v>43581</v>
      </c>
      <c r="F83">
        <v>52.43</v>
      </c>
      <c r="I83" s="9">
        <v>43948</v>
      </c>
      <c r="J83">
        <v>59.470001000000003</v>
      </c>
    </row>
    <row r="84" spans="1:10">
      <c r="A84" s="9">
        <v>43217</v>
      </c>
      <c r="B84">
        <v>52.73</v>
      </c>
      <c r="E84" s="9">
        <v>43584</v>
      </c>
      <c r="F84">
        <v>51.110000999999997</v>
      </c>
      <c r="I84" s="9">
        <v>43949</v>
      </c>
      <c r="J84">
        <v>58.75</v>
      </c>
    </row>
    <row r="85" spans="1:10">
      <c r="A85" s="9">
        <v>43220</v>
      </c>
      <c r="B85">
        <v>51.619999</v>
      </c>
      <c r="E85" s="9">
        <v>43585</v>
      </c>
      <c r="F85">
        <v>51.040000999999997</v>
      </c>
      <c r="I85" s="9">
        <v>43950</v>
      </c>
      <c r="J85">
        <v>61.799999</v>
      </c>
    </row>
    <row r="86" spans="1:10">
      <c r="A86" s="9">
        <v>43221</v>
      </c>
      <c r="B86">
        <v>53.330002</v>
      </c>
      <c r="E86" s="9">
        <v>43586</v>
      </c>
      <c r="F86">
        <v>50.759998000000003</v>
      </c>
      <c r="I86" s="9">
        <v>43951</v>
      </c>
      <c r="J86">
        <v>59.98</v>
      </c>
    </row>
    <row r="87" spans="1:10">
      <c r="A87" s="9">
        <v>43222</v>
      </c>
      <c r="B87">
        <v>52.310001</v>
      </c>
      <c r="E87" s="9">
        <v>43587</v>
      </c>
      <c r="F87">
        <v>50.549999</v>
      </c>
      <c r="I87" s="9">
        <v>43952</v>
      </c>
      <c r="J87">
        <v>57.470001000000003</v>
      </c>
    </row>
    <row r="88" spans="1:10">
      <c r="A88" s="9">
        <v>43223</v>
      </c>
      <c r="B88">
        <v>52.279998999999997</v>
      </c>
      <c r="E88" s="9">
        <v>43588</v>
      </c>
      <c r="F88">
        <v>51.75</v>
      </c>
      <c r="I88" s="9">
        <v>43955</v>
      </c>
      <c r="J88">
        <v>57.990001999999997</v>
      </c>
    </row>
    <row r="89" spans="1:10">
      <c r="A89" s="9">
        <v>43224</v>
      </c>
      <c r="B89">
        <v>52.779998999999997</v>
      </c>
      <c r="E89" s="9">
        <v>43591</v>
      </c>
      <c r="F89">
        <v>51.220001000000003</v>
      </c>
      <c r="I89" s="9">
        <v>43956</v>
      </c>
      <c r="J89">
        <v>58.75</v>
      </c>
    </row>
    <row r="90" spans="1:10">
      <c r="A90" s="9">
        <v>43227</v>
      </c>
      <c r="B90">
        <v>53.330002</v>
      </c>
      <c r="E90" s="9">
        <v>43592</v>
      </c>
      <c r="F90">
        <v>50.48</v>
      </c>
      <c r="I90" s="9">
        <v>43957</v>
      </c>
      <c r="J90">
        <v>59.18</v>
      </c>
    </row>
    <row r="91" spans="1:10">
      <c r="A91" s="9">
        <v>43228</v>
      </c>
      <c r="B91">
        <v>53.630001</v>
      </c>
      <c r="E91" s="9">
        <v>43593</v>
      </c>
      <c r="F91">
        <v>49.240001999999997</v>
      </c>
      <c r="I91" s="9">
        <v>43958</v>
      </c>
      <c r="J91">
        <v>59.169998</v>
      </c>
    </row>
    <row r="92" spans="1:10">
      <c r="A92" s="9">
        <v>43229</v>
      </c>
      <c r="B92">
        <v>54.34</v>
      </c>
      <c r="E92" s="9">
        <v>43594</v>
      </c>
      <c r="F92">
        <v>46.619999</v>
      </c>
      <c r="I92" s="9">
        <v>43959</v>
      </c>
      <c r="J92">
        <v>59.669998</v>
      </c>
    </row>
    <row r="93" spans="1:10">
      <c r="A93" s="9">
        <v>43230</v>
      </c>
      <c r="B93">
        <v>54.98</v>
      </c>
      <c r="E93" s="9">
        <v>43595</v>
      </c>
      <c r="F93">
        <v>46.200001</v>
      </c>
      <c r="I93" s="9">
        <v>43962</v>
      </c>
      <c r="J93">
        <v>60.130001</v>
      </c>
    </row>
    <row r="94" spans="1:10">
      <c r="A94" s="9">
        <v>43231</v>
      </c>
      <c r="B94">
        <v>54.669998</v>
      </c>
      <c r="E94" s="9">
        <v>43598</v>
      </c>
      <c r="F94">
        <v>44.759998000000003</v>
      </c>
      <c r="I94" s="9">
        <v>43963</v>
      </c>
      <c r="J94">
        <v>58.389999000000003</v>
      </c>
    </row>
    <row r="95" spans="1:10">
      <c r="A95" s="9">
        <v>43234</v>
      </c>
      <c r="B95">
        <v>54.900002000000001</v>
      </c>
      <c r="E95" s="9">
        <v>43599</v>
      </c>
      <c r="F95">
        <v>45.169998</v>
      </c>
      <c r="I95" s="9">
        <v>43964</v>
      </c>
      <c r="J95">
        <v>57.740001999999997</v>
      </c>
    </row>
    <row r="96" spans="1:10">
      <c r="A96" s="9">
        <v>43235</v>
      </c>
      <c r="B96">
        <v>53.919998</v>
      </c>
      <c r="E96" s="9">
        <v>43600</v>
      </c>
      <c r="F96">
        <v>45.619999</v>
      </c>
      <c r="I96" s="9">
        <v>43965</v>
      </c>
      <c r="J96">
        <v>59.080002</v>
      </c>
    </row>
    <row r="97" spans="1:10">
      <c r="A97" s="9">
        <v>43236</v>
      </c>
      <c r="B97">
        <v>54.639999000000003</v>
      </c>
      <c r="E97" s="9">
        <v>43601</v>
      </c>
      <c r="F97">
        <v>45.529998999999997</v>
      </c>
      <c r="I97" s="9">
        <v>43966</v>
      </c>
      <c r="J97">
        <v>58.279998999999997</v>
      </c>
    </row>
    <row r="98" spans="1:10">
      <c r="A98" s="9">
        <v>43237</v>
      </c>
      <c r="B98">
        <v>54.810001</v>
      </c>
      <c r="E98" s="9">
        <v>43602</v>
      </c>
      <c r="F98">
        <v>44.889999000000003</v>
      </c>
      <c r="I98" s="9">
        <v>43969</v>
      </c>
      <c r="J98">
        <v>59.919998</v>
      </c>
    </row>
    <row r="99" spans="1:10">
      <c r="A99" s="9">
        <v>43238</v>
      </c>
      <c r="B99">
        <v>53.5</v>
      </c>
      <c r="E99" s="9">
        <v>43605</v>
      </c>
      <c r="F99">
        <v>43.560001</v>
      </c>
      <c r="I99" s="9">
        <v>43970</v>
      </c>
      <c r="J99">
        <v>60.290000999999997</v>
      </c>
    </row>
    <row r="100" spans="1:10">
      <c r="A100" s="9">
        <v>43241</v>
      </c>
      <c r="B100">
        <v>54.32</v>
      </c>
      <c r="E100" s="9">
        <v>43606</v>
      </c>
      <c r="F100">
        <v>44.459999000000003</v>
      </c>
      <c r="I100" s="9">
        <v>43971</v>
      </c>
      <c r="J100">
        <v>63.099997999999999</v>
      </c>
    </row>
    <row r="101" spans="1:10">
      <c r="A101" s="9">
        <v>43242</v>
      </c>
      <c r="B101">
        <v>54.450001</v>
      </c>
      <c r="E101" s="9">
        <v>43607</v>
      </c>
      <c r="F101">
        <v>44</v>
      </c>
      <c r="I101" s="9">
        <v>43972</v>
      </c>
      <c r="J101">
        <v>61.98</v>
      </c>
    </row>
    <row r="102" spans="1:10">
      <c r="A102" s="9">
        <v>43243</v>
      </c>
      <c r="B102">
        <v>55.209999000000003</v>
      </c>
      <c r="E102" s="9">
        <v>43608</v>
      </c>
      <c r="F102">
        <v>44.529998999999997</v>
      </c>
      <c r="I102" s="9">
        <v>43973</v>
      </c>
      <c r="J102">
        <v>62.259998000000003</v>
      </c>
    </row>
    <row r="103" spans="1:10">
      <c r="A103" s="9">
        <v>43244</v>
      </c>
      <c r="B103">
        <v>54.75</v>
      </c>
      <c r="E103" s="9">
        <v>43609</v>
      </c>
      <c r="F103">
        <v>44.57</v>
      </c>
      <c r="I103" s="9">
        <v>43977</v>
      </c>
      <c r="J103">
        <v>62.34</v>
      </c>
    </row>
    <row r="104" spans="1:10">
      <c r="A104" s="9">
        <v>43245</v>
      </c>
      <c r="B104">
        <v>55.439999</v>
      </c>
      <c r="E104" s="9">
        <v>43613</v>
      </c>
      <c r="F104">
        <v>43.57</v>
      </c>
      <c r="I104" s="9">
        <v>43978</v>
      </c>
      <c r="J104">
        <v>63.560001</v>
      </c>
    </row>
    <row r="105" spans="1:10">
      <c r="A105" s="9">
        <v>43249</v>
      </c>
      <c r="B105">
        <v>55.32</v>
      </c>
      <c r="E105" s="9">
        <v>43614</v>
      </c>
      <c r="F105">
        <v>44.23</v>
      </c>
      <c r="I105" s="9">
        <v>43979</v>
      </c>
      <c r="J105">
        <v>61.700001</v>
      </c>
    </row>
    <row r="106" spans="1:10">
      <c r="A106" s="9">
        <v>43250</v>
      </c>
      <c r="B106">
        <v>55.68</v>
      </c>
      <c r="E106" s="9">
        <v>43615</v>
      </c>
      <c r="F106">
        <v>44.73</v>
      </c>
      <c r="I106" s="9">
        <v>43980</v>
      </c>
      <c r="J106">
        <v>62.93</v>
      </c>
    </row>
    <row r="107" spans="1:10">
      <c r="A107" s="9">
        <v>43251</v>
      </c>
      <c r="B107">
        <v>55.200001</v>
      </c>
      <c r="E107" s="9">
        <v>43616</v>
      </c>
      <c r="F107">
        <v>44.040000999999997</v>
      </c>
      <c r="I107" s="9">
        <v>43983</v>
      </c>
      <c r="J107">
        <v>61.860000999999997</v>
      </c>
    </row>
    <row r="108" spans="1:10">
      <c r="A108" s="9">
        <v>43252</v>
      </c>
      <c r="B108">
        <v>57.080002</v>
      </c>
      <c r="E108" s="9">
        <v>43619</v>
      </c>
      <c r="F108">
        <v>43.459999000000003</v>
      </c>
      <c r="I108" s="9">
        <v>43984</v>
      </c>
      <c r="J108">
        <v>62.119999</v>
      </c>
    </row>
    <row r="109" spans="1:10">
      <c r="A109" s="9">
        <v>43255</v>
      </c>
      <c r="B109">
        <v>56.830002</v>
      </c>
      <c r="E109" s="9">
        <v>43620</v>
      </c>
      <c r="F109">
        <v>44.790000999999997</v>
      </c>
      <c r="I109" s="9">
        <v>43985</v>
      </c>
      <c r="J109">
        <v>61.93</v>
      </c>
    </row>
    <row r="110" spans="1:10">
      <c r="A110" s="9">
        <v>43256</v>
      </c>
      <c r="B110">
        <v>56.529998999999997</v>
      </c>
      <c r="E110" s="9">
        <v>43621</v>
      </c>
      <c r="F110">
        <v>44.549999</v>
      </c>
      <c r="I110" s="9">
        <v>43986</v>
      </c>
      <c r="J110">
        <v>62.970001000000003</v>
      </c>
    </row>
    <row r="111" spans="1:10">
      <c r="A111" s="9">
        <v>43257</v>
      </c>
      <c r="B111">
        <v>57.029998999999997</v>
      </c>
      <c r="E111" s="9">
        <v>43622</v>
      </c>
      <c r="F111">
        <v>45.099997999999999</v>
      </c>
      <c r="I111" s="9">
        <v>43987</v>
      </c>
      <c r="J111">
        <v>64.339995999999999</v>
      </c>
    </row>
    <row r="112" spans="1:10">
      <c r="A112" s="9">
        <v>43258</v>
      </c>
      <c r="B112">
        <v>55.880001</v>
      </c>
      <c r="E112" s="9">
        <v>43623</v>
      </c>
      <c r="F112">
        <v>46.029998999999997</v>
      </c>
      <c r="I112" s="9">
        <v>43990</v>
      </c>
      <c r="J112">
        <v>63.669998</v>
      </c>
    </row>
    <row r="113" spans="1:10">
      <c r="A113" s="9">
        <v>43259</v>
      </c>
      <c r="B113">
        <v>55.049999</v>
      </c>
      <c r="E113" s="9">
        <v>43626</v>
      </c>
      <c r="F113">
        <v>46.799999</v>
      </c>
      <c r="I113" s="9">
        <v>43991</v>
      </c>
      <c r="J113">
        <v>63.040000999999997</v>
      </c>
    </row>
    <row r="114" spans="1:10">
      <c r="A114" s="9">
        <v>43262</v>
      </c>
      <c r="B114">
        <v>54.52</v>
      </c>
      <c r="E114" s="9">
        <v>43627</v>
      </c>
      <c r="F114">
        <v>46.849997999999999</v>
      </c>
      <c r="I114" s="9">
        <v>43992</v>
      </c>
      <c r="J114">
        <v>63.869999</v>
      </c>
    </row>
    <row r="115" spans="1:10">
      <c r="A115" s="9">
        <v>43263</v>
      </c>
      <c r="B115">
        <v>54.82</v>
      </c>
      <c r="E115" s="9">
        <v>43628</v>
      </c>
      <c r="F115">
        <v>46.32</v>
      </c>
      <c r="I115" s="9">
        <v>43993</v>
      </c>
      <c r="J115">
        <v>59.700001</v>
      </c>
    </row>
    <row r="116" spans="1:10">
      <c r="A116" s="9">
        <v>43264</v>
      </c>
      <c r="B116">
        <v>55.029998999999997</v>
      </c>
      <c r="E116" s="9">
        <v>43629</v>
      </c>
      <c r="F116">
        <v>46.700001</v>
      </c>
      <c r="I116" s="9">
        <v>43994</v>
      </c>
      <c r="J116">
        <v>59.330002</v>
      </c>
    </row>
    <row r="117" spans="1:10">
      <c r="A117" s="9">
        <v>43265</v>
      </c>
      <c r="B117">
        <v>55.540000999999997</v>
      </c>
      <c r="E117" s="9">
        <v>43630</v>
      </c>
      <c r="F117">
        <v>46.189999</v>
      </c>
      <c r="I117" s="9">
        <v>43997</v>
      </c>
      <c r="J117">
        <v>60.099997999999999</v>
      </c>
    </row>
    <row r="118" spans="1:10">
      <c r="A118" s="9">
        <v>43266</v>
      </c>
      <c r="B118">
        <v>55.110000999999997</v>
      </c>
      <c r="E118" s="9">
        <v>43633</v>
      </c>
      <c r="F118">
        <v>46.130001</v>
      </c>
      <c r="I118" s="9">
        <v>43998</v>
      </c>
      <c r="J118">
        <v>60.400002000000001</v>
      </c>
    </row>
    <row r="119" spans="1:10">
      <c r="A119" s="9">
        <v>43269</v>
      </c>
      <c r="B119">
        <v>53.220001000000003</v>
      </c>
      <c r="E119" s="9">
        <v>43634</v>
      </c>
      <c r="F119">
        <v>47.369999</v>
      </c>
      <c r="I119" s="9">
        <v>43999</v>
      </c>
      <c r="J119">
        <v>60.490001999999997</v>
      </c>
    </row>
    <row r="120" spans="1:10">
      <c r="A120" s="9">
        <v>43270</v>
      </c>
      <c r="B120">
        <v>52.93</v>
      </c>
      <c r="E120" s="9">
        <v>43635</v>
      </c>
      <c r="F120">
        <v>47.07</v>
      </c>
      <c r="I120" s="9">
        <v>44000</v>
      </c>
      <c r="J120">
        <v>60.080002</v>
      </c>
    </row>
    <row r="121" spans="1:10">
      <c r="A121" s="9">
        <v>43271</v>
      </c>
      <c r="B121">
        <v>53.459999000000003</v>
      </c>
      <c r="E121" s="9">
        <v>43636</v>
      </c>
      <c r="F121">
        <v>47.189999</v>
      </c>
      <c r="I121" s="9">
        <v>44001</v>
      </c>
      <c r="J121">
        <v>59.619999</v>
      </c>
    </row>
    <row r="122" spans="1:10">
      <c r="A122" s="9">
        <v>43272</v>
      </c>
      <c r="B122">
        <v>52.189999</v>
      </c>
      <c r="E122" s="9">
        <v>43637</v>
      </c>
      <c r="F122">
        <v>47.459999000000003</v>
      </c>
      <c r="I122" s="9">
        <v>44004</v>
      </c>
      <c r="J122">
        <v>60.09</v>
      </c>
    </row>
    <row r="123" spans="1:10">
      <c r="A123" s="9">
        <v>43273</v>
      </c>
      <c r="B123">
        <v>52.5</v>
      </c>
      <c r="E123" s="9">
        <v>43640</v>
      </c>
      <c r="F123">
        <v>47.630001</v>
      </c>
      <c r="I123" s="9">
        <v>44005</v>
      </c>
      <c r="J123">
        <v>59.919998</v>
      </c>
    </row>
    <row r="124" spans="1:10">
      <c r="A124" s="9">
        <v>43276</v>
      </c>
      <c r="B124">
        <v>50.709999000000003</v>
      </c>
      <c r="E124" s="9">
        <v>43641</v>
      </c>
      <c r="F124">
        <v>46.849997999999999</v>
      </c>
      <c r="I124" s="9">
        <v>44006</v>
      </c>
      <c r="J124">
        <v>59.09</v>
      </c>
    </row>
    <row r="125" spans="1:10">
      <c r="A125" s="9">
        <v>43277</v>
      </c>
      <c r="B125">
        <v>49.669998</v>
      </c>
      <c r="E125" s="9">
        <v>43642</v>
      </c>
      <c r="F125">
        <v>48.189999</v>
      </c>
      <c r="I125" s="9">
        <v>44007</v>
      </c>
      <c r="J125">
        <v>58.509998000000003</v>
      </c>
    </row>
    <row r="126" spans="1:10">
      <c r="A126" s="9">
        <v>43278</v>
      </c>
      <c r="B126">
        <v>48.759998000000003</v>
      </c>
      <c r="E126" s="9">
        <v>43643</v>
      </c>
      <c r="F126">
        <v>47.459999000000003</v>
      </c>
      <c r="I126" s="9">
        <v>44008</v>
      </c>
      <c r="J126">
        <v>57.5</v>
      </c>
    </row>
    <row r="127" spans="1:10">
      <c r="A127" s="9">
        <v>43279</v>
      </c>
      <c r="B127">
        <v>49.25</v>
      </c>
      <c r="E127" s="9">
        <v>43644</v>
      </c>
      <c r="F127">
        <v>47.869999</v>
      </c>
      <c r="I127" s="9">
        <v>44011</v>
      </c>
      <c r="J127">
        <v>58.27</v>
      </c>
    </row>
    <row r="128" spans="1:10">
      <c r="A128" s="9">
        <v>43280</v>
      </c>
      <c r="B128">
        <v>49.709999000000003</v>
      </c>
      <c r="E128" s="9">
        <v>43647</v>
      </c>
      <c r="F128">
        <v>48.049999</v>
      </c>
      <c r="I128" s="9">
        <v>44012</v>
      </c>
      <c r="J128">
        <v>59.830002</v>
      </c>
    </row>
    <row r="129" spans="1:10">
      <c r="A129" s="9">
        <v>43283</v>
      </c>
      <c r="B129">
        <v>50.200001</v>
      </c>
      <c r="E129" s="9">
        <v>43648</v>
      </c>
      <c r="F129">
        <v>48.119999</v>
      </c>
      <c r="I129" s="9">
        <v>44013</v>
      </c>
      <c r="J129">
        <v>58.810001</v>
      </c>
    </row>
    <row r="130" spans="1:10">
      <c r="A130" s="9">
        <v>43284</v>
      </c>
      <c r="B130">
        <v>49.470001000000003</v>
      </c>
      <c r="E130" s="9">
        <v>43649</v>
      </c>
      <c r="F130">
        <v>48.52</v>
      </c>
      <c r="I130" s="9">
        <v>44014</v>
      </c>
      <c r="J130">
        <v>59.130001</v>
      </c>
    </row>
    <row r="131" spans="1:10">
      <c r="A131" s="9">
        <v>43286</v>
      </c>
      <c r="B131">
        <v>50.75</v>
      </c>
      <c r="E131" s="9">
        <v>43651</v>
      </c>
      <c r="F131">
        <v>48.080002</v>
      </c>
      <c r="I131" s="9">
        <v>44018</v>
      </c>
      <c r="J131">
        <v>59.540000999999997</v>
      </c>
    </row>
    <row r="132" spans="1:10">
      <c r="A132" s="9">
        <v>43287</v>
      </c>
      <c r="B132">
        <v>51.369999</v>
      </c>
      <c r="E132" s="9">
        <v>43654</v>
      </c>
      <c r="F132">
        <v>47.82</v>
      </c>
      <c r="I132" s="9">
        <v>44019</v>
      </c>
      <c r="J132">
        <v>58.310001</v>
      </c>
    </row>
    <row r="133" spans="1:10">
      <c r="A133" s="9">
        <v>43290</v>
      </c>
      <c r="B133">
        <v>51.860000999999997</v>
      </c>
      <c r="E133" s="9">
        <v>43655</v>
      </c>
      <c r="F133">
        <v>47.75</v>
      </c>
      <c r="I133" s="9">
        <v>44020</v>
      </c>
      <c r="J133">
        <v>58.610000999999997</v>
      </c>
    </row>
    <row r="134" spans="1:10">
      <c r="A134" s="9">
        <v>43291</v>
      </c>
      <c r="B134">
        <v>52.16</v>
      </c>
      <c r="E134" s="9">
        <v>43656</v>
      </c>
      <c r="F134">
        <v>48.209999000000003</v>
      </c>
      <c r="I134" s="9">
        <v>44021</v>
      </c>
      <c r="J134">
        <v>58.419998</v>
      </c>
    </row>
    <row r="135" spans="1:10">
      <c r="A135" s="9">
        <v>43292</v>
      </c>
      <c r="B135">
        <v>51.200001</v>
      </c>
      <c r="E135" s="9">
        <v>43657</v>
      </c>
      <c r="F135">
        <v>48.599997999999999</v>
      </c>
      <c r="I135" s="9">
        <v>44022</v>
      </c>
      <c r="J135">
        <v>59.529998999999997</v>
      </c>
    </row>
    <row r="136" spans="1:10">
      <c r="A136" s="9">
        <v>43293</v>
      </c>
      <c r="B136">
        <v>52.349997999999999</v>
      </c>
      <c r="E136" s="9">
        <v>43658</v>
      </c>
      <c r="F136">
        <v>49.919998</v>
      </c>
      <c r="I136" s="9">
        <v>44025</v>
      </c>
      <c r="J136">
        <v>58.580002</v>
      </c>
    </row>
    <row r="137" spans="1:10">
      <c r="A137" s="9">
        <v>43294</v>
      </c>
      <c r="B137">
        <v>52.220001000000003</v>
      </c>
      <c r="E137" s="9">
        <v>43661</v>
      </c>
      <c r="F137">
        <v>50.119999</v>
      </c>
      <c r="I137" s="9">
        <v>44026</v>
      </c>
      <c r="J137">
        <v>58.98</v>
      </c>
    </row>
    <row r="138" spans="1:10">
      <c r="A138" s="9">
        <v>43297</v>
      </c>
      <c r="B138">
        <v>52.009998000000003</v>
      </c>
      <c r="E138" s="9">
        <v>43662</v>
      </c>
      <c r="F138">
        <v>49.169998</v>
      </c>
      <c r="I138" s="9">
        <v>44027</v>
      </c>
      <c r="J138">
        <v>59.029998999999997</v>
      </c>
    </row>
    <row r="139" spans="1:10">
      <c r="A139" s="9">
        <v>43298</v>
      </c>
      <c r="B139">
        <v>51.75</v>
      </c>
      <c r="E139" s="9">
        <v>43663</v>
      </c>
      <c r="F139">
        <v>49.389999000000003</v>
      </c>
      <c r="I139" s="9">
        <v>44028</v>
      </c>
      <c r="J139">
        <v>59.139999000000003</v>
      </c>
    </row>
    <row r="140" spans="1:10">
      <c r="A140" s="9">
        <v>43299</v>
      </c>
      <c r="B140">
        <v>51.720001000000003</v>
      </c>
      <c r="E140" s="9">
        <v>43664</v>
      </c>
      <c r="F140">
        <v>49.939999</v>
      </c>
      <c r="I140" s="9">
        <v>44029</v>
      </c>
      <c r="J140">
        <v>60</v>
      </c>
    </row>
    <row r="141" spans="1:10">
      <c r="A141" s="9">
        <v>43300</v>
      </c>
      <c r="B141">
        <v>51.98</v>
      </c>
      <c r="E141" s="9">
        <v>43665</v>
      </c>
      <c r="F141">
        <v>50.27</v>
      </c>
      <c r="I141" s="9">
        <v>44032</v>
      </c>
      <c r="J141">
        <v>61.150002000000001</v>
      </c>
    </row>
    <row r="142" spans="1:10">
      <c r="A142" s="9">
        <v>43301</v>
      </c>
      <c r="B142">
        <v>51.91</v>
      </c>
      <c r="E142" s="9">
        <v>43668</v>
      </c>
      <c r="F142">
        <v>51.349997999999999</v>
      </c>
      <c r="I142" s="9">
        <v>44033</v>
      </c>
      <c r="J142">
        <v>60.700001</v>
      </c>
    </row>
    <row r="143" spans="1:10">
      <c r="A143" s="9">
        <v>43304</v>
      </c>
      <c r="B143">
        <v>52.310001</v>
      </c>
      <c r="E143" s="9">
        <v>43669</v>
      </c>
      <c r="F143">
        <v>51.75</v>
      </c>
      <c r="I143" s="9">
        <v>44034</v>
      </c>
      <c r="J143">
        <v>61.049999</v>
      </c>
    </row>
    <row r="144" spans="1:10">
      <c r="A144" s="9">
        <v>43305</v>
      </c>
      <c r="B144">
        <v>52.18</v>
      </c>
      <c r="E144" s="9">
        <v>43670</v>
      </c>
      <c r="F144">
        <v>52.919998</v>
      </c>
      <c r="I144" s="9">
        <v>44035</v>
      </c>
      <c r="J144">
        <v>60.400002000000001</v>
      </c>
    </row>
    <row r="145" spans="1:10">
      <c r="A145" s="9">
        <v>43306</v>
      </c>
      <c r="B145">
        <v>52.43</v>
      </c>
      <c r="E145" s="9">
        <v>43671</v>
      </c>
      <c r="F145">
        <v>52.16</v>
      </c>
      <c r="I145" s="9">
        <v>44036</v>
      </c>
      <c r="J145">
        <v>50.59</v>
      </c>
    </row>
    <row r="146" spans="1:10">
      <c r="A146" s="9">
        <v>43307</v>
      </c>
      <c r="B146">
        <v>52.16</v>
      </c>
      <c r="E146" s="9">
        <v>43672</v>
      </c>
      <c r="F146">
        <v>51.59</v>
      </c>
      <c r="I146" s="9">
        <v>44039</v>
      </c>
      <c r="J146">
        <v>49.57</v>
      </c>
    </row>
    <row r="147" spans="1:10">
      <c r="A147" s="9">
        <v>43308</v>
      </c>
      <c r="B147">
        <v>47.68</v>
      </c>
      <c r="E147" s="9">
        <v>43675</v>
      </c>
      <c r="F147">
        <v>52.509998000000003</v>
      </c>
      <c r="I147" s="9">
        <v>44040</v>
      </c>
      <c r="J147">
        <v>49.240001999999997</v>
      </c>
    </row>
    <row r="148" spans="1:10">
      <c r="A148" s="9">
        <v>43311</v>
      </c>
      <c r="B148">
        <v>47.689999</v>
      </c>
      <c r="E148" s="9">
        <v>43676</v>
      </c>
      <c r="F148">
        <v>51.700001</v>
      </c>
      <c r="I148" s="9">
        <v>44041</v>
      </c>
      <c r="J148">
        <v>48.07</v>
      </c>
    </row>
    <row r="149" spans="1:10">
      <c r="A149" s="9">
        <v>43312</v>
      </c>
      <c r="B149">
        <v>48.099997999999999</v>
      </c>
      <c r="E149" s="9">
        <v>43677</v>
      </c>
      <c r="F149">
        <v>50.549999</v>
      </c>
      <c r="I149" s="9">
        <v>44042</v>
      </c>
      <c r="J149">
        <v>47.990001999999997</v>
      </c>
    </row>
    <row r="150" spans="1:10">
      <c r="A150" s="9">
        <v>43313</v>
      </c>
      <c r="B150">
        <v>48.810001</v>
      </c>
      <c r="E150" s="9">
        <v>43678</v>
      </c>
      <c r="F150">
        <v>49.5</v>
      </c>
      <c r="I150" s="9">
        <v>44043</v>
      </c>
      <c r="J150">
        <v>47.73</v>
      </c>
    </row>
    <row r="151" spans="1:10">
      <c r="A151" s="9">
        <v>43314</v>
      </c>
      <c r="B151">
        <v>49.48</v>
      </c>
      <c r="E151" s="9">
        <v>43679</v>
      </c>
      <c r="F151">
        <v>48.68</v>
      </c>
      <c r="I151" s="9">
        <v>44046</v>
      </c>
      <c r="J151">
        <v>48.299999</v>
      </c>
    </row>
    <row r="152" spans="1:10">
      <c r="A152" s="9">
        <v>43315</v>
      </c>
      <c r="B152">
        <v>49.630001</v>
      </c>
      <c r="E152" s="9">
        <v>43682</v>
      </c>
      <c r="F152">
        <v>46.970001000000003</v>
      </c>
      <c r="I152" s="9">
        <v>44047</v>
      </c>
      <c r="J152">
        <v>49.130001</v>
      </c>
    </row>
    <row r="153" spans="1:10">
      <c r="A153" s="9">
        <v>43318</v>
      </c>
      <c r="B153">
        <v>49.299999</v>
      </c>
      <c r="E153" s="9">
        <v>43683</v>
      </c>
      <c r="F153">
        <v>46.959999000000003</v>
      </c>
      <c r="I153" s="9">
        <v>44048</v>
      </c>
      <c r="J153">
        <v>48.919998</v>
      </c>
    </row>
    <row r="154" spans="1:10">
      <c r="A154" s="9">
        <v>43319</v>
      </c>
      <c r="B154">
        <v>49.700001</v>
      </c>
      <c r="E154" s="9">
        <v>43684</v>
      </c>
      <c r="F154">
        <v>46.73</v>
      </c>
      <c r="I154" s="9">
        <v>44049</v>
      </c>
      <c r="J154">
        <v>48.57</v>
      </c>
    </row>
    <row r="155" spans="1:10">
      <c r="A155" s="9">
        <v>43320</v>
      </c>
      <c r="B155">
        <v>49.959999000000003</v>
      </c>
      <c r="E155" s="9">
        <v>43685</v>
      </c>
      <c r="F155">
        <v>47.169998</v>
      </c>
      <c r="I155" s="9">
        <v>44050</v>
      </c>
      <c r="J155">
        <v>48.029998999999997</v>
      </c>
    </row>
    <row r="156" spans="1:10">
      <c r="A156" s="9">
        <v>43321</v>
      </c>
      <c r="B156">
        <v>50.139999000000003</v>
      </c>
      <c r="E156" s="9">
        <v>43686</v>
      </c>
      <c r="F156">
        <v>45.98</v>
      </c>
      <c r="I156" s="9">
        <v>44053</v>
      </c>
      <c r="J156">
        <v>49.220001000000003</v>
      </c>
    </row>
    <row r="157" spans="1:10">
      <c r="A157" s="9">
        <v>43322</v>
      </c>
      <c r="B157">
        <v>48.849997999999999</v>
      </c>
      <c r="E157" s="9">
        <v>43689</v>
      </c>
      <c r="F157">
        <v>45.599997999999999</v>
      </c>
      <c r="I157" s="9">
        <v>44054</v>
      </c>
      <c r="J157">
        <v>48.189999</v>
      </c>
    </row>
    <row r="158" spans="1:10">
      <c r="A158" s="9">
        <v>43325</v>
      </c>
      <c r="B158">
        <v>48.450001</v>
      </c>
      <c r="E158" s="9">
        <v>43690</v>
      </c>
      <c r="F158">
        <v>46.84</v>
      </c>
      <c r="I158" s="9">
        <v>44055</v>
      </c>
      <c r="J158">
        <v>49.189999</v>
      </c>
    </row>
    <row r="159" spans="1:10">
      <c r="A159" s="9">
        <v>43326</v>
      </c>
      <c r="B159">
        <v>48.119999</v>
      </c>
      <c r="E159" s="9">
        <v>43691</v>
      </c>
      <c r="F159">
        <v>45.869999</v>
      </c>
      <c r="I159" s="9">
        <v>44056</v>
      </c>
      <c r="J159">
        <v>48.560001</v>
      </c>
    </row>
    <row r="160" spans="1:10">
      <c r="A160" s="9">
        <v>43327</v>
      </c>
      <c r="B160">
        <v>47.459999000000003</v>
      </c>
      <c r="E160" s="9">
        <v>43692</v>
      </c>
      <c r="F160">
        <v>45.700001</v>
      </c>
      <c r="I160" s="9">
        <v>44057</v>
      </c>
      <c r="J160">
        <v>48.889999000000003</v>
      </c>
    </row>
    <row r="161" spans="1:10">
      <c r="A161" s="9">
        <v>43328</v>
      </c>
      <c r="B161">
        <v>47.169998</v>
      </c>
      <c r="E161" s="9">
        <v>43693</v>
      </c>
      <c r="F161">
        <v>46.5</v>
      </c>
      <c r="I161" s="9">
        <v>44060</v>
      </c>
      <c r="J161">
        <v>48.93</v>
      </c>
    </row>
    <row r="162" spans="1:10">
      <c r="A162" s="9">
        <v>43329</v>
      </c>
      <c r="B162">
        <v>47.099997999999999</v>
      </c>
      <c r="E162" s="9">
        <v>43696</v>
      </c>
      <c r="F162">
        <v>47.23</v>
      </c>
      <c r="I162" s="9">
        <v>44061</v>
      </c>
      <c r="J162">
        <v>48.650002000000001</v>
      </c>
    </row>
    <row r="163" spans="1:10">
      <c r="A163" s="9">
        <v>43332</v>
      </c>
      <c r="B163">
        <v>46.5</v>
      </c>
      <c r="E163" s="9">
        <v>43697</v>
      </c>
      <c r="F163">
        <v>46.599997999999999</v>
      </c>
      <c r="I163" s="9">
        <v>44062</v>
      </c>
      <c r="J163">
        <v>48.330002</v>
      </c>
    </row>
    <row r="164" spans="1:10">
      <c r="A164" s="9">
        <v>43333</v>
      </c>
      <c r="B164">
        <v>47.619999</v>
      </c>
      <c r="E164" s="9">
        <v>43698</v>
      </c>
      <c r="F164">
        <v>47.150002000000001</v>
      </c>
      <c r="I164" s="9">
        <v>44063</v>
      </c>
      <c r="J164">
        <v>49.169998</v>
      </c>
    </row>
    <row r="165" spans="1:10">
      <c r="A165" s="9">
        <v>43334</v>
      </c>
      <c r="B165">
        <v>47.049999</v>
      </c>
      <c r="E165" s="9">
        <v>43699</v>
      </c>
      <c r="F165">
        <v>46.779998999999997</v>
      </c>
      <c r="I165" s="9">
        <v>44064</v>
      </c>
      <c r="J165">
        <v>49.279998999999997</v>
      </c>
    </row>
    <row r="166" spans="1:10">
      <c r="A166" s="9">
        <v>43335</v>
      </c>
      <c r="B166">
        <v>46.98</v>
      </c>
      <c r="E166" s="9">
        <v>43700</v>
      </c>
      <c r="F166">
        <v>44.959999000000003</v>
      </c>
      <c r="I166" s="9">
        <v>44067</v>
      </c>
      <c r="J166">
        <v>49.139999000000003</v>
      </c>
    </row>
    <row r="167" spans="1:10">
      <c r="A167" s="9">
        <v>43336</v>
      </c>
      <c r="B167">
        <v>47.66</v>
      </c>
      <c r="E167" s="9">
        <v>43703</v>
      </c>
      <c r="F167">
        <v>45.560001</v>
      </c>
      <c r="I167" s="9">
        <v>44068</v>
      </c>
      <c r="J167">
        <v>49.43</v>
      </c>
    </row>
    <row r="168" spans="1:10">
      <c r="A168" s="9">
        <v>43339</v>
      </c>
      <c r="B168">
        <v>48.349997999999999</v>
      </c>
      <c r="E168" s="9">
        <v>43704</v>
      </c>
      <c r="F168">
        <v>45.790000999999997</v>
      </c>
      <c r="I168" s="9">
        <v>44069</v>
      </c>
      <c r="J168">
        <v>49.549999</v>
      </c>
    </row>
    <row r="169" spans="1:10">
      <c r="A169" s="9">
        <v>43340</v>
      </c>
      <c r="B169">
        <v>48.57</v>
      </c>
      <c r="E169" s="9">
        <v>43705</v>
      </c>
      <c r="F169">
        <v>45.790000999999997</v>
      </c>
      <c r="I169" s="9">
        <v>44070</v>
      </c>
      <c r="J169">
        <v>49.400002000000001</v>
      </c>
    </row>
    <row r="170" spans="1:10">
      <c r="A170" s="9">
        <v>43341</v>
      </c>
      <c r="B170">
        <v>48.75</v>
      </c>
      <c r="E170" s="9">
        <v>43706</v>
      </c>
      <c r="F170">
        <v>46.869999</v>
      </c>
      <c r="I170" s="9">
        <v>44071</v>
      </c>
      <c r="J170">
        <v>50.43</v>
      </c>
    </row>
    <row r="171" spans="1:10">
      <c r="A171" s="9">
        <v>43342</v>
      </c>
      <c r="B171">
        <v>48.240001999999997</v>
      </c>
      <c r="E171" s="9">
        <v>43707</v>
      </c>
      <c r="F171">
        <v>47.41</v>
      </c>
      <c r="I171" s="9">
        <v>44074</v>
      </c>
      <c r="J171">
        <v>50.950001</v>
      </c>
    </row>
    <row r="172" spans="1:10">
      <c r="A172" s="9">
        <v>43343</v>
      </c>
      <c r="B172">
        <v>48.43</v>
      </c>
      <c r="E172" s="9">
        <v>43711</v>
      </c>
      <c r="F172">
        <v>46.98</v>
      </c>
      <c r="I172" s="9">
        <v>44075</v>
      </c>
      <c r="J172">
        <v>50.790000999999997</v>
      </c>
    </row>
    <row r="173" spans="1:10">
      <c r="A173" s="9">
        <v>43347</v>
      </c>
      <c r="B173">
        <v>47.959999000000003</v>
      </c>
      <c r="E173" s="9">
        <v>43712</v>
      </c>
      <c r="F173">
        <v>48.919998</v>
      </c>
      <c r="I173" s="9">
        <v>44076</v>
      </c>
      <c r="J173">
        <v>52.25</v>
      </c>
    </row>
    <row r="174" spans="1:10">
      <c r="A174" s="9">
        <v>43348</v>
      </c>
      <c r="B174">
        <v>47.720001000000003</v>
      </c>
      <c r="E174" s="9">
        <v>43713</v>
      </c>
      <c r="F174">
        <v>50.099997999999999</v>
      </c>
      <c r="I174" s="9">
        <v>44077</v>
      </c>
      <c r="J174">
        <v>50.389999000000003</v>
      </c>
    </row>
    <row r="175" spans="1:10">
      <c r="A175" s="9">
        <v>43349</v>
      </c>
      <c r="B175">
        <v>47.259998000000003</v>
      </c>
      <c r="E175" s="9">
        <v>43714</v>
      </c>
      <c r="F175">
        <v>50.919998</v>
      </c>
      <c r="I175" s="9">
        <v>44078</v>
      </c>
      <c r="J175">
        <v>50.080002</v>
      </c>
    </row>
    <row r="176" spans="1:10">
      <c r="A176" s="9">
        <v>43350</v>
      </c>
      <c r="B176">
        <v>46.450001</v>
      </c>
      <c r="E176" s="9">
        <v>43717</v>
      </c>
      <c r="F176">
        <v>51.59</v>
      </c>
      <c r="I176" s="9">
        <v>44082</v>
      </c>
      <c r="J176">
        <v>48.91</v>
      </c>
    </row>
    <row r="177" spans="1:10">
      <c r="A177" s="9">
        <v>43353</v>
      </c>
      <c r="B177">
        <v>46.299999</v>
      </c>
      <c r="E177" s="9">
        <v>43718</v>
      </c>
      <c r="F177">
        <v>51.82</v>
      </c>
      <c r="I177" s="9">
        <v>44083</v>
      </c>
      <c r="J177">
        <v>49.619999</v>
      </c>
    </row>
    <row r="178" spans="1:10">
      <c r="A178" s="9">
        <v>43354</v>
      </c>
      <c r="B178">
        <v>44.93</v>
      </c>
      <c r="E178" s="9">
        <v>43719</v>
      </c>
      <c r="F178">
        <v>52.790000999999997</v>
      </c>
      <c r="I178" s="9">
        <v>44084</v>
      </c>
      <c r="J178">
        <v>48.959999000000003</v>
      </c>
    </row>
    <row r="179" spans="1:10">
      <c r="A179" s="9">
        <v>43355</v>
      </c>
      <c r="B179">
        <v>44.93</v>
      </c>
      <c r="E179" s="9">
        <v>43720</v>
      </c>
      <c r="F179">
        <v>53.009998000000003</v>
      </c>
      <c r="I179" s="9">
        <v>44085</v>
      </c>
      <c r="J179">
        <v>49.279998999999997</v>
      </c>
    </row>
    <row r="180" spans="1:10">
      <c r="A180" s="9">
        <v>43356</v>
      </c>
      <c r="B180">
        <v>45.57</v>
      </c>
      <c r="E180" s="9">
        <v>43721</v>
      </c>
      <c r="F180">
        <v>52.540000999999997</v>
      </c>
      <c r="I180" s="9">
        <v>44088</v>
      </c>
      <c r="J180">
        <v>49.41</v>
      </c>
    </row>
    <row r="181" spans="1:10">
      <c r="A181" s="9">
        <v>43357</v>
      </c>
      <c r="B181">
        <v>45.540000999999997</v>
      </c>
      <c r="E181" s="9">
        <v>43724</v>
      </c>
      <c r="F181">
        <v>52.200001</v>
      </c>
      <c r="I181" s="9">
        <v>44089</v>
      </c>
      <c r="J181">
        <v>50</v>
      </c>
    </row>
    <row r="182" spans="1:10">
      <c r="A182" s="9">
        <v>43360</v>
      </c>
      <c r="B182">
        <v>45.419998</v>
      </c>
      <c r="E182" s="9">
        <v>43725</v>
      </c>
      <c r="F182">
        <v>51.950001</v>
      </c>
      <c r="I182" s="9">
        <v>44090</v>
      </c>
      <c r="J182">
        <v>50.369999</v>
      </c>
    </row>
    <row r="183" spans="1:10">
      <c r="A183" s="9">
        <v>43361</v>
      </c>
      <c r="B183">
        <v>46.099997999999999</v>
      </c>
      <c r="E183" s="9">
        <v>43726</v>
      </c>
      <c r="F183">
        <v>51.740001999999997</v>
      </c>
      <c r="I183" s="9">
        <v>44091</v>
      </c>
      <c r="J183">
        <v>50.32</v>
      </c>
    </row>
    <row r="184" spans="1:10">
      <c r="A184" s="9">
        <v>43362</v>
      </c>
      <c r="B184">
        <v>46.150002000000001</v>
      </c>
      <c r="E184" s="9">
        <v>43727</v>
      </c>
      <c r="F184">
        <v>51.57</v>
      </c>
      <c r="I184" s="9">
        <v>44092</v>
      </c>
      <c r="J184">
        <v>49.889999000000003</v>
      </c>
    </row>
    <row r="185" spans="1:10">
      <c r="A185" s="9">
        <v>43363</v>
      </c>
      <c r="B185">
        <v>47.200001</v>
      </c>
      <c r="E185" s="9">
        <v>43728</v>
      </c>
      <c r="F185">
        <v>50.720001000000003</v>
      </c>
      <c r="I185" s="9">
        <v>44095</v>
      </c>
      <c r="J185">
        <v>49.720001000000003</v>
      </c>
    </row>
    <row r="186" spans="1:10">
      <c r="A186" s="9">
        <v>43364</v>
      </c>
      <c r="B186">
        <v>46.66</v>
      </c>
      <c r="E186" s="9">
        <v>43731</v>
      </c>
      <c r="F186">
        <v>50.900002000000001</v>
      </c>
      <c r="I186" s="9">
        <v>44096</v>
      </c>
      <c r="J186">
        <v>49.950001</v>
      </c>
    </row>
    <row r="187" spans="1:10">
      <c r="A187" s="9">
        <v>43367</v>
      </c>
      <c r="B187">
        <v>46.91</v>
      </c>
      <c r="E187" s="9">
        <v>43732</v>
      </c>
      <c r="F187">
        <v>49.82</v>
      </c>
      <c r="I187" s="9">
        <v>44097</v>
      </c>
      <c r="J187">
        <v>48.82</v>
      </c>
    </row>
    <row r="188" spans="1:10">
      <c r="A188" s="9">
        <v>43368</v>
      </c>
      <c r="B188">
        <v>45.91</v>
      </c>
      <c r="E188" s="9">
        <v>43733</v>
      </c>
      <c r="F188">
        <v>51.02</v>
      </c>
      <c r="I188" s="9">
        <v>44098</v>
      </c>
      <c r="J188">
        <v>49.16</v>
      </c>
    </row>
    <row r="189" spans="1:10">
      <c r="A189" s="9">
        <v>43369</v>
      </c>
      <c r="B189">
        <v>45.700001</v>
      </c>
      <c r="E189" s="9">
        <v>43734</v>
      </c>
      <c r="F189">
        <v>50.919998</v>
      </c>
      <c r="I189" s="9">
        <v>44099</v>
      </c>
      <c r="J189">
        <v>49.939999</v>
      </c>
    </row>
    <row r="190" spans="1:10">
      <c r="A190" s="9">
        <v>43370</v>
      </c>
      <c r="B190">
        <v>45.880001</v>
      </c>
      <c r="E190" s="9">
        <v>43735</v>
      </c>
      <c r="F190">
        <v>50.779998999999997</v>
      </c>
      <c r="I190" s="9">
        <v>44102</v>
      </c>
      <c r="J190">
        <v>51.43</v>
      </c>
    </row>
    <row r="191" spans="1:10">
      <c r="A191" s="9">
        <v>43371</v>
      </c>
      <c r="B191">
        <v>47.290000999999997</v>
      </c>
      <c r="E191" s="9">
        <v>43738</v>
      </c>
      <c r="F191">
        <v>51.529998999999997</v>
      </c>
      <c r="I191" s="9">
        <v>44103</v>
      </c>
      <c r="J191">
        <v>51.189999</v>
      </c>
    </row>
    <row r="192" spans="1:10">
      <c r="A192" s="9">
        <v>43374</v>
      </c>
      <c r="B192">
        <v>46.450001</v>
      </c>
      <c r="E192" s="9">
        <v>43739</v>
      </c>
      <c r="F192">
        <v>50.759998000000003</v>
      </c>
      <c r="I192" s="9">
        <v>44104</v>
      </c>
      <c r="J192">
        <v>51.779998999999997</v>
      </c>
    </row>
    <row r="193" spans="1:10">
      <c r="A193" s="9">
        <v>43375</v>
      </c>
      <c r="B193">
        <v>48.099997999999999</v>
      </c>
      <c r="E193" s="9">
        <v>43740</v>
      </c>
      <c r="F193">
        <v>49.389999000000003</v>
      </c>
      <c r="I193" s="9">
        <v>44105</v>
      </c>
      <c r="J193">
        <v>52.240001999999997</v>
      </c>
    </row>
    <row r="194" spans="1:10">
      <c r="A194" s="9">
        <v>43376</v>
      </c>
      <c r="B194">
        <v>48.759998000000003</v>
      </c>
      <c r="E194" s="9">
        <v>43741</v>
      </c>
      <c r="F194">
        <v>50.029998999999997</v>
      </c>
      <c r="I194" s="9">
        <v>44106</v>
      </c>
      <c r="J194">
        <v>51.009998000000003</v>
      </c>
    </row>
    <row r="195" spans="1:10">
      <c r="A195" s="9">
        <v>43377</v>
      </c>
      <c r="B195">
        <v>48.130001</v>
      </c>
      <c r="E195" s="9">
        <v>43742</v>
      </c>
      <c r="F195">
        <v>50.919998</v>
      </c>
      <c r="I195" s="9">
        <v>44109</v>
      </c>
      <c r="J195">
        <v>51.689999</v>
      </c>
    </row>
    <row r="196" spans="1:10">
      <c r="A196" s="9">
        <v>43378</v>
      </c>
      <c r="B196">
        <v>47.029998999999997</v>
      </c>
      <c r="E196" s="9">
        <v>43745</v>
      </c>
      <c r="F196">
        <v>50.619999</v>
      </c>
      <c r="I196" s="9">
        <v>44110</v>
      </c>
      <c r="J196">
        <v>51.369999</v>
      </c>
    </row>
    <row r="197" spans="1:10">
      <c r="A197" s="9">
        <v>43381</v>
      </c>
      <c r="B197">
        <v>47.029998999999997</v>
      </c>
      <c r="E197" s="9">
        <v>43746</v>
      </c>
      <c r="F197">
        <v>49.73</v>
      </c>
      <c r="I197" s="9">
        <v>44111</v>
      </c>
      <c r="J197">
        <v>52.669998</v>
      </c>
    </row>
    <row r="198" spans="1:10">
      <c r="A198" s="9">
        <v>43382</v>
      </c>
      <c r="B198">
        <v>46.549999</v>
      </c>
      <c r="E198" s="9">
        <v>43747</v>
      </c>
      <c r="F198">
        <v>50.48</v>
      </c>
      <c r="I198" s="9">
        <v>44112</v>
      </c>
      <c r="J198">
        <v>53.369999</v>
      </c>
    </row>
    <row r="199" spans="1:10">
      <c r="A199" s="9">
        <v>43383</v>
      </c>
      <c r="B199">
        <v>44.799999</v>
      </c>
      <c r="E199" s="9">
        <v>43748</v>
      </c>
      <c r="F199">
        <v>51.110000999999997</v>
      </c>
      <c r="I199" s="9">
        <v>44113</v>
      </c>
      <c r="J199">
        <v>52.82</v>
      </c>
    </row>
    <row r="200" spans="1:10">
      <c r="A200" s="9">
        <v>43384</v>
      </c>
      <c r="B200">
        <v>44.23</v>
      </c>
      <c r="E200" s="9">
        <v>43749</v>
      </c>
      <c r="F200">
        <v>52.09</v>
      </c>
      <c r="I200" s="9">
        <v>44116</v>
      </c>
      <c r="J200">
        <v>53.880001</v>
      </c>
    </row>
    <row r="201" spans="1:10">
      <c r="A201" s="9">
        <v>43385</v>
      </c>
      <c r="B201">
        <v>44.880001</v>
      </c>
      <c r="E201" s="9">
        <v>43752</v>
      </c>
      <c r="F201">
        <v>51.639999000000003</v>
      </c>
      <c r="I201" s="9">
        <v>44117</v>
      </c>
      <c r="J201">
        <v>53.830002</v>
      </c>
    </row>
    <row r="202" spans="1:10">
      <c r="A202" s="9">
        <v>43388</v>
      </c>
      <c r="B202">
        <v>44.529998999999997</v>
      </c>
      <c r="E202" s="9">
        <v>43753</v>
      </c>
      <c r="F202">
        <v>52.650002000000001</v>
      </c>
      <c r="I202" s="9">
        <v>44118</v>
      </c>
      <c r="J202">
        <v>53.549999</v>
      </c>
    </row>
    <row r="203" spans="1:10">
      <c r="A203" s="9">
        <v>43389</v>
      </c>
      <c r="B203">
        <v>45.939999</v>
      </c>
      <c r="E203" s="9">
        <v>43754</v>
      </c>
      <c r="F203">
        <v>52.450001</v>
      </c>
      <c r="I203" s="9">
        <v>44119</v>
      </c>
      <c r="J203">
        <v>53.849997999999999</v>
      </c>
    </row>
    <row r="204" spans="1:10">
      <c r="A204" s="9">
        <v>43390</v>
      </c>
      <c r="B204">
        <v>45.889999000000003</v>
      </c>
      <c r="E204" s="9">
        <v>43755</v>
      </c>
      <c r="F204">
        <v>51.860000999999997</v>
      </c>
      <c r="I204" s="9">
        <v>44120</v>
      </c>
      <c r="J204">
        <v>54.16</v>
      </c>
    </row>
    <row r="205" spans="1:10">
      <c r="A205" s="9">
        <v>43391</v>
      </c>
      <c r="B205">
        <v>44.970001000000003</v>
      </c>
      <c r="E205" s="9">
        <v>43756</v>
      </c>
      <c r="F205">
        <v>51.360000999999997</v>
      </c>
      <c r="I205" s="9">
        <v>44123</v>
      </c>
      <c r="J205">
        <v>54.580002</v>
      </c>
    </row>
    <row r="206" spans="1:10">
      <c r="A206" s="9">
        <v>43392</v>
      </c>
      <c r="B206">
        <v>44</v>
      </c>
      <c r="E206" s="9">
        <v>43759</v>
      </c>
      <c r="F206">
        <v>52.130001</v>
      </c>
      <c r="I206" s="9">
        <v>44124</v>
      </c>
      <c r="J206">
        <v>53.43</v>
      </c>
    </row>
    <row r="207" spans="1:10">
      <c r="A207" s="9">
        <v>43395</v>
      </c>
      <c r="B207">
        <v>45.009998000000003</v>
      </c>
      <c r="E207" s="9">
        <v>43760</v>
      </c>
      <c r="F207">
        <v>52.009998000000003</v>
      </c>
      <c r="I207" s="9">
        <v>44125</v>
      </c>
      <c r="J207">
        <v>53.5</v>
      </c>
    </row>
    <row r="208" spans="1:10">
      <c r="A208" s="9">
        <v>43396</v>
      </c>
      <c r="B208">
        <v>44.5</v>
      </c>
      <c r="E208" s="9">
        <v>43761</v>
      </c>
      <c r="F208">
        <v>51.720001000000003</v>
      </c>
      <c r="I208" s="9">
        <v>44126</v>
      </c>
      <c r="J208">
        <v>53.900002000000001</v>
      </c>
    </row>
    <row r="209" spans="1:10">
      <c r="A209" s="9">
        <v>43397</v>
      </c>
      <c r="B209">
        <v>42.419998</v>
      </c>
      <c r="E209" s="9">
        <v>43762</v>
      </c>
      <c r="F209">
        <v>52.23</v>
      </c>
      <c r="I209" s="9">
        <v>44127</v>
      </c>
      <c r="J209">
        <v>48.200001</v>
      </c>
    </row>
    <row r="210" spans="1:10">
      <c r="A210" s="9">
        <v>43398</v>
      </c>
      <c r="B210">
        <v>44.310001</v>
      </c>
      <c r="E210" s="9">
        <v>43763</v>
      </c>
      <c r="F210">
        <v>56.459999000000003</v>
      </c>
      <c r="I210" s="9">
        <v>44130</v>
      </c>
      <c r="J210">
        <v>46.720001000000003</v>
      </c>
    </row>
    <row r="211" spans="1:10">
      <c r="A211" s="9">
        <v>43399</v>
      </c>
      <c r="B211">
        <v>45.689999</v>
      </c>
      <c r="E211" s="9">
        <v>43766</v>
      </c>
      <c r="F211">
        <v>56.759998000000003</v>
      </c>
      <c r="I211" s="9">
        <v>44131</v>
      </c>
      <c r="J211">
        <v>45.639999000000003</v>
      </c>
    </row>
    <row r="212" spans="1:10">
      <c r="A212" s="9">
        <v>43402</v>
      </c>
      <c r="B212">
        <v>45.400002000000001</v>
      </c>
      <c r="E212" s="9">
        <v>43767</v>
      </c>
      <c r="F212">
        <v>56.34</v>
      </c>
      <c r="I212" s="9">
        <v>44132</v>
      </c>
      <c r="J212">
        <v>44.25</v>
      </c>
    </row>
    <row r="213" spans="1:10">
      <c r="A213" s="9">
        <v>43403</v>
      </c>
      <c r="B213">
        <v>47.759998000000003</v>
      </c>
      <c r="E213" s="9">
        <v>43768</v>
      </c>
      <c r="F213">
        <v>56.599997999999999</v>
      </c>
      <c r="I213" s="9">
        <v>44133</v>
      </c>
      <c r="J213">
        <v>44.110000999999997</v>
      </c>
    </row>
    <row r="214" spans="1:10">
      <c r="A214" s="9">
        <v>43404</v>
      </c>
      <c r="B214">
        <v>46.880001</v>
      </c>
      <c r="E214" s="9">
        <v>43769</v>
      </c>
      <c r="F214">
        <v>56.529998999999997</v>
      </c>
      <c r="I214" s="9">
        <v>44134</v>
      </c>
      <c r="J214">
        <v>44.279998999999997</v>
      </c>
    </row>
    <row r="215" spans="1:10">
      <c r="A215" s="9">
        <v>43405</v>
      </c>
      <c r="B215">
        <v>48.220001000000003</v>
      </c>
      <c r="E215" s="9">
        <v>43770</v>
      </c>
      <c r="F215">
        <v>56.509998000000003</v>
      </c>
      <c r="I215" s="9">
        <v>44137</v>
      </c>
      <c r="J215">
        <v>44.459999000000003</v>
      </c>
    </row>
    <row r="216" spans="1:10">
      <c r="A216" s="9">
        <v>43406</v>
      </c>
      <c r="B216">
        <v>47.110000999999997</v>
      </c>
      <c r="E216" s="9">
        <v>43773</v>
      </c>
      <c r="F216">
        <v>57.610000999999997</v>
      </c>
      <c r="I216" s="9">
        <v>44138</v>
      </c>
      <c r="J216">
        <v>44.849997999999999</v>
      </c>
    </row>
    <row r="217" spans="1:10">
      <c r="A217" s="9">
        <v>43409</v>
      </c>
      <c r="B217">
        <v>47.970001000000003</v>
      </c>
      <c r="E217" s="9">
        <v>43774</v>
      </c>
      <c r="F217">
        <v>57.549999</v>
      </c>
      <c r="I217" s="9">
        <v>44139</v>
      </c>
      <c r="J217">
        <v>45.700001</v>
      </c>
    </row>
    <row r="218" spans="1:10">
      <c r="A218" s="9">
        <v>43410</v>
      </c>
      <c r="B218">
        <v>47.25</v>
      </c>
      <c r="E218" s="9">
        <v>43775</v>
      </c>
      <c r="F218">
        <v>57.599997999999999</v>
      </c>
      <c r="I218" s="9">
        <v>44140</v>
      </c>
      <c r="J218">
        <v>45.68</v>
      </c>
    </row>
    <row r="219" spans="1:10">
      <c r="A219" s="9">
        <v>43411</v>
      </c>
      <c r="B219">
        <v>48.720001000000003</v>
      </c>
      <c r="E219" s="9">
        <v>43776</v>
      </c>
      <c r="F219">
        <v>58.049999</v>
      </c>
      <c r="I219" s="9">
        <v>44141</v>
      </c>
      <c r="J219">
        <v>45.389999000000003</v>
      </c>
    </row>
    <row r="220" spans="1:10">
      <c r="A220" s="9">
        <v>43412</v>
      </c>
      <c r="B220">
        <v>48.990001999999997</v>
      </c>
      <c r="E220" s="9">
        <v>43777</v>
      </c>
      <c r="F220">
        <v>58.27</v>
      </c>
      <c r="I220" s="9">
        <v>44144</v>
      </c>
      <c r="J220">
        <v>45.599997999999999</v>
      </c>
    </row>
    <row r="221" spans="1:10">
      <c r="A221" s="9">
        <v>43413</v>
      </c>
      <c r="B221">
        <v>48.110000999999997</v>
      </c>
      <c r="E221" s="9">
        <v>43780</v>
      </c>
      <c r="F221">
        <v>58.349997999999999</v>
      </c>
      <c r="I221" s="9">
        <v>44145</v>
      </c>
      <c r="J221">
        <v>45.439999</v>
      </c>
    </row>
    <row r="222" spans="1:10">
      <c r="A222" s="9">
        <v>43416</v>
      </c>
      <c r="B222">
        <v>46.650002000000001</v>
      </c>
      <c r="E222" s="9">
        <v>43781</v>
      </c>
      <c r="F222">
        <v>58.200001</v>
      </c>
      <c r="I222" s="9">
        <v>44146</v>
      </c>
      <c r="J222">
        <v>46.349997999999999</v>
      </c>
    </row>
    <row r="223" spans="1:10">
      <c r="A223" s="9">
        <v>43417</v>
      </c>
      <c r="B223">
        <v>47.389999000000003</v>
      </c>
      <c r="E223" s="9">
        <v>43782</v>
      </c>
      <c r="F223">
        <v>57.889999000000003</v>
      </c>
      <c r="I223" s="9">
        <v>44147</v>
      </c>
      <c r="J223">
        <v>44.950001</v>
      </c>
    </row>
    <row r="224" spans="1:10">
      <c r="A224" s="9">
        <v>43418</v>
      </c>
      <c r="B224">
        <v>47.09</v>
      </c>
      <c r="E224" s="9">
        <v>43783</v>
      </c>
      <c r="F224">
        <v>57.810001</v>
      </c>
      <c r="I224" s="9">
        <v>44148</v>
      </c>
      <c r="J224">
        <v>45.459999000000003</v>
      </c>
    </row>
    <row r="225" spans="1:10">
      <c r="A225" s="9">
        <v>43419</v>
      </c>
      <c r="B225">
        <v>48.110000999999997</v>
      </c>
      <c r="E225" s="9">
        <v>43784</v>
      </c>
      <c r="F225">
        <v>57.959999000000003</v>
      </c>
      <c r="I225" s="9">
        <v>44151</v>
      </c>
      <c r="J225">
        <v>46.189999</v>
      </c>
    </row>
    <row r="226" spans="1:10">
      <c r="A226" s="9">
        <v>43420</v>
      </c>
      <c r="B226">
        <v>48.830002</v>
      </c>
      <c r="E226" s="9">
        <v>43787</v>
      </c>
      <c r="F226">
        <v>58.25</v>
      </c>
      <c r="I226" s="9">
        <v>44152</v>
      </c>
      <c r="J226">
        <v>45.529998999999997</v>
      </c>
    </row>
    <row r="227" spans="1:10">
      <c r="A227" s="9">
        <v>43423</v>
      </c>
      <c r="B227">
        <v>48</v>
      </c>
      <c r="E227" s="9">
        <v>43788</v>
      </c>
      <c r="F227">
        <v>58.349997999999999</v>
      </c>
      <c r="I227" s="9">
        <v>44153</v>
      </c>
      <c r="J227">
        <v>45.060001</v>
      </c>
    </row>
    <row r="228" spans="1:10">
      <c r="A228" s="9">
        <v>43424</v>
      </c>
      <c r="B228">
        <v>47.389999000000003</v>
      </c>
      <c r="E228" s="9">
        <v>43789</v>
      </c>
      <c r="F228">
        <v>57.900002000000001</v>
      </c>
      <c r="I228" s="9">
        <v>44154</v>
      </c>
      <c r="J228">
        <v>45.619999</v>
      </c>
    </row>
    <row r="229" spans="1:10">
      <c r="A229" s="9">
        <v>43425</v>
      </c>
      <c r="B229">
        <v>47.029998999999997</v>
      </c>
      <c r="E229" s="9">
        <v>43790</v>
      </c>
      <c r="F229">
        <v>58.220001000000003</v>
      </c>
      <c r="I229" s="9">
        <v>44155</v>
      </c>
      <c r="J229">
        <v>45.389999000000003</v>
      </c>
    </row>
    <row r="230" spans="1:10">
      <c r="A230" s="9">
        <v>43427</v>
      </c>
      <c r="B230">
        <v>46.540000999999997</v>
      </c>
      <c r="E230" s="9">
        <v>43791</v>
      </c>
      <c r="F230">
        <v>57.610000999999997</v>
      </c>
      <c r="I230" s="9">
        <v>44158</v>
      </c>
      <c r="J230">
        <v>46.060001</v>
      </c>
    </row>
    <row r="231" spans="1:10">
      <c r="A231" s="9">
        <v>43430</v>
      </c>
      <c r="B231">
        <v>47.450001</v>
      </c>
      <c r="E231" s="9">
        <v>43794</v>
      </c>
      <c r="F231">
        <v>58.810001</v>
      </c>
      <c r="I231" s="9">
        <v>44159</v>
      </c>
      <c r="J231">
        <v>47.009998000000003</v>
      </c>
    </row>
    <row r="232" spans="1:10">
      <c r="A232" s="9">
        <v>43431</v>
      </c>
      <c r="B232">
        <v>48.07</v>
      </c>
      <c r="E232" s="9">
        <v>43795</v>
      </c>
      <c r="F232">
        <v>58.900002000000001</v>
      </c>
      <c r="I232" s="9">
        <v>44160</v>
      </c>
      <c r="J232">
        <v>47.049999</v>
      </c>
    </row>
    <row r="233" spans="1:10">
      <c r="A233" s="9">
        <v>43432</v>
      </c>
      <c r="B233">
        <v>48.860000999999997</v>
      </c>
      <c r="E233" s="9">
        <v>43796</v>
      </c>
      <c r="F233">
        <v>58.509998000000003</v>
      </c>
      <c r="I233" s="9">
        <v>44162</v>
      </c>
      <c r="J233">
        <v>47.450001</v>
      </c>
    </row>
    <row r="234" spans="1:10">
      <c r="A234" s="9">
        <v>43433</v>
      </c>
      <c r="B234">
        <v>47.700001</v>
      </c>
      <c r="E234" s="9">
        <v>43798</v>
      </c>
      <c r="F234">
        <v>58.049999</v>
      </c>
      <c r="I234" s="9">
        <v>44165</v>
      </c>
      <c r="J234">
        <v>48.349997999999999</v>
      </c>
    </row>
    <row r="235" spans="1:10">
      <c r="A235" s="9">
        <v>43434</v>
      </c>
      <c r="B235">
        <v>49.310001</v>
      </c>
      <c r="E235" s="9">
        <v>43801</v>
      </c>
      <c r="F235">
        <v>57.66</v>
      </c>
      <c r="I235" s="9">
        <v>44166</v>
      </c>
      <c r="J235">
        <v>49.560001</v>
      </c>
    </row>
    <row r="236" spans="1:10">
      <c r="A236" s="9">
        <v>43437</v>
      </c>
      <c r="B236">
        <v>50.130001</v>
      </c>
      <c r="E236" s="9">
        <v>43802</v>
      </c>
      <c r="F236">
        <v>56.07</v>
      </c>
      <c r="I236" s="9">
        <v>44167</v>
      </c>
      <c r="J236">
        <v>49.900002000000001</v>
      </c>
    </row>
    <row r="237" spans="1:10">
      <c r="A237" s="9">
        <v>43438</v>
      </c>
      <c r="B237">
        <v>47.75</v>
      </c>
      <c r="E237" s="9">
        <v>43803</v>
      </c>
      <c r="F237">
        <v>56.02</v>
      </c>
      <c r="I237" s="9">
        <v>44168</v>
      </c>
      <c r="J237">
        <v>50.990001999999997</v>
      </c>
    </row>
    <row r="238" spans="1:10">
      <c r="A238" s="9">
        <v>43440</v>
      </c>
      <c r="B238">
        <v>48.369999</v>
      </c>
      <c r="E238" s="9">
        <v>43804</v>
      </c>
      <c r="F238">
        <v>56.080002</v>
      </c>
      <c r="I238" s="9">
        <v>44169</v>
      </c>
      <c r="J238">
        <v>51.990001999999997</v>
      </c>
    </row>
    <row r="239" spans="1:10">
      <c r="A239" s="9">
        <v>43441</v>
      </c>
      <c r="B239">
        <v>46.240001999999997</v>
      </c>
      <c r="E239" s="9">
        <v>43805</v>
      </c>
      <c r="F239">
        <v>56.810001</v>
      </c>
      <c r="I239" s="9">
        <v>44172</v>
      </c>
      <c r="J239">
        <v>50.200001</v>
      </c>
    </row>
    <row r="240" spans="1:10">
      <c r="A240" s="9">
        <v>43444</v>
      </c>
      <c r="B240">
        <v>47.209999000000003</v>
      </c>
      <c r="E240" s="9">
        <v>43808</v>
      </c>
      <c r="F240">
        <v>56.529998999999997</v>
      </c>
      <c r="I240" s="9">
        <v>44173</v>
      </c>
      <c r="J240">
        <v>50.689999</v>
      </c>
    </row>
    <row r="241" spans="1:10">
      <c r="A241" s="9">
        <v>43445</v>
      </c>
      <c r="B241">
        <v>47.380001</v>
      </c>
      <c r="E241" s="9">
        <v>43809</v>
      </c>
      <c r="F241">
        <v>56.59</v>
      </c>
      <c r="I241" s="9">
        <v>44174</v>
      </c>
      <c r="J241">
        <v>50.07</v>
      </c>
    </row>
    <row r="242" spans="1:10">
      <c r="A242" s="9">
        <v>43446</v>
      </c>
      <c r="B242">
        <v>47.830002</v>
      </c>
      <c r="E242" s="9">
        <v>43810</v>
      </c>
      <c r="F242">
        <v>57.07</v>
      </c>
      <c r="I242" s="9">
        <v>44175</v>
      </c>
      <c r="J242">
        <v>50.259998000000003</v>
      </c>
    </row>
    <row r="243" spans="1:10">
      <c r="A243" s="9">
        <v>43447</v>
      </c>
      <c r="B243">
        <v>48.290000999999997</v>
      </c>
      <c r="E243" s="9">
        <v>43811</v>
      </c>
      <c r="F243">
        <v>57.549999</v>
      </c>
      <c r="I243" s="9">
        <v>44176</v>
      </c>
      <c r="J243">
        <v>49.73</v>
      </c>
    </row>
    <row r="244" spans="1:10">
      <c r="A244" s="9">
        <v>43448</v>
      </c>
      <c r="B244">
        <v>47.860000999999997</v>
      </c>
      <c r="E244" s="9">
        <v>43812</v>
      </c>
      <c r="F244">
        <v>57.790000999999997</v>
      </c>
      <c r="I244" s="9">
        <v>44179</v>
      </c>
      <c r="J244">
        <v>50.470001000000003</v>
      </c>
    </row>
    <row r="245" spans="1:10">
      <c r="A245" s="9">
        <v>43451</v>
      </c>
      <c r="B245">
        <v>47.080002</v>
      </c>
      <c r="E245" s="9">
        <v>43815</v>
      </c>
      <c r="F245">
        <v>57.700001</v>
      </c>
      <c r="I245" s="9">
        <v>44180</v>
      </c>
      <c r="J245">
        <v>50.669998</v>
      </c>
    </row>
    <row r="246" spans="1:10">
      <c r="A246" s="9">
        <v>43452</v>
      </c>
      <c r="B246">
        <v>47.740001999999997</v>
      </c>
      <c r="E246" s="9">
        <v>43816</v>
      </c>
      <c r="F246">
        <v>57.299999</v>
      </c>
      <c r="I246" s="9">
        <v>44181</v>
      </c>
      <c r="J246">
        <v>51.119999</v>
      </c>
    </row>
    <row r="247" spans="1:10">
      <c r="A247" s="9">
        <v>43453</v>
      </c>
      <c r="B247">
        <v>45.57</v>
      </c>
      <c r="E247" s="9">
        <v>43817</v>
      </c>
      <c r="F247">
        <v>57.169998</v>
      </c>
      <c r="I247" s="9">
        <v>44182</v>
      </c>
      <c r="J247">
        <v>50.650002000000001</v>
      </c>
    </row>
    <row r="248" spans="1:10">
      <c r="A248" s="9">
        <v>43454</v>
      </c>
      <c r="B248">
        <v>45.540000999999997</v>
      </c>
      <c r="E248" s="9">
        <v>43818</v>
      </c>
      <c r="F248">
        <v>57.959999000000003</v>
      </c>
      <c r="I248" s="9">
        <v>44183</v>
      </c>
      <c r="J248">
        <v>47.459999000000003</v>
      </c>
    </row>
    <row r="249" spans="1:10">
      <c r="A249" s="9">
        <v>43455</v>
      </c>
      <c r="B249">
        <v>44.84</v>
      </c>
      <c r="E249" s="9">
        <v>43819</v>
      </c>
      <c r="F249">
        <v>58.950001</v>
      </c>
      <c r="I249" s="9">
        <v>44186</v>
      </c>
      <c r="J249">
        <v>46.360000999999997</v>
      </c>
    </row>
    <row r="250" spans="1:10">
      <c r="A250" s="9">
        <v>43458</v>
      </c>
      <c r="B250">
        <v>43.59</v>
      </c>
      <c r="E250" s="9">
        <v>43822</v>
      </c>
      <c r="F250">
        <v>59.23</v>
      </c>
      <c r="I250" s="9">
        <v>44187</v>
      </c>
      <c r="J250">
        <v>46.169998</v>
      </c>
    </row>
    <row r="251" spans="1:10">
      <c r="A251" s="9">
        <v>43460</v>
      </c>
      <c r="B251">
        <v>46.189999</v>
      </c>
      <c r="E251" s="9">
        <v>43823</v>
      </c>
      <c r="F251">
        <v>59.41</v>
      </c>
      <c r="I251" s="9">
        <v>44188</v>
      </c>
      <c r="J251">
        <v>46.57</v>
      </c>
    </row>
    <row r="252" spans="1:10">
      <c r="A252" s="9">
        <v>43461</v>
      </c>
      <c r="B252">
        <v>46.360000999999997</v>
      </c>
      <c r="E252" s="9">
        <v>43825</v>
      </c>
      <c r="F252">
        <v>59.82</v>
      </c>
      <c r="I252" s="9">
        <v>44189</v>
      </c>
      <c r="J252">
        <v>47.07</v>
      </c>
    </row>
    <row r="253" spans="1:10">
      <c r="A253" s="9">
        <v>43462</v>
      </c>
      <c r="B253">
        <v>46.75</v>
      </c>
      <c r="E253" s="9">
        <v>43826</v>
      </c>
      <c r="F253">
        <v>60.080002</v>
      </c>
      <c r="I253" s="9">
        <v>44193</v>
      </c>
      <c r="J253">
        <v>47.07</v>
      </c>
    </row>
    <row r="254" spans="1:10">
      <c r="A254" s="9"/>
      <c r="E254" s="9">
        <v>43829</v>
      </c>
      <c r="F254">
        <v>59.619999</v>
      </c>
      <c r="I254" s="9">
        <v>44194</v>
      </c>
      <c r="J254">
        <v>49.389999000000003</v>
      </c>
    </row>
    <row r="255" spans="1:10">
      <c r="I255" s="9">
        <v>44195</v>
      </c>
      <c r="J255">
        <v>48.75</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Report</vt:lpstr>
      <vt:lpstr>Assumptions &amp; References</vt:lpstr>
      <vt:lpstr>AMD Financials</vt:lpstr>
      <vt:lpstr>DCF Valuation</vt:lpstr>
      <vt:lpstr>IC</vt:lpstr>
      <vt:lpstr>BS</vt:lpstr>
      <vt:lpstr>CF</vt:lpstr>
      <vt:lpstr>Historical Annual Dividends</vt:lpstr>
      <vt:lpstr>Historical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Giulio Camuffo</dc:creator>
  <cp:lastModifiedBy>Giulio Camuffo</cp:lastModifiedBy>
  <dcterms:created xsi:type="dcterms:W3CDTF">2021-10-27T17:30:26Z</dcterms:created>
  <dcterms:modified xsi:type="dcterms:W3CDTF">2021-11-07T13:48:49Z</dcterms:modified>
</cp:coreProperties>
</file>