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 defaultThemeVersion="124226"/>
  <xr:revisionPtr revIDLastSave="0" documentId="8_{D0A3BC8B-AE74-294C-8C02-A80878289ABF}" xr6:coauthVersionLast="47" xr6:coauthVersionMax="47" xr10:uidLastSave="{00000000-0000-0000-0000-000000000000}"/>
  <bookViews>
    <workbookView xWindow="-7220" yWindow="-21100" windowWidth="38400" windowHeight="21100" xr2:uid="{00000000-000D-0000-FFFF-FFFF00000000}"/>
  </bookViews>
  <sheets>
    <sheet name="sol-ese-1-giorno3" sheetId="1" r:id="rId1"/>
    <sheet name="sol-2-ese-2-giorno3" sheetId="2" r:id="rId2"/>
  </sheets>
  <definedNames>
    <definedName name="_xlnm._FilterDatabase" localSheetId="0" hidden="1">'sol-ese-1-giorno3'!$B$5:$G$75</definedName>
    <definedName name="_xlchart.v1.0" hidden="1">'sol-ese-1-giorno3'!$E$6:$E$162</definedName>
    <definedName name="_xlchart.v1.1" hidden="1">'sol-ese-1-giorno3'!$G$6:$G$162</definedName>
    <definedName name="_xlchart.v1.10" hidden="1">'sol-ese-1-giorno3'!$D$6:$D$162</definedName>
    <definedName name="_xlchart.v1.11" hidden="1">'sol-ese-1-giorno3'!$G$6:$G$162</definedName>
    <definedName name="_xlchart.v1.12" hidden="1">'sol-ese-1-giorno3'!$E$6:$E$162</definedName>
    <definedName name="_xlchart.v1.13" hidden="1">'sol-ese-1-giorno3'!$G$6:$G$162</definedName>
    <definedName name="_xlchart.v1.14" hidden="1">'sol-2-ese-2-giorno3'!$J$17:$J$29</definedName>
    <definedName name="_xlchart.v1.15" hidden="1">'sol-2-ese-2-giorno3'!$K$17:$K$29</definedName>
    <definedName name="_xlchart.v1.16" hidden="1">'sol-2-ese-2-giorno3'!$J$17:$J$29</definedName>
    <definedName name="_xlchart.v1.17" hidden="1">'sol-2-ese-2-giorno3'!$K$17:$K$29</definedName>
    <definedName name="_xlchart.v1.18" hidden="1">'sol-2-ese-2-giorno3'!$J$17:$J$29</definedName>
    <definedName name="_xlchart.v1.19" hidden="1">'sol-2-ese-2-giorno3'!$K$17:$K$29</definedName>
    <definedName name="_xlchart.v1.2" hidden="1">'sol-ese-1-giorno3'!$E$6:$E$162</definedName>
    <definedName name="_xlchart.v1.20" hidden="1">'sol-2-ese-2-giorno3'!$J$17:$J$29</definedName>
    <definedName name="_xlchart.v1.21" hidden="1">'sol-2-ese-2-giorno3'!$K$17:$K$29</definedName>
    <definedName name="_xlchart.v1.22" hidden="1">'sol-2-ese-2-giorno3'!$J$17:$J$29</definedName>
    <definedName name="_xlchart.v1.23" hidden="1">'sol-2-ese-2-giorno3'!$K$17:$K$29</definedName>
    <definedName name="_xlchart.v1.3" hidden="1">'sol-ese-1-giorno3'!$G$6:$G$162</definedName>
    <definedName name="_xlchart.v1.4" hidden="1">'sol-ese-1-giorno3'!$D$6:$D$162</definedName>
    <definedName name="_xlchart.v1.5" hidden="1">'sol-ese-1-giorno3'!$G$6:$G$162</definedName>
    <definedName name="_xlchart.v1.6" hidden="1">'sol-ese-1-giorno3'!$E$6:$E$162</definedName>
    <definedName name="_xlchart.v1.7" hidden="1">'sol-ese-1-giorno3'!$G$6:$G$162</definedName>
    <definedName name="_xlchart.v1.8" hidden="1">'sol-ese-1-giorno3'!$C$6:$C$162</definedName>
    <definedName name="_xlchart.v1.9" hidden="1">'sol-ese-1-giorno3'!$G$6:$G$162</definedName>
    <definedName name="_xlcn.WorksheetConnection_PivorbaseB2G1591" hidden="1">'sol-ese-1-giorno3'!$B$5:$G$162</definedName>
    <definedName name="codici">#REF!</definedName>
    <definedName name="tabella">'sol-ese-1-giorno3'!$B$27:$G$81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23" i="2"/>
  <c r="F24" i="2"/>
  <c r="F17" i="2"/>
  <c r="E18" i="2"/>
  <c r="E19" i="2"/>
  <c r="E20" i="2"/>
  <c r="E21" i="2"/>
  <c r="E22" i="2"/>
  <c r="E23" i="2"/>
  <c r="E24" i="2"/>
  <c r="E17" i="2"/>
  <c r="C20" i="2"/>
  <c r="C21" i="2"/>
  <c r="C22" i="2"/>
  <c r="C23" i="2"/>
  <c r="C24" i="2"/>
  <c r="C17" i="2"/>
  <c r="C19" i="2"/>
  <c r="C18" i="2"/>
  <c r="F26" i="2" l="1"/>
  <c r="F27" i="2" s="1"/>
  <c r="F29" i="2" s="1"/>
  <c r="C11" i="2"/>
  <c r="N6" i="1"/>
  <c r="L6" i="1"/>
  <c r="M6" i="1"/>
  <c r="J3" i="1"/>
  <c r="L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<sst xmlns="http://schemas.openxmlformats.org/spreadsheetml/2006/main" count="546" uniqueCount="62">
  <si>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</si>
  <si>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</si>
  <si>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</si>
  <si>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</si>
  <si>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</si>
  <si>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</si>
  <si>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</si>
  <si>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</si>
  <si>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</si>
  <si>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</si>
  <si>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</si>
  <si>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</si>
  <si>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</si>
  <si>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</si>
  <si>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</si>
  <si>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</si>
  <si>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</si>
  <si>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</si>
  <si>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</si>
  <si>
    <t xml:space="preserve">SCHEDA ORDINATIVO </t>
  </si>
  <si>
    <t>codice</t>
  </si>
  <si>
    <t>Descrizione</t>
  </si>
  <si>
    <t>Quantità</t>
  </si>
  <si>
    <t xml:space="preserve">prezzo </t>
  </si>
  <si>
    <t>totale</t>
  </si>
  <si>
    <t xml:space="preserve">Codice </t>
  </si>
  <si>
    <t>Categoria prodotto</t>
  </si>
  <si>
    <t>modello</t>
  </si>
  <si>
    <t>prezzo unitario</t>
  </si>
  <si>
    <t>a2</t>
  </si>
  <si>
    <t>a1</t>
  </si>
  <si>
    <t>Snowboard</t>
  </si>
  <si>
    <t>DIABLO</t>
  </si>
  <si>
    <t>a5</t>
  </si>
  <si>
    <t>EVIL</t>
  </si>
  <si>
    <t>a7</t>
  </si>
  <si>
    <t>a3</t>
  </si>
  <si>
    <t>Giacche Snowboard</t>
  </si>
  <si>
    <t>MONO</t>
  </si>
  <si>
    <t>a4</t>
  </si>
  <si>
    <t>EVOL</t>
  </si>
  <si>
    <t>ROUTER</t>
  </si>
  <si>
    <t>a6</t>
  </si>
  <si>
    <t>FOCUS</t>
  </si>
  <si>
    <t>MAIMED</t>
  </si>
  <si>
    <t>a8</t>
  </si>
  <si>
    <t>Pantaloni Snowboard</t>
  </si>
  <si>
    <t>FRONT</t>
  </si>
  <si>
    <t>a9</t>
  </si>
  <si>
    <t>CARGO</t>
  </si>
  <si>
    <t>Totale Imponibile</t>
  </si>
  <si>
    <t>a10</t>
  </si>
  <si>
    <t>FRANK</t>
  </si>
  <si>
    <t>iva 22%</t>
  </si>
  <si>
    <t>a11</t>
  </si>
  <si>
    <t>Scarponi</t>
  </si>
  <si>
    <t>SLOGAN</t>
  </si>
  <si>
    <t>a12</t>
  </si>
  <si>
    <t>PRISON</t>
  </si>
  <si>
    <t>tot. Importo</t>
  </si>
  <si>
    <t>a13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</si>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</sst>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5" formatCode="[$-F800]dddd\,\ mmmm\ dd\,\ yyyy"/>
    <numFmt numFmtId="167" formatCode="_-* #,##0.00\ [$€-410]_-;\-* #,##0.00\ [$€-410]_-;_-* &quot;-&quot;??\ [$€-410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9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7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1" applyFont="1" applyBorder="1"/>
    <xf numFmtId="0" fontId="4" fillId="0" borderId="0" xfId="0" quotePrefix="1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/>
    <xf numFmtId="0" fontId="3" fillId="0" borderId="1" xfId="0" applyFont="1" applyBorder="1" applyAlignment="1">
      <alignment horizontal="center" vertical="top"/>
    </xf>
    <xf numFmtId="0" fontId="7" fillId="0" borderId="1" xfId="0" quotePrefix="1" applyFont="1" applyBorder="1"/>
    <xf numFmtId="0" fontId="7" fillId="0" borderId="1" xfId="0" applyFont="1" applyBorder="1" applyAlignment="1">
      <alignment horizontal="center"/>
    </xf>
    <xf numFmtId="164" fontId="7" fillId="0" borderId="1" xfId="1" applyFont="1" applyBorder="1"/>
    <xf numFmtId="164" fontId="7" fillId="0" borderId="1" xfId="0" applyNumberFormat="1" applyFont="1" applyBorder="1"/>
    <xf numFmtId="0" fontId="0" fillId="2" borderId="1" xfId="0" applyFill="1" applyBorder="1"/>
    <xf numFmtId="0" fontId="3" fillId="0" borderId="1" xfId="0" applyFont="1" applyBorder="1"/>
    <xf numFmtId="0" fontId="7" fillId="0" borderId="0" xfId="0" applyFont="1"/>
    <xf numFmtId="0" fontId="0" fillId="0" borderId="1" xfId="0" applyBorder="1" applyAlignment="1">
      <alignment horizontal="center" vertical="top"/>
    </xf>
    <xf numFmtId="164" fontId="7" fillId="0" borderId="0" xfId="0" applyNumberFormat="1" applyFont="1"/>
    <xf numFmtId="164" fontId="2" fillId="0" borderId="0" xfId="1" applyFont="1" applyBorder="1" applyAlignment="1">
      <alignment horizontal="right"/>
    </xf>
    <xf numFmtId="164" fontId="0" fillId="0" borderId="0" xfId="2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top"/>
    </xf>
    <xf numFmtId="0" fontId="7" fillId="0" borderId="0" xfId="0" quotePrefix="1" applyFont="1" applyBorder="1"/>
    <xf numFmtId="0" fontId="7" fillId="0" borderId="0" xfId="0" applyFont="1" applyBorder="1" applyAlignment="1">
      <alignment horizontal="center"/>
    </xf>
    <xf numFmtId="164" fontId="7" fillId="0" borderId="0" xfId="1" applyFont="1" applyBorder="1"/>
    <xf numFmtId="164" fontId="7" fillId="0" borderId="0" xfId="0" applyNumberFormat="1" applyFont="1" applyBorder="1"/>
  </cellXfs>
  <cellStyles count="3">
    <cellStyle name="Euro" xfId="2" xr:uid="{DF3D080B-F924-F048-BD09-E0DCB8FB97A0}"/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Grafico per fatturato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Grafico per fatturato</a:t>
          </a:r>
        </a:p>
      </cx:txPr>
    </cx:title>
    <cx:plotArea>
      <cx:plotAreaRegion>
        <cx:series layoutId="clusteredColumn" uniqueId="{07533AD2-F878-3A4C-AB32-49A752CB30AE}">
          <cx:dataId val="0"/>
          <cx:layoutPr>
            <cx:aggregation/>
          </cx:layoutPr>
          <cx:axisId val="1"/>
        </cx:series>
        <cx:series layoutId="paretoLine" ownerIdx="0" uniqueId="{A91D6DE5-CC89-D84E-AB7F-3B4F5FB432A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plotSurface>
          <cx:spPr>
            <a:ln>
              <a:noFill/>
            </a:ln>
          </cx:spPr>
        </cx:plotSurface>
        <cx:series layoutId="clusteredColumn" uniqueId="{A9C895D7-3899-C146-890B-7F6B5D2C1BA2}">
          <cx:dataId val="0"/>
          <cx:layoutPr>
            <cx:aggregation/>
          </cx:layoutPr>
          <cx:axisId val="1"/>
        </cx:series>
        <cx:series layoutId="paretoLine" ownerIdx="0" uniqueId="{DBFBAA6C-0ECF-D74C-930C-662E21D1B097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7FB77AAC-0F67-2342-B58A-DB8F12BB7170}">
          <cx:dataId val="0"/>
          <cx:layoutPr>
            <cx:aggregation/>
          </cx:layoutPr>
          <cx:axisId val="1"/>
        </cx:series>
        <cx:series layoutId="paretoLine" ownerIdx="0" uniqueId="{4ADF3147-C9D4-EE4C-935A-15BA6EB1C473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_xlchart.v1.19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Prezzi modelli</a:t>
            </a:r>
            <a:endParaRPr lang="it-IT"/>
          </a:p>
        </cx:rich>
      </cx:tx>
    </cx:title>
    <cx:plotArea>
      <cx:plotAreaRegion>
        <cx:series layoutId="treemap" uniqueId="{13D66D47-EBCB-7B4C-95C1-808403C9A258}">
          <cx:dataPt idx="1"/>
          <cx:dataPt idx="5"/>
          <cx:dataPt idx="9"/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  <xdr:twoCellAnchor>
    <xdr:from>
      <xdr:col>13</xdr:col>
      <xdr:colOff>84173</xdr:colOff>
      <xdr:row>20</xdr:row>
      <xdr:rowOff>60841</xdr:rowOff>
    </xdr:from>
    <xdr:to>
      <xdr:col>24</xdr:col>
      <xdr:colOff>280580</xdr:colOff>
      <xdr:row>43</xdr:row>
      <xdr:rowOff>118139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2A8D13D7-990E-9361-D919-D1E77968DE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2313" y="4579678"/>
              <a:ext cx="7757337" cy="4472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13</xdr:col>
      <xdr:colOff>-1</xdr:colOff>
      <xdr:row>48</xdr:row>
      <xdr:rowOff>0</xdr:rowOff>
    </xdr:from>
    <xdr:to>
      <xdr:col>24</xdr:col>
      <xdr:colOff>295348</xdr:colOff>
      <xdr:row>69</xdr:row>
      <xdr:rowOff>44302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83B9DC22-F4F4-AD45-9C81-6227EE0DC9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8139" y="9894186"/>
              <a:ext cx="7856279" cy="4075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13</xdr:col>
      <xdr:colOff>711790</xdr:colOff>
      <xdr:row>72</xdr:row>
      <xdr:rowOff>178981</xdr:rowOff>
    </xdr:from>
    <xdr:to>
      <xdr:col>23</xdr:col>
      <xdr:colOff>177210</xdr:colOff>
      <xdr:row>92</xdr:row>
      <xdr:rowOff>147674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70588CD0-C107-1F3B-6837-22D2C37411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9930" y="14680609"/>
              <a:ext cx="6347047" cy="3808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CEF74EC-4966-F948-AECB-D535AA90E813}"/>
            </a:ext>
          </a:extLst>
        </xdr:cNvPr>
        <xdr:cNvSpPr txBox="1"/>
      </xdr:nvSpPr>
      <xdr:spPr>
        <a:xfrm>
          <a:off x="1003300" y="165100"/>
          <a:ext cx="4203700" cy="11557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BE9C3BC8-49D5-8842-8382-F864EFBEE4E3}"/>
            </a:ext>
          </a:extLst>
        </xdr:cNvPr>
        <xdr:cNvSpPr txBox="1"/>
      </xdr:nvSpPr>
      <xdr:spPr>
        <a:xfrm>
          <a:off x="9525001" y="1816100"/>
          <a:ext cx="1536699" cy="4953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  <xdr:twoCellAnchor>
    <xdr:from>
      <xdr:col>6</xdr:col>
      <xdr:colOff>1006231</xdr:colOff>
      <xdr:row>34</xdr:row>
      <xdr:rowOff>84015</xdr:rowOff>
    </xdr:from>
    <xdr:to>
      <xdr:col>10</xdr:col>
      <xdr:colOff>1016000</xdr:colOff>
      <xdr:row>48</xdr:row>
      <xdr:rowOff>82061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9D38F7D8-D920-0CB8-2F40-AB38BE55D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00" y="685409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tabSelected="1" zoomScale="86" zoomScaleNormal="170" workbookViewId="0">
      <selection activeCell="L16" sqref="L16:X53"/>
    </sheetView>
  </sheetViews>
  <sheetFormatPr baseColWidth="10" defaultColWidth="8.83203125" defaultRowHeight="15" x14ac:dyDescent="0.2"/>
  <cols>
    <col min="1" max="1" width="3.5" customWidth="1"/>
    <col min="2" max="2" width="26.83203125" bestFit="1" customWidth="1"/>
    <col min="3" max="3" width="9.83203125" bestFit="1" customWidth="1"/>
    <col min="4" max="4" width="10.33203125" bestFit="1" customWidth="1"/>
    <col min="5" max="5" width="11.1640625" bestFit="1" customWidth="1"/>
    <col min="6" max="6" width="9.33203125" style="6" customWidth="1"/>
    <col min="7" max="7" width="13.1640625" bestFit="1" customWidth="1"/>
    <col min="9" max="9" width="9.83203125" bestFit="1" customWidth="1"/>
    <col min="10" max="10" width="18.33203125" customWidth="1"/>
    <col min="11" max="11" width="11.1640625" bestFit="1" customWidth="1"/>
    <col min="12" max="12" width="10.1640625" bestFit="1" customWidth="1"/>
    <col min="14" max="14" width="10.1640625" bestFit="1" customWidth="1"/>
  </cols>
  <sheetData>
    <row r="2" spans="2:14" ht="42" x14ac:dyDescent="0.2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2">
      <c r="I3" s="8" t="s">
        <v>1</v>
      </c>
      <c r="J3" s="9">
        <f>SUMIF(C6:C162,I3,G6:G162)</f>
        <v>98810</v>
      </c>
      <c r="K3" s="2">
        <f>COUNTIF(C6:C162,I3)</f>
        <v>35</v>
      </c>
      <c r="L3" s="10">
        <f>AVERAGEIF(C6:C162,I3,G6:G162)</f>
        <v>2823.1428571428573</v>
      </c>
    </row>
    <row r="5" spans="2:14" ht="42" x14ac:dyDescent="0.2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2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10">
        <f>SUMIFS(G6:G162,C6:C162,"Neri",D6:D162,"Veneto",E6:E162,"Cancelleria")</f>
        <v>6288</v>
      </c>
      <c r="M6" s="2">
        <f>COUNTIFS(C6:C162,"Neri",D6:D162,"Veneto",E6:E162,"Cancelleria")</f>
        <v>5</v>
      </c>
      <c r="N6" s="10">
        <f>AVERAGEIFS(G6:G162,C6:C162,"Neri",D6:D162,"Veneto",E6:E162,"Cancelleria")</f>
        <v>1257.5999999999999</v>
      </c>
    </row>
    <row r="7" spans="2:14" x14ac:dyDescent="0.2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2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2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2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2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2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2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2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2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2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2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2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2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2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2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2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2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2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2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2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2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2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2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2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2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2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2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2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2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2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2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2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2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2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2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2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2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2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2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2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2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2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2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2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2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2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2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2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2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2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2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2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2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2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2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2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2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2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2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2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2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2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2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2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2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2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2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2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2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2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2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2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2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2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2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2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2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2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2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2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2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2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2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2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2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2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2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2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2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2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2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2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2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2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2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2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2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2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2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2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2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2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2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2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2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2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2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2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2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2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2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2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2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2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2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2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2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2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2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2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2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2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2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2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2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2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2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2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2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2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2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2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2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2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2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2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2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2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2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2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2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2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2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2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2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2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2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2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2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2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2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2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2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2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2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2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4DC4-1ADE-344B-9BB6-49FBBB6BEACF}">
  <dimension ref="B10:M38"/>
  <sheetViews>
    <sheetView topLeftCell="B9" zoomScale="130" zoomScaleNormal="130" workbookViewId="0">
      <selection activeCell="F29" sqref="F29"/>
    </sheetView>
  </sheetViews>
  <sheetFormatPr baseColWidth="10" defaultColWidth="8.83203125" defaultRowHeight="15" x14ac:dyDescent="0.2"/>
  <cols>
    <col min="1" max="1" width="4.6640625" customWidth="1"/>
    <col min="2" max="2" width="8.5" style="11" bestFit="1" customWidth="1"/>
    <col min="3" max="3" width="55.1640625" customWidth="1"/>
    <col min="4" max="4" width="10.5" bestFit="1" customWidth="1"/>
    <col min="5" max="5" width="11.33203125" customWidth="1"/>
    <col min="6" max="6" width="13.5" bestFit="1" customWidth="1"/>
    <col min="7" max="7" width="13.5" customWidth="1"/>
    <col min="8" max="8" width="7.83203125" bestFit="1" customWidth="1"/>
    <col min="9" max="9" width="20.1640625" bestFit="1" customWidth="1"/>
    <col min="10" max="10" width="18.5" bestFit="1" customWidth="1"/>
    <col min="11" max="11" width="14.83203125" bestFit="1" customWidth="1"/>
    <col min="12" max="12" width="13.33203125" bestFit="1" customWidth="1"/>
  </cols>
  <sheetData>
    <row r="10" spans="2:11" x14ac:dyDescent="0.2">
      <c r="C10" s="12" t="s">
        <v>19</v>
      </c>
    </row>
    <row r="11" spans="2:11" x14ac:dyDescent="0.2">
      <c r="C11" s="12" t="str">
        <f ca="1">"Del "&amp;TEXT(TODAY(),"gg/mm/aaaa")</f>
        <v>Del 19/10/2022</v>
      </c>
    </row>
    <row r="12" spans="2:11" x14ac:dyDescent="0.2">
      <c r="C12" s="13"/>
      <c r="D12" s="12"/>
    </row>
    <row r="13" spans="2:11" x14ac:dyDescent="0.2">
      <c r="C13" s="13"/>
      <c r="D13" s="12"/>
    </row>
    <row r="14" spans="2:11" x14ac:dyDescent="0.2">
      <c r="C14" s="13"/>
      <c r="D14" s="12"/>
      <c r="I14" s="12"/>
      <c r="K14" s="14"/>
    </row>
    <row r="15" spans="2:11" x14ac:dyDescent="0.2">
      <c r="C15" s="15"/>
    </row>
    <row r="16" spans="2:11" ht="16" x14ac:dyDescent="0.2">
      <c r="B16" s="16" t="s">
        <v>20</v>
      </c>
      <c r="C16" s="17" t="s">
        <v>21</v>
      </c>
      <c r="D16" s="18" t="s">
        <v>22</v>
      </c>
      <c r="E16" s="18" t="s">
        <v>23</v>
      </c>
      <c r="F16" s="18" t="s">
        <v>24</v>
      </c>
      <c r="H16" s="19" t="s">
        <v>25</v>
      </c>
      <c r="I16" s="19" t="s">
        <v>26</v>
      </c>
      <c r="J16" s="19" t="s">
        <v>27</v>
      </c>
      <c r="K16" s="19" t="s">
        <v>28</v>
      </c>
    </row>
    <row r="17" spans="2:13" ht="16" x14ac:dyDescent="0.2">
      <c r="B17" s="20" t="s">
        <v>29</v>
      </c>
      <c r="C17" s="21" t="str">
        <f>_xlfn.CONCAT(VLOOKUP(B17,$H$17:$K$29,2,FALSE)," ",VLOOKUP(B17,$H$17:$K$29,3,FALSE))</f>
        <v>Snowboard EVIL</v>
      </c>
      <c r="D17" s="22">
        <v>5</v>
      </c>
      <c r="E17" s="23">
        <f>IFERROR(VLOOKUP(B17,$H$17:$K$29,4,FALSE),"")</f>
        <v>620</v>
      </c>
      <c r="F17" s="24">
        <f>IFERROR(E17*D17,"")</f>
        <v>3100</v>
      </c>
      <c r="H17" s="25" t="s">
        <v>30</v>
      </c>
      <c r="I17" s="26" t="s">
        <v>31</v>
      </c>
      <c r="J17" s="8" t="s">
        <v>32</v>
      </c>
      <c r="K17" s="4">
        <v>578</v>
      </c>
    </row>
    <row r="18" spans="2:13" s="27" customFormat="1" ht="16" x14ac:dyDescent="0.2">
      <c r="B18" s="20" t="s">
        <v>33</v>
      </c>
      <c r="C18" s="21" t="str">
        <f>_xlfn.CONCAT(VLOOKUP(B18,$H$17:$K$29,2,FALSE)," ",VLOOKUP(B18,$H$17:$K$29,3,FALSE))</f>
        <v>Giacche Snowboard ROUTER</v>
      </c>
      <c r="D18" s="2">
        <v>6</v>
      </c>
      <c r="E18" s="23">
        <f t="shared" ref="E18:E24" si="0">IFERROR(VLOOKUP(B18,$H$17:$K$29,4,FALSE),"")</f>
        <v>187</v>
      </c>
      <c r="F18" s="24">
        <f t="shared" ref="F18:F24" si="1">IFERROR(E18*D18,"")</f>
        <v>1122</v>
      </c>
      <c r="G18"/>
      <c r="H18" s="25" t="s">
        <v>29</v>
      </c>
      <c r="I18" s="26" t="s">
        <v>31</v>
      </c>
      <c r="J18" s="8" t="s">
        <v>34</v>
      </c>
      <c r="K18" s="4">
        <v>620</v>
      </c>
      <c r="L18"/>
      <c r="M18"/>
    </row>
    <row r="19" spans="2:13" s="27" customFormat="1" ht="16" x14ac:dyDescent="0.2">
      <c r="B19" s="20" t="s">
        <v>35</v>
      </c>
      <c r="C19" s="21" t="str">
        <f>_xlfn.CONCAT(VLOOKUP(B19,$H$17:$K$29,2,FALSE)," ",VLOOKUP(B19,$H$17:$K$29,3,FALSE))</f>
        <v>Giacche Snowboard MAIMED</v>
      </c>
      <c r="D19" s="2">
        <v>7</v>
      </c>
      <c r="E19" s="23">
        <f t="shared" si="0"/>
        <v>158.5</v>
      </c>
      <c r="F19" s="24">
        <f t="shared" si="1"/>
        <v>1109.5</v>
      </c>
      <c r="G19"/>
      <c r="H19" s="25" t="s">
        <v>36</v>
      </c>
      <c r="I19" s="26" t="s">
        <v>37</v>
      </c>
      <c r="J19" s="8" t="s">
        <v>38</v>
      </c>
      <c r="K19" s="4">
        <v>261.5</v>
      </c>
      <c r="L19"/>
      <c r="M19"/>
    </row>
    <row r="20" spans="2:13" ht="16" x14ac:dyDescent="0.2">
      <c r="B20" s="28"/>
      <c r="C20" s="21" t="str">
        <f>IFERROR(_xlfn.CONCAT(VLOOKUP(B20,$H$17:$K$29,2,FALSE)," ",VLOOKUP(B20,$H$17:$K$29,3,FALSE)),"")</f>
        <v/>
      </c>
      <c r="D20" s="2"/>
      <c r="E20" s="23" t="str">
        <f t="shared" si="0"/>
        <v/>
      </c>
      <c r="F20" s="24" t="str">
        <f t="shared" si="1"/>
        <v/>
      </c>
      <c r="H20" s="25" t="s">
        <v>39</v>
      </c>
      <c r="I20" s="26" t="s">
        <v>37</v>
      </c>
      <c r="J20" s="8" t="s">
        <v>40</v>
      </c>
      <c r="K20" s="4">
        <v>214</v>
      </c>
    </row>
    <row r="21" spans="2:13" ht="16" x14ac:dyDescent="0.2">
      <c r="B21" s="28"/>
      <c r="C21" s="21" t="str">
        <f t="shared" ref="C21:C24" si="2">IFERROR(_xlfn.CONCAT(VLOOKUP(B21,$H$17:$K$29,2,FALSE)," ",VLOOKUP(B21,$H$17:$K$29,3,FALSE)),"")</f>
        <v/>
      </c>
      <c r="D21" s="2"/>
      <c r="E21" s="23" t="str">
        <f t="shared" si="0"/>
        <v/>
      </c>
      <c r="F21" s="24" t="str">
        <f t="shared" si="1"/>
        <v/>
      </c>
      <c r="G21" s="29"/>
      <c r="H21" s="25" t="s">
        <v>33</v>
      </c>
      <c r="I21" s="26" t="s">
        <v>37</v>
      </c>
      <c r="J21" s="8" t="s">
        <v>41</v>
      </c>
      <c r="K21" s="4">
        <v>187</v>
      </c>
      <c r="L21" s="29"/>
      <c r="M21" s="29"/>
    </row>
    <row r="22" spans="2:13" ht="16" x14ac:dyDescent="0.2">
      <c r="B22" s="28"/>
      <c r="C22" s="21" t="str">
        <f t="shared" si="2"/>
        <v/>
      </c>
      <c r="D22" s="2"/>
      <c r="E22" s="23" t="str">
        <f t="shared" si="0"/>
        <v/>
      </c>
      <c r="F22" s="24" t="str">
        <f t="shared" si="1"/>
        <v/>
      </c>
      <c r="G22" s="29"/>
      <c r="H22" s="25" t="s">
        <v>42</v>
      </c>
      <c r="I22" s="26" t="s">
        <v>37</v>
      </c>
      <c r="J22" s="8" t="s">
        <v>43</v>
      </c>
      <c r="K22" s="4">
        <v>299</v>
      </c>
    </row>
    <row r="23" spans="2:13" ht="16" x14ac:dyDescent="0.2">
      <c r="B23" s="28"/>
      <c r="C23" s="21" t="str">
        <f t="shared" si="2"/>
        <v/>
      </c>
      <c r="D23" s="2"/>
      <c r="E23" s="23" t="str">
        <f t="shared" si="0"/>
        <v/>
      </c>
      <c r="F23" s="24" t="str">
        <f t="shared" si="1"/>
        <v/>
      </c>
      <c r="G23" s="29"/>
      <c r="H23" s="25" t="s">
        <v>35</v>
      </c>
      <c r="I23" s="26" t="s">
        <v>37</v>
      </c>
      <c r="J23" s="8" t="s">
        <v>44</v>
      </c>
      <c r="K23" s="4">
        <v>158.5</v>
      </c>
    </row>
    <row r="24" spans="2:13" ht="16" x14ac:dyDescent="0.2">
      <c r="B24" s="28"/>
      <c r="C24" s="21" t="str">
        <f t="shared" si="2"/>
        <v/>
      </c>
      <c r="D24" s="2"/>
      <c r="E24" s="23" t="str">
        <f t="shared" si="0"/>
        <v/>
      </c>
      <c r="F24" s="24" t="str">
        <f t="shared" si="1"/>
        <v/>
      </c>
      <c r="G24" s="29"/>
      <c r="H24" s="25" t="s">
        <v>45</v>
      </c>
      <c r="I24" s="26" t="s">
        <v>46</v>
      </c>
      <c r="J24" s="8" t="s">
        <v>47</v>
      </c>
      <c r="K24" s="4">
        <v>183.5</v>
      </c>
    </row>
    <row r="25" spans="2:13" ht="16" x14ac:dyDescent="0.2">
      <c r="G25" s="29"/>
      <c r="H25" s="25" t="s">
        <v>48</v>
      </c>
      <c r="I25" s="26" t="s">
        <v>46</v>
      </c>
      <c r="J25" s="8" t="s">
        <v>49</v>
      </c>
      <c r="K25" s="4">
        <v>168</v>
      </c>
    </row>
    <row r="26" spans="2:13" ht="16" x14ac:dyDescent="0.2">
      <c r="E26" s="30" t="s">
        <v>50</v>
      </c>
      <c r="F26" s="24">
        <f>SUM(F17:F24)</f>
        <v>5331.5</v>
      </c>
      <c r="G26" s="29"/>
      <c r="H26" s="25" t="s">
        <v>51</v>
      </c>
      <c r="I26" s="26" t="s">
        <v>46</v>
      </c>
      <c r="J26" s="8" t="s">
        <v>52</v>
      </c>
      <c r="K26" s="4">
        <v>140.5</v>
      </c>
    </row>
    <row r="27" spans="2:13" ht="16" x14ac:dyDescent="0.2">
      <c r="D27" s="14"/>
      <c r="E27" s="30" t="s">
        <v>53</v>
      </c>
      <c r="F27" s="24">
        <f>0.22*F26</f>
        <v>1172.93</v>
      </c>
      <c r="G27" s="14"/>
      <c r="H27" s="25" t="s">
        <v>54</v>
      </c>
      <c r="I27" s="26" t="s">
        <v>55</v>
      </c>
      <c r="J27" s="8" t="s">
        <v>56</v>
      </c>
      <c r="K27" s="4">
        <v>197</v>
      </c>
    </row>
    <row r="28" spans="2:13" x14ac:dyDescent="0.2">
      <c r="G28" s="14"/>
      <c r="H28" s="25" t="s">
        <v>57</v>
      </c>
      <c r="I28" s="26" t="s">
        <v>55</v>
      </c>
      <c r="J28" s="8" t="s">
        <v>58</v>
      </c>
      <c r="K28" s="4">
        <v>230</v>
      </c>
    </row>
    <row r="29" spans="2:13" ht="16" x14ac:dyDescent="0.2">
      <c r="E29" s="12" t="s">
        <v>59</v>
      </c>
      <c r="F29" s="24">
        <f>F26+F27</f>
        <v>6504.43</v>
      </c>
      <c r="G29" s="14"/>
      <c r="H29" s="25" t="s">
        <v>60</v>
      </c>
      <c r="I29" s="26" t="s">
        <v>55</v>
      </c>
      <c r="J29" s="8" t="s">
        <v>61</v>
      </c>
      <c r="K29" s="4">
        <v>195.5</v>
      </c>
    </row>
    <row r="30" spans="2:13" x14ac:dyDescent="0.2">
      <c r="E30" s="14"/>
      <c r="F30" s="14"/>
      <c r="G30" s="14"/>
    </row>
    <row r="31" spans="2:13" x14ac:dyDescent="0.2">
      <c r="E31" s="14"/>
      <c r="F31" s="14"/>
      <c r="G31" s="14"/>
    </row>
    <row r="34" spans="2:7" x14ac:dyDescent="0.2">
      <c r="G34" s="31"/>
    </row>
    <row r="35" spans="2:7" x14ac:dyDescent="0.2">
      <c r="B35" s="32"/>
      <c r="C35" s="33"/>
      <c r="D35" s="33"/>
      <c r="E35" s="33"/>
      <c r="F35" s="33"/>
    </row>
    <row r="36" spans="2:7" ht="16" x14ac:dyDescent="0.2">
      <c r="B36" s="34"/>
      <c r="C36" s="35"/>
      <c r="D36" s="36"/>
      <c r="E36" s="37"/>
      <c r="F36" s="38"/>
    </row>
    <row r="37" spans="2:7" x14ac:dyDescent="0.2">
      <c r="B37" s="32"/>
      <c r="C37" s="33"/>
      <c r="D37" s="33"/>
      <c r="E37" s="33"/>
      <c r="F37" s="33"/>
    </row>
    <row r="38" spans="2:7" x14ac:dyDescent="0.2">
      <c r="B38" s="32"/>
      <c r="C38" s="33"/>
      <c r="D38" s="33"/>
      <c r="E38" s="33"/>
      <c r="F38" s="33"/>
    </row>
  </sheetData>
  <dataValidations count="1">
    <dataValidation type="list" allowBlank="1" showInputMessage="1" showErrorMessage="1" sqref="D12:D14" xr:uid="{A6CF8A9B-0D8F-EE4D-BDE6-9578C1E945FC}">
      <formula1>"C1,C2,C3,C4,C5"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sol-ese-1-giorno3</vt:lpstr>
      <vt:lpstr>sol-2-ese-2-giorno3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2022-10-19T14:01:24Z</dcterms:modified>
</cp:coreProperties>
</file>