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Aurilio\Source\Repos\susyleague\site\DB\"/>
    </mc:Choice>
  </mc:AlternateContent>
  <xr:revisionPtr revIDLastSave="0" documentId="13_ncr:1_{C9442AFF-3AA8-43A4-AF19-FC777C6A38E1}" xr6:coauthVersionLast="47" xr6:coauthVersionMax="47" xr10:uidLastSave="{00000000-0000-0000-0000-000000000000}"/>
  <bookViews>
    <workbookView xWindow="28680" yWindow="-1620" windowWidth="29040" windowHeight="15840" xr2:uid="{B1301CEE-C6F7-4B6C-8C62-DAB2662A3075}"/>
  </bookViews>
  <sheets>
    <sheet name="acquisti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Y5" i="1"/>
  <c r="X5" i="1"/>
  <c r="W5" i="1"/>
  <c r="V5" i="1"/>
  <c r="U5" i="1"/>
  <c r="T5" i="1"/>
  <c r="S5" i="1"/>
  <c r="R5" i="1"/>
  <c r="Q5" i="1"/>
  <c r="P5" i="1"/>
  <c r="O5" i="1"/>
  <c r="O3" i="1"/>
  <c r="P3" i="1"/>
  <c r="R3" i="1"/>
  <c r="Q3" i="1"/>
  <c r="Z4" i="1"/>
  <c r="Y4" i="1"/>
  <c r="X4" i="1"/>
  <c r="W4" i="1"/>
  <c r="V4" i="1"/>
  <c r="U4" i="1"/>
  <c r="T4" i="1"/>
  <c r="S4" i="1"/>
  <c r="R4" i="1"/>
  <c r="Q4" i="1"/>
  <c r="P4" i="1"/>
  <c r="O4" i="1"/>
  <c r="Z3" i="1"/>
  <c r="Y3" i="1"/>
  <c r="X3" i="1"/>
  <c r="W3" i="1"/>
  <c r="V3" i="1"/>
  <c r="U3" i="1"/>
  <c r="T3" i="1"/>
  <c r="S3" i="1"/>
  <c r="Y2" i="1"/>
  <c r="Z2" i="1"/>
  <c r="X2" i="1"/>
  <c r="W2" i="1"/>
  <c r="V2" i="1"/>
  <c r="U2" i="1"/>
  <c r="T2" i="1"/>
  <c r="S2" i="1"/>
  <c r="Q2" i="1"/>
  <c r="R2" i="1"/>
  <c r="P2" i="1"/>
  <c r="O2" i="1"/>
  <c r="C16" i="1"/>
  <c r="C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L3" i="1"/>
  <c r="I3" i="1"/>
  <c r="F3" i="1"/>
  <c r="C4" i="1"/>
  <c r="C5" i="1"/>
  <c r="C6" i="1"/>
  <c r="C8" i="1"/>
  <c r="C9" i="1"/>
  <c r="C10" i="1"/>
  <c r="C11" i="1"/>
  <c r="C12" i="1"/>
  <c r="C13" i="1"/>
  <c r="C14" i="1"/>
  <c r="C15" i="1"/>
  <c r="C17" i="1"/>
  <c r="C18" i="1"/>
  <c r="C19" i="1"/>
  <c r="C3" i="1"/>
  <c r="C16" i="2"/>
  <c r="D16" i="2"/>
  <c r="E16" i="2"/>
  <c r="B16" i="2"/>
  <c r="C15" i="2"/>
  <c r="D15" i="2"/>
  <c r="E15" i="2"/>
  <c r="B15" i="2"/>
  <c r="C14" i="2"/>
  <c r="D14" i="2"/>
  <c r="E14" i="2"/>
  <c r="B14" i="2"/>
</calcChain>
</file>

<file path=xl/sharedStrings.xml><?xml version="1.0" encoding="utf-8"?>
<sst xmlns="http://schemas.openxmlformats.org/spreadsheetml/2006/main" count="48" uniqueCount="34">
  <si>
    <t>C</t>
  </si>
  <si>
    <t xml:space="preserve">Costo </t>
  </si>
  <si>
    <t>#</t>
  </si>
  <si>
    <t>D</t>
  </si>
  <si>
    <t>P</t>
  </si>
  <si>
    <t>A</t>
  </si>
  <si>
    <t>3F costruzioni</t>
  </si>
  <si>
    <t>5emmezzo</t>
  </si>
  <si>
    <t>Anno Zero MC</t>
  </si>
  <si>
    <t>AS Friskies</t>
  </si>
  <si>
    <t>Crossa Pu</t>
  </si>
  <si>
    <t>Ebosele Song</t>
  </si>
  <si>
    <t>I NANI</t>
  </si>
  <si>
    <t>In Vino Veritas</t>
  </si>
  <si>
    <t>Mani all impiedi</t>
  </si>
  <si>
    <t>Pomata Senza</t>
  </si>
  <si>
    <t>Reggi Frenato</t>
  </si>
  <si>
    <t>Ronie Merda</t>
  </si>
  <si>
    <t>media</t>
  </si>
  <si>
    <t>varianza</t>
  </si>
  <si>
    <t>deviazione st</t>
  </si>
  <si>
    <t>F1</t>
  </si>
  <si>
    <t>F2</t>
  </si>
  <si>
    <t>F3</t>
  </si>
  <si>
    <t>F4</t>
  </si>
  <si>
    <t>F5</t>
  </si>
  <si>
    <t>F6</t>
  </si>
  <si>
    <t>Colonna1</t>
  </si>
  <si>
    <t>Colonna2</t>
  </si>
  <si>
    <t>Colonna3</t>
  </si>
  <si>
    <t>Colonna4</t>
  </si>
  <si>
    <t>Colonna5</t>
  </si>
  <si>
    <t>Colonna6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</si>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</sst>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2"/>
      <color rgb="FF000000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vertical="center" wrapText="1"/>
    </xf>
    <xf numFmtId="1" fontId="4" fillId="0" borderId="2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1" fillId="6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0" fontId="2" fillId="2" borderId="12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3" borderId="25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2" fillId="3" borderId="27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right" vertical="center"/>
    </xf>
    <xf numFmtId="0" fontId="2" fillId="3" borderId="23" xfId="0" applyFont="1" applyFill="1" applyBorder="1" applyAlignment="1">
      <alignment horizontal="right" vertical="center"/>
    </xf>
    <xf numFmtId="0" fontId="2" fillId="3" borderId="28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 vertical="center"/>
    </xf>
    <xf numFmtId="0" fontId="0" fillId="0" borderId="0" xfId="0" applyBorder="1"/>
  </cellXfs>
  <cellStyles count="1">
    <cellStyle name="Normale" xfId="0" builtinId="0"/>
  </cellStyles>
  <dxfs count="14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324A95-4A60-4E10-813B-6775CBE86277}" name="Tabella3" displayName="Tabella3" ref="N1:Z5" totalsRowShown="0" headerRowDxfId="13">
  <tableColumns count="13">
    <tableColumn id="1" xr3:uid="{7C6222CF-F5A0-43F0-96E2-5D26FE028E6C}" name="Colonna1" dataDxfId="12"/>
    <tableColumn id="2" xr3:uid="{EB6FFD46-B474-4F1D-AD67-83F238C222EB}" name="F1" dataDxfId="11">
      <calculatedColumnFormula>SUMIFS($B3:$B19,$A3:$A19,"&lt;100",$A3:$A19,"&gt;=35")</calculatedColumnFormula>
    </tableColumn>
    <tableColumn id="10" xr3:uid="{4BC5ADE5-90E8-40A9-A3A9-98EAA7F43663}" name="Colonna2" dataDxfId="5">
      <calculatedColumnFormula>SUMIFS($C3:$C19,$A3:$A19,"&lt;100",$A3:$A19,"&gt;=35")</calculatedColumnFormula>
    </tableColumn>
    <tableColumn id="3" xr3:uid="{E2B117E8-C712-4383-98AD-E49A6287D676}" name="F2" dataDxfId="0"/>
    <tableColumn id="11" xr3:uid="{25BB68F2-255A-4C83-8DDC-2C70964BD181}" name="Colonna3" dataDxfId="4">
      <calculatedColumnFormula>SUMIFS($C3:$C19,$A3:$A19,"&lt;100",$A3:$A19,"&gt;=35")</calculatedColumnFormula>
    </tableColumn>
    <tableColumn id="4" xr3:uid="{EC1B0509-2E4A-4942-9931-793892A5CBA1}" name="F3" dataDxfId="10"/>
    <tableColumn id="12" xr3:uid="{F4B9D9D4-3ABD-4A08-B525-4D167D1F48F9}" name="Colonna4" dataDxfId="3">
      <calculatedColumnFormula>SUMIFS($C3:$C19,$A3:$A19,"&lt;100",$A3:$A19,"&gt;=35")</calculatedColumnFormula>
    </tableColumn>
    <tableColumn id="5" xr3:uid="{37F4E309-FF3E-4040-9B8E-CF41395549C8}" name="F4" dataDxfId="9"/>
    <tableColumn id="13" xr3:uid="{F57CE56E-64D1-4CBE-85C5-A608D623BE59}" name="Colonna5" dataDxfId="2">
      <calculatedColumnFormula>SUMIFS($C3:$C19,$A3:$A19,"&lt;100",$A3:$A19,"&gt;=35")</calculatedColumnFormula>
    </tableColumn>
    <tableColumn id="6" xr3:uid="{32F46FB7-83FD-4B1F-990F-E28063B2C073}" name="F5" dataDxfId="8"/>
    <tableColumn id="14" xr3:uid="{4055249D-680A-4761-A921-C3AA395FF4DD}" name="Colonna6" dataDxfId="1">
      <calculatedColumnFormula>SUMIFS($C3:$C19,$A3:$A19,"&lt;100",$A3:$A19,"&gt;=35")</calculatedColumnFormula>
    </tableColumn>
    <tableColumn id="7" xr3:uid="{2E090F76-A0EC-4AFD-AE26-29DE5DCB4F93}" name="F6" dataDxfId="7"/>
    <tableColumn id="15" xr3:uid="{CBBD19EA-C084-4B9F-886B-D89EFF5AB0AF}" name="F7" dataDxfId="6">
      <calculatedColumnFormula>SUM(F22:F25)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273F-183C-45F7-A44D-19E0582FA9DA}">
  <dimension ref="A1:Z43"/>
  <sheetViews>
    <sheetView tabSelected="1" workbookViewId="0">
      <selection activeCell="Z6" sqref="Z6"/>
    </sheetView>
  </sheetViews>
  <sheetFormatPr defaultRowHeight="14.4" x14ac:dyDescent="0.3"/>
  <cols>
    <col min="14" max="14" width="11" customWidth="1"/>
    <col min="15" max="26" width="7.21875" customWidth="1"/>
  </cols>
  <sheetData>
    <row r="1" spans="1:26" x14ac:dyDescent="0.3">
      <c r="A1" s="33" t="s">
        <v>4</v>
      </c>
      <c r="B1" s="34"/>
      <c r="C1" s="35"/>
      <c r="D1" s="24" t="s">
        <v>3</v>
      </c>
      <c r="E1" s="25"/>
      <c r="F1" s="28"/>
      <c r="G1" s="24" t="s">
        <v>0</v>
      </c>
      <c r="H1" s="25"/>
      <c r="I1" s="28"/>
      <c r="J1" s="24" t="s">
        <v>5</v>
      </c>
      <c r="K1" s="25"/>
      <c r="L1" s="36"/>
      <c r="N1" t="s">
        <v>27</v>
      </c>
      <c r="O1" s="26" t="s">
        <v>21</v>
      </c>
      <c r="P1" s="26" t="s">
        <v>28</v>
      </c>
      <c r="Q1" s="26" t="s">
        <v>22</v>
      </c>
      <c r="R1" s="26" t="s">
        <v>29</v>
      </c>
      <c r="S1" s="26" t="s">
        <v>23</v>
      </c>
      <c r="T1" s="26" t="s">
        <v>30</v>
      </c>
      <c r="U1" s="26" t="s">
        <v>24</v>
      </c>
      <c r="V1" s="26" t="s">
        <v>31</v>
      </c>
      <c r="W1" s="26" t="s">
        <v>25</v>
      </c>
      <c r="X1" s="26" t="s">
        <v>32</v>
      </c>
      <c r="Y1" s="26" t="s">
        <v>26</v>
      </c>
      <c r="Z1" s="26" t="s">
        <v>33</v>
      </c>
    </row>
    <row r="2" spans="1:26" ht="15" thickBot="1" x14ac:dyDescent="0.35">
      <c r="A2" s="53" t="s">
        <v>1</v>
      </c>
      <c r="B2" s="54" t="s">
        <v>2</v>
      </c>
      <c r="C2" s="55"/>
      <c r="D2" s="53" t="s">
        <v>1</v>
      </c>
      <c r="E2" s="54" t="s">
        <v>2</v>
      </c>
      <c r="F2" s="55"/>
      <c r="G2" s="53" t="s">
        <v>1</v>
      </c>
      <c r="H2" s="54" t="s">
        <v>2</v>
      </c>
      <c r="I2" s="55"/>
      <c r="J2" s="53" t="s">
        <v>1</v>
      </c>
      <c r="K2" s="54" t="s">
        <v>2</v>
      </c>
      <c r="L2" s="26"/>
      <c r="N2" s="26" t="s">
        <v>4</v>
      </c>
      <c r="O2" s="27">
        <f>SUMIFS($B3:$B19,$A3:$A19,"&lt;100",$A3:$A19,"&gt;=35")</f>
        <v>5</v>
      </c>
      <c r="P2" s="27">
        <f t="shared" ref="P2:P5" si="0">SUMIFS($C3:$C19,$A3:$A19,"&lt;100",$A3:$A19,"&gt;=35")</f>
        <v>216</v>
      </c>
      <c r="Q2" s="27">
        <f>SUMIFS($B3:$B19,$A3:$A19,"&lt;35",$A3:$A19,"&gt;=20")</f>
        <v>2</v>
      </c>
      <c r="R2" s="27">
        <f>SUMIFS($C3:$C19,$A3:$A19,"&lt;35",$A3:$A19,"&gt;=20")</f>
        <v>50</v>
      </c>
      <c r="S2" s="27">
        <f>SUMIFS($B3:$B19,$A3:$A19,"&lt;20",$A3:$A19,"&gt;=10")</f>
        <v>3</v>
      </c>
      <c r="T2" s="27">
        <f>SUMIFS($C3:$C19,$A3:$A19,"&lt;20",$A3:$A19,"&gt;=10")</f>
        <v>42</v>
      </c>
      <c r="U2" s="27">
        <f>SUMIFS($B3:$B19,$A3:$A19,"&lt;10",$A3:$A19,"&gt;=5")</f>
        <v>10</v>
      </c>
      <c r="V2" s="27">
        <f>SUMIFS($C3:$C19,$A3:$A19,"&lt;10",$A3:$A19,"&gt;=5")</f>
        <v>62</v>
      </c>
      <c r="W2" s="27">
        <f>SUMIFS($B3:$B19,$A3:$A19,"&lt;5",$A3:$A19,"&gt;=2")</f>
        <v>4</v>
      </c>
      <c r="X2" s="27">
        <f>SUMIFS($C3:$C19,$A3:$A19,"&lt;5",$A3:$A19,"&gt;=2")</f>
        <v>12</v>
      </c>
      <c r="Y2" s="27">
        <f>SUMIFS($B3:$B19,$A3:$A19,"&lt;2",$A3:$A19,"&gt;=1")</f>
        <v>13</v>
      </c>
      <c r="Z2" s="27">
        <f>SUMIFS($C3:$C19,$A3:$A19,"&lt;2",$A3:$A19,"&gt;=1")</f>
        <v>13</v>
      </c>
    </row>
    <row r="3" spans="1:26" ht="15" thickBot="1" x14ac:dyDescent="0.35">
      <c r="A3" s="20">
        <v>59</v>
      </c>
      <c r="B3" s="50">
        <v>1</v>
      </c>
      <c r="C3" s="21">
        <f>B3*A3</f>
        <v>59</v>
      </c>
      <c r="D3" s="42">
        <v>49</v>
      </c>
      <c r="E3" s="43">
        <v>1</v>
      </c>
      <c r="F3" s="44">
        <f>E3*D3</f>
        <v>49</v>
      </c>
      <c r="G3" s="20">
        <v>51</v>
      </c>
      <c r="H3" s="50">
        <v>1</v>
      </c>
      <c r="I3" s="21">
        <f>H3*G3</f>
        <v>51</v>
      </c>
      <c r="J3" s="20">
        <v>176</v>
      </c>
      <c r="K3" s="50">
        <v>1</v>
      </c>
      <c r="L3" s="21">
        <f>K3*J3</f>
        <v>176</v>
      </c>
      <c r="N3" s="26" t="s">
        <v>3</v>
      </c>
      <c r="O3" s="27">
        <f>SUMIFS($E3:$E26,$D3:$D26,"&lt;100",$D3:$D26,"&gt;=25")</f>
        <v>3</v>
      </c>
      <c r="P3" s="27">
        <f>SUMIFS($F3:$F26,$D3:$D26,"&lt;100",$D3:$D26,"&gt;=25")</f>
        <v>103</v>
      </c>
      <c r="Q3" s="27">
        <f>SUMIFS($E3:$E26,$D3:$D26,"&lt;25",$D3:$D26,"&gt;=20")</f>
        <v>5</v>
      </c>
      <c r="R3" s="27">
        <f>SUMIFS($F3:$F26,$D3:$D26,"&lt;25",$D3:$D26,"&gt;=20")</f>
        <v>102</v>
      </c>
      <c r="S3" s="27">
        <f>SUMIFS($E3:$E26,$D3:$D26,"&lt;20",$D3:$D26,"&gt;=15")</f>
        <v>8</v>
      </c>
      <c r="T3" s="27">
        <f>SUMIFS($F3:$F26,$D3:$D26,"&lt;20",$D3:$D26,"&gt;=15")</f>
        <v>141</v>
      </c>
      <c r="U3" s="27">
        <f>SUMIFS($E3:$E26,$D3:$D26,"&lt;15",$D3:$D26,"&gt;=10")</f>
        <v>14</v>
      </c>
      <c r="V3" s="27">
        <f>SUMIFS($F3:$F26,$D3:$D26,"&lt;15",$D3:$D26,"&gt;=10")</f>
        <v>161</v>
      </c>
      <c r="W3" s="27">
        <f>SUMIFS($E3:$E26,$D3:$D26,"&lt;10",$D3:$D26,"&gt;=4")</f>
        <v>43</v>
      </c>
      <c r="X3" s="27">
        <f>SUMIFS($F3:$F26,$D3:$D26,"&lt;10",$D3:$D26,"&gt;=4")</f>
        <v>240</v>
      </c>
      <c r="Y3" s="27">
        <f>SUMIFS($E3:$E26,$D3:$D26,"&lt;4",$D3:$D26,"&gt;=1")</f>
        <v>19</v>
      </c>
      <c r="Z3" s="27">
        <f>SUMIFS($F3:$F26,$D3:$D26,"&lt;4",$D3:$D26,"&gt;=1")</f>
        <v>44</v>
      </c>
    </row>
    <row r="4" spans="1:26" x14ac:dyDescent="0.3">
      <c r="A4" s="7">
        <v>44</v>
      </c>
      <c r="B4" s="39">
        <v>1</v>
      </c>
      <c r="C4" s="38">
        <f t="shared" ref="C4:C19" si="1">B4*A4</f>
        <v>44</v>
      </c>
      <c r="D4" s="22">
        <v>28</v>
      </c>
      <c r="E4" s="45">
        <v>1</v>
      </c>
      <c r="F4" s="46">
        <f t="shared" ref="F4:F26" si="2">E4*D4</f>
        <v>28</v>
      </c>
      <c r="G4" s="7">
        <v>50</v>
      </c>
      <c r="H4" s="39">
        <v>1</v>
      </c>
      <c r="I4" s="38">
        <f t="shared" ref="I4:I34" si="3">H4*G4</f>
        <v>50</v>
      </c>
      <c r="J4" s="7">
        <v>163</v>
      </c>
      <c r="K4" s="39">
        <v>1</v>
      </c>
      <c r="L4" s="38">
        <f t="shared" ref="L4:L43" si="4">K4*J4</f>
        <v>163</v>
      </c>
      <c r="N4" s="26" t="s">
        <v>0</v>
      </c>
      <c r="O4" s="27">
        <f>SUMIFS($H3:$H34,$G3:$G34,"&lt;100",$G3:$G34,"&gt;=40")</f>
        <v>8</v>
      </c>
      <c r="P4" s="27">
        <f>SUMIFS($I3:$I34,$G3:$G34,"&lt;100",$G3:$G34,"&gt;=40")</f>
        <v>361</v>
      </c>
      <c r="Q4" s="27">
        <f>SUMIFS($H3:$H34,$G3:$G34,"&lt;40",$G3:$G34,"&gt;=25")</f>
        <v>8</v>
      </c>
      <c r="R4" s="27">
        <f>SUMIFS($I3:$I34,$G3:$G34,"&lt;40",$G3:$G34,"&gt;=25")</f>
        <v>235</v>
      </c>
      <c r="S4" s="27">
        <f>SUMIFS($H3:$H34,$G3:$G34,"&lt;25",$G3:$G34,"&gt;=15")</f>
        <v>24</v>
      </c>
      <c r="T4" s="27">
        <f>SUMIFS($I3:$I34,$G3:$G34,"&lt;25",$G3:$G34,"&gt;=15")</f>
        <v>449</v>
      </c>
      <c r="U4" s="27">
        <f>SUMIFS($H3:$H34,$G3:$G34,"&lt;15",$G3:$G34,"&gt;=10")</f>
        <v>9</v>
      </c>
      <c r="V4" s="27">
        <f>SUMIFS($I3:$I34,$G3:$G34,"&lt;15",$G3:$G34,"&gt;=10")</f>
        <v>110</v>
      </c>
      <c r="W4" s="27">
        <f>SUMIFS($H3:$H34,$G3:$G34,"&lt;10",$G3:$G34,"&gt;=4")</f>
        <v>20</v>
      </c>
      <c r="X4" s="27">
        <f>SUMIFS($I3:$I34,$G3:$G34,"&lt;10",$G3:$G34,"&gt;=4")</f>
        <v>118</v>
      </c>
      <c r="Y4" s="27">
        <f>SUMIFS($H3:$H34,$G3:$G34,"&lt;4",$G3:$G34,"&gt;=1")</f>
        <v>45</v>
      </c>
      <c r="Z4" s="27">
        <f>SUMIFS($I3:$I34,$G3:$G34,"&lt;4",$G3:$G34,"&gt;=1")</f>
        <v>66</v>
      </c>
    </row>
    <row r="5" spans="1:26" x14ac:dyDescent="0.3">
      <c r="A5" s="5">
        <v>42</v>
      </c>
      <c r="B5" s="37">
        <v>1</v>
      </c>
      <c r="C5" s="6">
        <f t="shared" si="1"/>
        <v>42</v>
      </c>
      <c r="D5" s="5">
        <v>26</v>
      </c>
      <c r="E5" s="37">
        <v>1</v>
      </c>
      <c r="F5" s="6">
        <f t="shared" si="2"/>
        <v>26</v>
      </c>
      <c r="G5" s="5">
        <v>48</v>
      </c>
      <c r="H5" s="37">
        <v>1</v>
      </c>
      <c r="I5" s="6">
        <f t="shared" si="3"/>
        <v>48</v>
      </c>
      <c r="J5" s="5">
        <v>160</v>
      </c>
      <c r="K5" s="37">
        <v>1</v>
      </c>
      <c r="L5" s="6">
        <f t="shared" si="4"/>
        <v>160</v>
      </c>
      <c r="N5" s="26" t="s">
        <v>5</v>
      </c>
      <c r="O5" s="27">
        <f>SUMIFS($K3:$K43,$J3:$J43,"&lt;200",$J3:$J43,"&gt;=100")</f>
        <v>6</v>
      </c>
      <c r="P5" s="27">
        <f>SUMIFS($L3:$L43,$J3:$J43,"&lt;200",$J3:$J43,"&gt;=100")</f>
        <v>852</v>
      </c>
      <c r="Q5" s="27">
        <f>SUMIFS($K3:$K43,$J3:$J43,"&lt;100",$J3:$J43,"&gt;=75")</f>
        <v>5</v>
      </c>
      <c r="R5" s="27">
        <f>SUMIFS($L3:$L43,$J3:$J43,"&lt;100",$J3:$J43,"&gt;=75")</f>
        <v>410</v>
      </c>
      <c r="S5" s="27">
        <f>SUMIFS($K3:$K43,$J3:$J43,"&lt;75",$J3:$J43,"&gt;=40")</f>
        <v>8</v>
      </c>
      <c r="T5" s="27">
        <f>SUMIFS($L3:$L43,$J3:$J43,"&lt;75",$J3:$J43,"&gt;=40")</f>
        <v>407</v>
      </c>
      <c r="U5" s="27">
        <f>SUMIFS($K3:$K43,$J3:$J43,"&lt;40",$J3:$J43,"&gt;=15")</f>
        <v>13</v>
      </c>
      <c r="V5" s="27">
        <f>SUMIFS($L3:$L43,$J3:$J43,"&lt;40",$J3:$J43,"&gt;=15")</f>
        <v>327</v>
      </c>
      <c r="W5" s="27">
        <f>SUMIFS($K3:$K43,$J3:$J43,"&lt;15",$J3:$J43,"&gt;=4")</f>
        <v>23</v>
      </c>
      <c r="X5" s="27">
        <f>SUMIFS($L3:$L43,$J3:$J43,"&lt;15",$J3:$J43,"&gt;=4")</f>
        <v>203</v>
      </c>
      <c r="Y5" s="27">
        <f>SUMIFS($K3:$K43,$J3:$J43,"&lt;4",$J3:$J43,"&gt;=1")</f>
        <v>32</v>
      </c>
      <c r="Z5" s="27">
        <f>SUMIFS($L3:$L43,$J3:$J43,"&lt;4",$J3:$J43,"&gt;=1")</f>
        <v>44</v>
      </c>
    </row>
    <row r="6" spans="1:26" x14ac:dyDescent="0.3">
      <c r="A6" s="7">
        <v>36</v>
      </c>
      <c r="B6" s="39">
        <v>1</v>
      </c>
      <c r="C6" s="38">
        <f t="shared" si="1"/>
        <v>36</v>
      </c>
      <c r="D6" s="7">
        <v>21</v>
      </c>
      <c r="E6" s="39">
        <v>2</v>
      </c>
      <c r="F6" s="38">
        <f t="shared" si="2"/>
        <v>42</v>
      </c>
      <c r="G6" s="7">
        <v>47</v>
      </c>
      <c r="H6" s="39">
        <v>1</v>
      </c>
      <c r="I6" s="38">
        <f t="shared" si="3"/>
        <v>47</v>
      </c>
      <c r="J6" s="7">
        <v>130</v>
      </c>
      <c r="K6" s="39">
        <v>1</v>
      </c>
      <c r="L6" s="38">
        <f t="shared" si="4"/>
        <v>130</v>
      </c>
    </row>
    <row r="7" spans="1:26" ht="15" thickBot="1" x14ac:dyDescent="0.35">
      <c r="A7" s="12">
        <v>35</v>
      </c>
      <c r="B7" s="49">
        <v>1</v>
      </c>
      <c r="C7" s="48">
        <f t="shared" si="1"/>
        <v>35</v>
      </c>
      <c r="D7" s="12">
        <v>20</v>
      </c>
      <c r="E7" s="49">
        <v>3</v>
      </c>
      <c r="F7" s="13">
        <f t="shared" si="2"/>
        <v>60</v>
      </c>
      <c r="G7" s="5">
        <v>44</v>
      </c>
      <c r="H7" s="37">
        <v>1</v>
      </c>
      <c r="I7" s="6">
        <f t="shared" si="3"/>
        <v>44</v>
      </c>
      <c r="J7" s="5">
        <v>120</v>
      </c>
      <c r="K7" s="37">
        <v>1</v>
      </c>
      <c r="L7" s="6">
        <f t="shared" si="4"/>
        <v>120</v>
      </c>
    </row>
    <row r="8" spans="1:26" ht="15" thickBot="1" x14ac:dyDescent="0.35">
      <c r="A8" s="19">
        <v>25</v>
      </c>
      <c r="B8" s="51">
        <v>2</v>
      </c>
      <c r="C8" s="52">
        <f t="shared" si="1"/>
        <v>50</v>
      </c>
      <c r="D8" s="22">
        <v>19</v>
      </c>
      <c r="E8" s="45">
        <v>3</v>
      </c>
      <c r="F8" s="46">
        <f t="shared" si="2"/>
        <v>57</v>
      </c>
      <c r="G8" s="7">
        <v>41</v>
      </c>
      <c r="H8" s="39">
        <v>1</v>
      </c>
      <c r="I8" s="38">
        <f t="shared" si="3"/>
        <v>41</v>
      </c>
      <c r="J8" s="23">
        <v>103</v>
      </c>
      <c r="K8" s="47">
        <v>1</v>
      </c>
      <c r="L8" s="48">
        <f t="shared" si="4"/>
        <v>103</v>
      </c>
    </row>
    <row r="9" spans="1:26" ht="15" thickBot="1" x14ac:dyDescent="0.35">
      <c r="A9" s="20">
        <v>15</v>
      </c>
      <c r="B9" s="50">
        <v>1</v>
      </c>
      <c r="C9" s="21">
        <f t="shared" si="1"/>
        <v>15</v>
      </c>
      <c r="D9" s="5">
        <v>18</v>
      </c>
      <c r="E9" s="37">
        <v>2</v>
      </c>
      <c r="F9" s="6">
        <f t="shared" si="2"/>
        <v>36</v>
      </c>
      <c r="G9" s="12">
        <v>40</v>
      </c>
      <c r="H9" s="49">
        <v>2</v>
      </c>
      <c r="I9" s="13">
        <f t="shared" si="3"/>
        <v>80</v>
      </c>
      <c r="J9" s="20">
        <v>92</v>
      </c>
      <c r="K9" s="50">
        <v>1</v>
      </c>
      <c r="L9" s="21">
        <f t="shared" si="4"/>
        <v>92</v>
      </c>
    </row>
    <row r="10" spans="1:26" x14ac:dyDescent="0.3">
      <c r="A10" s="7">
        <v>14</v>
      </c>
      <c r="B10" s="39">
        <v>1</v>
      </c>
      <c r="C10" s="38">
        <f t="shared" si="1"/>
        <v>14</v>
      </c>
      <c r="D10" s="7">
        <v>17</v>
      </c>
      <c r="E10" s="39">
        <v>1</v>
      </c>
      <c r="F10" s="38">
        <f t="shared" si="2"/>
        <v>17</v>
      </c>
      <c r="G10" s="22">
        <v>39</v>
      </c>
      <c r="H10" s="45">
        <v>1</v>
      </c>
      <c r="I10" s="46">
        <f t="shared" si="3"/>
        <v>39</v>
      </c>
      <c r="J10" s="7">
        <v>86</v>
      </c>
      <c r="K10" s="39">
        <v>1</v>
      </c>
      <c r="L10" s="38">
        <f t="shared" si="4"/>
        <v>86</v>
      </c>
    </row>
    <row r="11" spans="1:26" ht="15" thickBot="1" x14ac:dyDescent="0.35">
      <c r="A11" s="12">
        <v>13</v>
      </c>
      <c r="B11" s="49">
        <v>1</v>
      </c>
      <c r="C11" s="13">
        <f t="shared" si="1"/>
        <v>13</v>
      </c>
      <c r="D11" s="5">
        <v>16</v>
      </c>
      <c r="E11" s="37">
        <v>1</v>
      </c>
      <c r="F11" s="6">
        <f t="shared" si="2"/>
        <v>16</v>
      </c>
      <c r="G11" s="5">
        <v>32</v>
      </c>
      <c r="H11" s="37">
        <v>1</v>
      </c>
      <c r="I11" s="6">
        <f t="shared" si="3"/>
        <v>32</v>
      </c>
      <c r="J11" s="5">
        <v>80</v>
      </c>
      <c r="K11" s="37">
        <v>1</v>
      </c>
      <c r="L11" s="6">
        <f t="shared" si="4"/>
        <v>80</v>
      </c>
    </row>
    <row r="12" spans="1:26" ht="15" thickBot="1" x14ac:dyDescent="0.35">
      <c r="A12" s="22">
        <v>9</v>
      </c>
      <c r="B12" s="45">
        <v>2</v>
      </c>
      <c r="C12" s="46">
        <f t="shared" si="1"/>
        <v>18</v>
      </c>
      <c r="D12" s="23">
        <v>15</v>
      </c>
      <c r="E12" s="47">
        <v>1</v>
      </c>
      <c r="F12" s="48">
        <f t="shared" si="2"/>
        <v>15</v>
      </c>
      <c r="G12" s="7">
        <v>30</v>
      </c>
      <c r="H12" s="39">
        <v>2</v>
      </c>
      <c r="I12" s="38">
        <f t="shared" si="3"/>
        <v>60</v>
      </c>
      <c r="J12" s="7">
        <v>77</v>
      </c>
      <c r="K12" s="39">
        <v>1</v>
      </c>
      <c r="L12" s="38">
        <f t="shared" si="4"/>
        <v>77</v>
      </c>
    </row>
    <row r="13" spans="1:26" ht="15" thickBot="1" x14ac:dyDescent="0.35">
      <c r="A13" s="5">
        <v>7</v>
      </c>
      <c r="B13" s="37">
        <v>1</v>
      </c>
      <c r="C13" s="6">
        <f t="shared" si="1"/>
        <v>7</v>
      </c>
      <c r="D13" s="20">
        <v>14</v>
      </c>
      <c r="E13" s="50">
        <v>1</v>
      </c>
      <c r="F13" s="21">
        <f t="shared" si="2"/>
        <v>14</v>
      </c>
      <c r="G13" s="12">
        <v>26</v>
      </c>
      <c r="H13" s="49">
        <v>4</v>
      </c>
      <c r="I13" s="13">
        <f t="shared" si="3"/>
        <v>104</v>
      </c>
      <c r="J13" s="12">
        <v>75</v>
      </c>
      <c r="K13" s="49">
        <v>1</v>
      </c>
      <c r="L13" s="13">
        <f t="shared" si="4"/>
        <v>75</v>
      </c>
    </row>
    <row r="14" spans="1:26" x14ac:dyDescent="0.3">
      <c r="A14" s="7">
        <v>6</v>
      </c>
      <c r="B14" s="39">
        <v>2</v>
      </c>
      <c r="C14" s="38">
        <f t="shared" si="1"/>
        <v>12</v>
      </c>
      <c r="D14" s="7">
        <v>13</v>
      </c>
      <c r="E14" s="39">
        <v>3</v>
      </c>
      <c r="F14" s="38">
        <f t="shared" si="2"/>
        <v>39</v>
      </c>
      <c r="G14" s="22">
        <v>24</v>
      </c>
      <c r="H14" s="45">
        <v>3</v>
      </c>
      <c r="I14" s="46">
        <f t="shared" si="3"/>
        <v>72</v>
      </c>
      <c r="J14" s="22">
        <v>62</v>
      </c>
      <c r="K14" s="45">
        <v>1</v>
      </c>
      <c r="L14" s="46">
        <f t="shared" si="4"/>
        <v>62</v>
      </c>
    </row>
    <row r="15" spans="1:26" ht="15" thickBot="1" x14ac:dyDescent="0.35">
      <c r="A15" s="12">
        <v>5</v>
      </c>
      <c r="B15" s="49">
        <v>5</v>
      </c>
      <c r="C15" s="13">
        <f t="shared" si="1"/>
        <v>25</v>
      </c>
      <c r="D15" s="5">
        <v>12</v>
      </c>
      <c r="E15" s="37">
        <v>3</v>
      </c>
      <c r="F15" s="6">
        <f t="shared" si="2"/>
        <v>36</v>
      </c>
      <c r="G15" s="5">
        <v>23</v>
      </c>
      <c r="H15" s="37">
        <v>1</v>
      </c>
      <c r="I15" s="6">
        <f t="shared" si="3"/>
        <v>23</v>
      </c>
      <c r="J15" s="5">
        <v>61</v>
      </c>
      <c r="K15" s="37">
        <v>1</v>
      </c>
      <c r="L15" s="6">
        <f t="shared" si="4"/>
        <v>61</v>
      </c>
    </row>
    <row r="16" spans="1:26" x14ac:dyDescent="0.3">
      <c r="A16" s="22">
        <v>4</v>
      </c>
      <c r="B16" s="45">
        <v>1</v>
      </c>
      <c r="C16" s="46">
        <f t="shared" si="1"/>
        <v>4</v>
      </c>
      <c r="D16" s="7">
        <v>11</v>
      </c>
      <c r="E16" s="39">
        <v>2</v>
      </c>
      <c r="F16" s="38">
        <f t="shared" si="2"/>
        <v>22</v>
      </c>
      <c r="G16" s="7">
        <v>21</v>
      </c>
      <c r="H16" s="39">
        <v>4</v>
      </c>
      <c r="I16" s="38">
        <f t="shared" si="3"/>
        <v>84</v>
      </c>
      <c r="J16" s="7">
        <v>58</v>
      </c>
      <c r="K16" s="39">
        <v>1</v>
      </c>
      <c r="L16" s="38">
        <f t="shared" si="4"/>
        <v>58</v>
      </c>
    </row>
    <row r="17" spans="1:12" ht="15" thickBot="1" x14ac:dyDescent="0.35">
      <c r="A17" s="5">
        <v>3</v>
      </c>
      <c r="B17" s="37">
        <v>2</v>
      </c>
      <c r="C17" s="6">
        <f t="shared" si="1"/>
        <v>6</v>
      </c>
      <c r="D17" s="12">
        <v>10</v>
      </c>
      <c r="E17" s="49">
        <v>5</v>
      </c>
      <c r="F17" s="13">
        <f t="shared" si="2"/>
        <v>50</v>
      </c>
      <c r="G17" s="5">
        <v>20</v>
      </c>
      <c r="H17" s="37">
        <v>2</v>
      </c>
      <c r="I17" s="6">
        <f t="shared" si="3"/>
        <v>40</v>
      </c>
      <c r="J17" s="5">
        <v>57</v>
      </c>
      <c r="K17" s="37">
        <v>1</v>
      </c>
      <c r="L17" s="6">
        <f t="shared" si="4"/>
        <v>57</v>
      </c>
    </row>
    <row r="18" spans="1:12" ht="15" thickBot="1" x14ac:dyDescent="0.35">
      <c r="A18" s="23">
        <v>2</v>
      </c>
      <c r="B18" s="47">
        <v>1</v>
      </c>
      <c r="C18" s="48">
        <f t="shared" si="1"/>
        <v>2</v>
      </c>
      <c r="D18" s="20">
        <v>9</v>
      </c>
      <c r="E18" s="50">
        <v>3</v>
      </c>
      <c r="F18" s="21">
        <f t="shared" si="2"/>
        <v>27</v>
      </c>
      <c r="G18" s="5">
        <v>18</v>
      </c>
      <c r="H18" s="37">
        <v>3</v>
      </c>
      <c r="I18" s="6">
        <f t="shared" si="3"/>
        <v>54</v>
      </c>
      <c r="J18" s="5">
        <v>43</v>
      </c>
      <c r="K18" s="37">
        <v>2</v>
      </c>
      <c r="L18" s="6">
        <f t="shared" si="4"/>
        <v>86</v>
      </c>
    </row>
    <row r="19" spans="1:12" ht="15" thickBot="1" x14ac:dyDescent="0.35">
      <c r="A19" s="42">
        <v>1</v>
      </c>
      <c r="B19" s="43">
        <v>13</v>
      </c>
      <c r="C19" s="44">
        <f t="shared" si="1"/>
        <v>13</v>
      </c>
      <c r="D19" s="7">
        <v>8</v>
      </c>
      <c r="E19" s="39">
        <v>2</v>
      </c>
      <c r="F19" s="38">
        <f t="shared" si="2"/>
        <v>16</v>
      </c>
      <c r="G19" s="7">
        <v>17</v>
      </c>
      <c r="H19" s="39">
        <v>3</v>
      </c>
      <c r="I19" s="38">
        <f t="shared" si="3"/>
        <v>51</v>
      </c>
      <c r="J19" s="7">
        <v>42</v>
      </c>
      <c r="K19" s="39">
        <v>1</v>
      </c>
      <c r="L19" s="38">
        <f t="shared" si="4"/>
        <v>42</v>
      </c>
    </row>
    <row r="20" spans="1:12" ht="15" thickBot="1" x14ac:dyDescent="0.35">
      <c r="A20" s="40"/>
      <c r="B20" s="41"/>
      <c r="C20" s="31"/>
      <c r="D20" s="5">
        <v>7</v>
      </c>
      <c r="E20" s="37">
        <v>8</v>
      </c>
      <c r="F20" s="6">
        <f t="shared" si="2"/>
        <v>56</v>
      </c>
      <c r="G20" s="5">
        <v>16</v>
      </c>
      <c r="H20" s="37">
        <v>5</v>
      </c>
      <c r="I20" s="6">
        <f t="shared" si="3"/>
        <v>80</v>
      </c>
      <c r="J20" s="12">
        <v>41</v>
      </c>
      <c r="K20" s="49">
        <v>1</v>
      </c>
      <c r="L20" s="13">
        <f t="shared" si="4"/>
        <v>41</v>
      </c>
    </row>
    <row r="21" spans="1:12" ht="15" thickBot="1" x14ac:dyDescent="0.35">
      <c r="A21" s="8"/>
      <c r="B21" s="9"/>
      <c r="C21" s="29"/>
      <c r="D21" s="7">
        <v>6</v>
      </c>
      <c r="E21" s="39">
        <v>7</v>
      </c>
      <c r="F21" s="38">
        <f t="shared" si="2"/>
        <v>42</v>
      </c>
      <c r="G21" s="23">
        <v>15</v>
      </c>
      <c r="H21" s="47">
        <v>3</v>
      </c>
      <c r="I21" s="48">
        <f t="shared" si="3"/>
        <v>45</v>
      </c>
      <c r="J21" s="22">
        <v>33</v>
      </c>
      <c r="K21" s="45">
        <v>2</v>
      </c>
      <c r="L21" s="46">
        <f t="shared" si="4"/>
        <v>66</v>
      </c>
    </row>
    <row r="22" spans="1:12" x14ac:dyDescent="0.3">
      <c r="A22" s="8"/>
      <c r="B22" s="9"/>
      <c r="C22" s="30"/>
      <c r="D22" s="5">
        <v>5</v>
      </c>
      <c r="E22" s="37">
        <v>7</v>
      </c>
      <c r="F22" s="6">
        <f t="shared" si="2"/>
        <v>35</v>
      </c>
      <c r="G22" s="20">
        <v>14</v>
      </c>
      <c r="H22" s="50">
        <v>1</v>
      </c>
      <c r="I22" s="21">
        <f t="shared" si="3"/>
        <v>14</v>
      </c>
      <c r="J22" s="5">
        <v>31</v>
      </c>
      <c r="K22" s="37">
        <v>1</v>
      </c>
      <c r="L22" s="6">
        <f t="shared" si="4"/>
        <v>31</v>
      </c>
    </row>
    <row r="23" spans="1:12" ht="15" thickBot="1" x14ac:dyDescent="0.35">
      <c r="A23" s="8"/>
      <c r="B23" s="9"/>
      <c r="C23" s="31"/>
      <c r="D23" s="23">
        <v>4</v>
      </c>
      <c r="E23" s="47">
        <v>16</v>
      </c>
      <c r="F23" s="48">
        <f t="shared" si="2"/>
        <v>64</v>
      </c>
      <c r="G23" s="7">
        <v>13</v>
      </c>
      <c r="H23" s="39">
        <v>5</v>
      </c>
      <c r="I23" s="38">
        <f t="shared" si="3"/>
        <v>65</v>
      </c>
      <c r="J23" s="7">
        <v>30</v>
      </c>
      <c r="K23" s="39">
        <v>2</v>
      </c>
      <c r="L23" s="38">
        <f t="shared" si="4"/>
        <v>60</v>
      </c>
    </row>
    <row r="24" spans="1:12" x14ac:dyDescent="0.3">
      <c r="A24" s="8"/>
      <c r="B24" s="9"/>
      <c r="C24" s="29"/>
      <c r="D24" s="17">
        <v>3</v>
      </c>
      <c r="E24" s="56">
        <v>8</v>
      </c>
      <c r="F24" s="18">
        <f t="shared" si="2"/>
        <v>24</v>
      </c>
      <c r="G24" s="5">
        <v>11</v>
      </c>
      <c r="H24" s="37">
        <v>1</v>
      </c>
      <c r="I24" s="6">
        <f t="shared" si="3"/>
        <v>11</v>
      </c>
      <c r="J24" s="5">
        <v>27</v>
      </c>
      <c r="K24" s="37">
        <v>1</v>
      </c>
      <c r="L24" s="6">
        <f t="shared" si="4"/>
        <v>27</v>
      </c>
    </row>
    <row r="25" spans="1:12" ht="15" thickBot="1" x14ac:dyDescent="0.35">
      <c r="A25" s="8"/>
      <c r="B25" s="9"/>
      <c r="C25" s="29"/>
      <c r="D25" s="7">
        <v>2</v>
      </c>
      <c r="E25" s="39">
        <v>9</v>
      </c>
      <c r="F25" s="38">
        <f t="shared" si="2"/>
        <v>18</v>
      </c>
      <c r="G25" s="23">
        <v>10</v>
      </c>
      <c r="H25" s="47">
        <v>2</v>
      </c>
      <c r="I25" s="48">
        <f t="shared" si="3"/>
        <v>20</v>
      </c>
      <c r="J25" s="7">
        <v>25</v>
      </c>
      <c r="K25" s="39">
        <v>1</v>
      </c>
      <c r="L25" s="38">
        <f t="shared" si="4"/>
        <v>25</v>
      </c>
    </row>
    <row r="26" spans="1:12" ht="15" thickBot="1" x14ac:dyDescent="0.35">
      <c r="A26" s="8"/>
      <c r="B26" s="9"/>
      <c r="C26" s="29"/>
      <c r="D26" s="12">
        <v>1</v>
      </c>
      <c r="E26" s="49">
        <v>2</v>
      </c>
      <c r="F26" s="13">
        <f t="shared" si="2"/>
        <v>2</v>
      </c>
      <c r="G26" s="20">
        <v>9</v>
      </c>
      <c r="H26" s="50">
        <v>1</v>
      </c>
      <c r="I26" s="21">
        <f t="shared" si="3"/>
        <v>9</v>
      </c>
      <c r="J26" s="5">
        <v>23</v>
      </c>
      <c r="K26" s="37">
        <v>1</v>
      </c>
      <c r="L26" s="6">
        <f t="shared" si="4"/>
        <v>23</v>
      </c>
    </row>
    <row r="27" spans="1:12" x14ac:dyDescent="0.3">
      <c r="A27" s="8"/>
      <c r="B27" s="9"/>
      <c r="C27" s="29"/>
      <c r="D27" s="40"/>
      <c r="E27" s="41"/>
      <c r="F27" s="31"/>
      <c r="G27" s="5">
        <v>8</v>
      </c>
      <c r="H27" s="37">
        <v>1</v>
      </c>
      <c r="I27" s="6">
        <f t="shared" si="3"/>
        <v>8</v>
      </c>
      <c r="J27" s="5">
        <v>22</v>
      </c>
      <c r="K27" s="37">
        <v>1</v>
      </c>
      <c r="L27" s="6">
        <f t="shared" si="4"/>
        <v>22</v>
      </c>
    </row>
    <row r="28" spans="1:12" x14ac:dyDescent="0.3">
      <c r="A28" s="8"/>
      <c r="B28" s="9"/>
      <c r="C28" s="29"/>
      <c r="D28" s="8"/>
      <c r="E28" s="9"/>
      <c r="F28" s="29"/>
      <c r="G28" s="7">
        <v>7</v>
      </c>
      <c r="H28" s="39">
        <v>5</v>
      </c>
      <c r="I28" s="38">
        <f t="shared" si="3"/>
        <v>35</v>
      </c>
      <c r="J28" s="7">
        <v>20</v>
      </c>
      <c r="K28" s="39">
        <v>1</v>
      </c>
      <c r="L28" s="38">
        <f t="shared" si="4"/>
        <v>20</v>
      </c>
    </row>
    <row r="29" spans="1:12" x14ac:dyDescent="0.3">
      <c r="A29" s="8"/>
      <c r="B29" s="9"/>
      <c r="C29" s="29"/>
      <c r="D29" s="8"/>
      <c r="E29" s="9"/>
      <c r="F29" s="29"/>
      <c r="G29" s="5">
        <v>6</v>
      </c>
      <c r="H29" s="37">
        <v>5</v>
      </c>
      <c r="I29" s="6">
        <f t="shared" si="3"/>
        <v>30</v>
      </c>
      <c r="J29" s="5">
        <v>19</v>
      </c>
      <c r="K29" s="37">
        <v>1</v>
      </c>
      <c r="L29" s="6">
        <f t="shared" si="4"/>
        <v>19</v>
      </c>
    </row>
    <row r="30" spans="1:12" ht="15" thickBot="1" x14ac:dyDescent="0.35">
      <c r="A30" s="8"/>
      <c r="B30" s="9"/>
      <c r="C30" s="29"/>
      <c r="D30" s="8"/>
      <c r="E30" s="9"/>
      <c r="F30" s="30"/>
      <c r="G30" s="7">
        <v>5</v>
      </c>
      <c r="H30" s="39">
        <v>4</v>
      </c>
      <c r="I30" s="38">
        <f t="shared" si="3"/>
        <v>20</v>
      </c>
      <c r="J30" s="23">
        <v>17</v>
      </c>
      <c r="K30" s="47">
        <v>2</v>
      </c>
      <c r="L30" s="48">
        <f t="shared" si="4"/>
        <v>34</v>
      </c>
    </row>
    <row r="31" spans="1:12" ht="15" thickBot="1" x14ac:dyDescent="0.35">
      <c r="A31" s="8"/>
      <c r="B31" s="9"/>
      <c r="C31" s="29"/>
      <c r="D31" s="8"/>
      <c r="E31" s="9"/>
      <c r="F31" s="31"/>
      <c r="G31" s="12">
        <v>4</v>
      </c>
      <c r="H31" s="49">
        <v>4</v>
      </c>
      <c r="I31" s="13">
        <f t="shared" si="3"/>
        <v>16</v>
      </c>
      <c r="J31" s="20">
        <v>14</v>
      </c>
      <c r="K31" s="50">
        <v>1</v>
      </c>
      <c r="L31" s="21">
        <f t="shared" si="4"/>
        <v>14</v>
      </c>
    </row>
    <row r="32" spans="1:12" x14ac:dyDescent="0.3">
      <c r="A32" s="8"/>
      <c r="B32" s="9"/>
      <c r="C32" s="29"/>
      <c r="D32" s="8"/>
      <c r="E32" s="9"/>
      <c r="F32" s="29"/>
      <c r="G32" s="22">
        <v>3</v>
      </c>
      <c r="H32" s="45">
        <v>7</v>
      </c>
      <c r="I32" s="46">
        <f t="shared" si="3"/>
        <v>21</v>
      </c>
      <c r="J32" s="7">
        <v>13</v>
      </c>
      <c r="K32" s="39">
        <v>2</v>
      </c>
      <c r="L32" s="38">
        <f t="shared" si="4"/>
        <v>26</v>
      </c>
    </row>
    <row r="33" spans="1:12" x14ac:dyDescent="0.3">
      <c r="A33" s="8"/>
      <c r="B33" s="9"/>
      <c r="C33" s="29"/>
      <c r="D33" s="8"/>
      <c r="E33" s="9"/>
      <c r="F33" s="29"/>
      <c r="G33" s="5">
        <v>2</v>
      </c>
      <c r="H33" s="37">
        <v>7</v>
      </c>
      <c r="I33" s="6">
        <f t="shared" si="3"/>
        <v>14</v>
      </c>
      <c r="J33" s="5">
        <v>12</v>
      </c>
      <c r="K33" s="37">
        <v>3</v>
      </c>
      <c r="L33" s="6">
        <f t="shared" si="4"/>
        <v>36</v>
      </c>
    </row>
    <row r="34" spans="1:12" ht="15" thickBot="1" x14ac:dyDescent="0.35">
      <c r="A34" s="8"/>
      <c r="B34" s="9"/>
      <c r="C34" s="29"/>
      <c r="D34" s="8"/>
      <c r="E34" s="9"/>
      <c r="F34" s="29"/>
      <c r="G34" s="23">
        <v>1</v>
      </c>
      <c r="H34" s="47">
        <v>31</v>
      </c>
      <c r="I34" s="48">
        <f t="shared" si="3"/>
        <v>31</v>
      </c>
      <c r="J34" s="7">
        <v>11</v>
      </c>
      <c r="K34" s="39">
        <v>1</v>
      </c>
      <c r="L34" s="38">
        <f t="shared" si="4"/>
        <v>11</v>
      </c>
    </row>
    <row r="35" spans="1:12" x14ac:dyDescent="0.3">
      <c r="A35" s="8"/>
      <c r="B35" s="9"/>
      <c r="C35" s="29"/>
      <c r="D35" s="8"/>
      <c r="E35" s="9"/>
      <c r="F35" s="29"/>
      <c r="G35" s="40"/>
      <c r="H35" s="41"/>
      <c r="I35" s="57"/>
      <c r="J35" s="5">
        <v>10</v>
      </c>
      <c r="K35" s="37">
        <v>3</v>
      </c>
      <c r="L35" s="6">
        <f t="shared" si="4"/>
        <v>30</v>
      </c>
    </row>
    <row r="36" spans="1:12" x14ac:dyDescent="0.3">
      <c r="A36" s="8"/>
      <c r="B36" s="9"/>
      <c r="C36" s="29"/>
      <c r="D36" s="8"/>
      <c r="E36" s="9"/>
      <c r="F36" s="29"/>
      <c r="G36" s="8"/>
      <c r="H36" s="9"/>
      <c r="I36" s="31"/>
      <c r="J36" s="7">
        <v>8</v>
      </c>
      <c r="K36" s="39">
        <v>4</v>
      </c>
      <c r="L36" s="38">
        <f t="shared" si="4"/>
        <v>32</v>
      </c>
    </row>
    <row r="37" spans="1:12" x14ac:dyDescent="0.3">
      <c r="A37" s="8"/>
      <c r="B37" s="9"/>
      <c r="C37" s="29"/>
      <c r="D37" s="8"/>
      <c r="E37" s="9"/>
      <c r="F37" s="29"/>
      <c r="G37" s="8"/>
      <c r="H37" s="9"/>
      <c r="I37" s="29"/>
      <c r="J37" s="5">
        <v>7</v>
      </c>
      <c r="K37" s="37">
        <v>3</v>
      </c>
      <c r="L37" s="6">
        <f t="shared" si="4"/>
        <v>21</v>
      </c>
    </row>
    <row r="38" spans="1:12" x14ac:dyDescent="0.3">
      <c r="A38" s="8"/>
      <c r="B38" s="9"/>
      <c r="C38" s="29"/>
      <c r="D38" s="8"/>
      <c r="E38" s="9"/>
      <c r="F38" s="29"/>
      <c r="G38" s="8"/>
      <c r="H38" s="9"/>
      <c r="I38" s="29"/>
      <c r="J38" s="7">
        <v>6</v>
      </c>
      <c r="K38" s="39">
        <v>4</v>
      </c>
      <c r="L38" s="38">
        <f t="shared" si="4"/>
        <v>24</v>
      </c>
    </row>
    <row r="39" spans="1:12" x14ac:dyDescent="0.3">
      <c r="A39" s="8"/>
      <c r="B39" s="9"/>
      <c r="C39" s="29"/>
      <c r="D39" s="8"/>
      <c r="E39" s="9"/>
      <c r="F39" s="29"/>
      <c r="G39" s="8"/>
      <c r="H39" s="9"/>
      <c r="I39" s="29"/>
      <c r="J39" s="5">
        <v>5</v>
      </c>
      <c r="K39" s="37">
        <v>1</v>
      </c>
      <c r="L39" s="6">
        <f t="shared" si="4"/>
        <v>5</v>
      </c>
    </row>
    <row r="40" spans="1:12" ht="15" thickBot="1" x14ac:dyDescent="0.35">
      <c r="A40" s="8"/>
      <c r="B40" s="9"/>
      <c r="C40" s="29"/>
      <c r="D40" s="8"/>
      <c r="E40" s="9"/>
      <c r="F40" s="29"/>
      <c r="G40" s="8"/>
      <c r="H40" s="9"/>
      <c r="I40" s="29"/>
      <c r="J40" s="23">
        <v>4</v>
      </c>
      <c r="K40" s="47">
        <v>1</v>
      </c>
      <c r="L40" s="48">
        <f t="shared" si="4"/>
        <v>4</v>
      </c>
    </row>
    <row r="41" spans="1:12" x14ac:dyDescent="0.3">
      <c r="A41" s="8"/>
      <c r="B41" s="9"/>
      <c r="C41" s="29"/>
      <c r="D41" s="8"/>
      <c r="E41" s="9"/>
      <c r="F41" s="29"/>
      <c r="G41" s="8"/>
      <c r="H41" s="9"/>
      <c r="I41" s="29"/>
      <c r="J41" s="17">
        <v>3</v>
      </c>
      <c r="K41" s="56">
        <v>3</v>
      </c>
      <c r="L41" s="18">
        <f t="shared" si="4"/>
        <v>9</v>
      </c>
    </row>
    <row r="42" spans="1:12" x14ac:dyDescent="0.3">
      <c r="A42" s="8"/>
      <c r="B42" s="9"/>
      <c r="C42" s="29"/>
      <c r="D42" s="8"/>
      <c r="E42" s="9"/>
      <c r="F42" s="29"/>
      <c r="G42" s="8"/>
      <c r="H42" s="9"/>
      <c r="I42" s="29"/>
      <c r="J42" s="7">
        <v>2</v>
      </c>
      <c r="K42" s="39">
        <v>6</v>
      </c>
      <c r="L42" s="38">
        <f t="shared" si="4"/>
        <v>12</v>
      </c>
    </row>
    <row r="43" spans="1:12" ht="15" thickBot="1" x14ac:dyDescent="0.35">
      <c r="A43" s="10"/>
      <c r="B43" s="11"/>
      <c r="C43" s="32"/>
      <c r="D43" s="10"/>
      <c r="E43" s="11"/>
      <c r="F43" s="32"/>
      <c r="G43" s="10"/>
      <c r="H43" s="11"/>
      <c r="I43" s="32"/>
      <c r="J43" s="5">
        <v>1</v>
      </c>
      <c r="K43" s="37">
        <v>23</v>
      </c>
      <c r="L43" s="6">
        <f t="shared" si="4"/>
        <v>23</v>
      </c>
    </row>
  </sheetData>
  <mergeCells count="4">
    <mergeCell ref="G1:H1"/>
    <mergeCell ref="D1:E1"/>
    <mergeCell ref="J1:K1"/>
    <mergeCell ref="A1:C1"/>
  </mergeCells>
  <phoneticPr fontId="6" type="noConversion"/>
  <pageMargins left="0.7" right="0.7" top="0.75" bottom="0.75" header="0.3" footer="0.3"/>
  <pageSetup paperSize="9" orientation="portrait" horizontalDpi="360" verticalDpi="360" r:id="rId1"/>
  <headerFooter>
    <oddHeader>&amp;C&amp;"Arial"&amp;8&amp;K000000 INTERNAL&amp;1#_x000D_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0799-8127-49DC-A2AF-9041349BC221}">
  <dimension ref="A1:E16"/>
  <sheetViews>
    <sheetView workbookViewId="0">
      <selection activeCell="C13" sqref="C13"/>
    </sheetView>
  </sheetViews>
  <sheetFormatPr defaultRowHeight="15.6" x14ac:dyDescent="0.3"/>
  <cols>
    <col min="1" max="1" width="17.44140625" style="1" bestFit="1" customWidth="1"/>
    <col min="2" max="2" width="9.5546875" style="1" bestFit="1" customWidth="1"/>
    <col min="3" max="5" width="10.6640625" style="1" bestFit="1" customWidth="1"/>
  </cols>
  <sheetData>
    <row r="1" spans="1:5" x14ac:dyDescent="0.3">
      <c r="B1" s="4" t="s">
        <v>4</v>
      </c>
      <c r="C1" s="4" t="s">
        <v>3</v>
      </c>
      <c r="D1" s="4" t="s">
        <v>0</v>
      </c>
      <c r="E1" s="4" t="s">
        <v>5</v>
      </c>
    </row>
    <row r="2" spans="1:5" ht="16.8" thickBot="1" x14ac:dyDescent="0.35">
      <c r="A2" s="2" t="s">
        <v>6</v>
      </c>
      <c r="B2" s="2">
        <v>17</v>
      </c>
      <c r="C2" s="2">
        <v>68</v>
      </c>
      <c r="D2" s="2">
        <v>67</v>
      </c>
      <c r="E2" s="2">
        <v>248</v>
      </c>
    </row>
    <row r="3" spans="1:5" ht="16.8" thickBot="1" x14ac:dyDescent="0.35">
      <c r="A3" s="3" t="s">
        <v>7</v>
      </c>
      <c r="B3" s="3">
        <v>25</v>
      </c>
      <c r="C3" s="3">
        <v>77</v>
      </c>
      <c r="D3" s="3">
        <v>89</v>
      </c>
      <c r="E3" s="3">
        <v>208</v>
      </c>
    </row>
    <row r="4" spans="1:5" ht="16.8" thickBot="1" x14ac:dyDescent="0.35">
      <c r="A4" s="2" t="s">
        <v>8</v>
      </c>
      <c r="B4" s="2">
        <v>17</v>
      </c>
      <c r="C4" s="2">
        <v>53</v>
      </c>
      <c r="D4" s="2">
        <v>128</v>
      </c>
      <c r="E4" s="2">
        <v>199</v>
      </c>
    </row>
    <row r="5" spans="1:5" ht="16.8" thickBot="1" x14ac:dyDescent="0.35">
      <c r="A5" s="3" t="s">
        <v>9</v>
      </c>
      <c r="B5" s="3">
        <v>39</v>
      </c>
      <c r="C5" s="3">
        <v>72</v>
      </c>
      <c r="D5" s="3">
        <v>94</v>
      </c>
      <c r="E5" s="3">
        <v>192</v>
      </c>
    </row>
    <row r="6" spans="1:5" ht="16.8" thickBot="1" x14ac:dyDescent="0.35">
      <c r="A6" s="2" t="s">
        <v>10</v>
      </c>
      <c r="B6" s="2">
        <v>27</v>
      </c>
      <c r="C6" s="2">
        <v>53</v>
      </c>
      <c r="D6" s="2">
        <v>81</v>
      </c>
      <c r="E6" s="2">
        <v>238</v>
      </c>
    </row>
    <row r="7" spans="1:5" ht="16.8" thickBot="1" x14ac:dyDescent="0.35">
      <c r="A7" s="3" t="s">
        <v>11</v>
      </c>
      <c r="B7" s="3">
        <v>17</v>
      </c>
      <c r="C7" s="3">
        <v>91</v>
      </c>
      <c r="D7" s="3">
        <v>126</v>
      </c>
      <c r="E7" s="3">
        <v>166</v>
      </c>
    </row>
    <row r="8" spans="1:5" ht="16.8" thickBot="1" x14ac:dyDescent="0.35">
      <c r="A8" s="2" t="s">
        <v>12</v>
      </c>
      <c r="B8" s="2">
        <v>40</v>
      </c>
      <c r="C8" s="2">
        <v>104</v>
      </c>
      <c r="D8" s="2">
        <v>81</v>
      </c>
      <c r="E8" s="2">
        <v>171</v>
      </c>
    </row>
    <row r="9" spans="1:5" ht="16.8" thickBot="1" x14ac:dyDescent="0.35">
      <c r="A9" s="3" t="s">
        <v>13</v>
      </c>
      <c r="B9" s="3">
        <v>51</v>
      </c>
      <c r="C9" s="3">
        <v>60</v>
      </c>
      <c r="D9" s="3">
        <v>107</v>
      </c>
      <c r="E9" s="3">
        <v>182</v>
      </c>
    </row>
    <row r="10" spans="1:5" ht="16.8" thickBot="1" x14ac:dyDescent="0.35">
      <c r="A10" s="2" t="s">
        <v>14</v>
      </c>
      <c r="B10" s="2">
        <v>24</v>
      </c>
      <c r="C10" s="2">
        <v>49</v>
      </c>
      <c r="D10" s="2">
        <v>180</v>
      </c>
      <c r="E10" s="2">
        <v>146</v>
      </c>
    </row>
    <row r="11" spans="1:5" ht="16.8" thickBot="1" x14ac:dyDescent="0.35">
      <c r="A11" s="3" t="s">
        <v>15</v>
      </c>
      <c r="B11" s="3">
        <v>44</v>
      </c>
      <c r="C11" s="3">
        <v>32</v>
      </c>
      <c r="D11" s="3">
        <v>130</v>
      </c>
      <c r="E11" s="3">
        <v>194</v>
      </c>
    </row>
    <row r="12" spans="1:5" ht="16.8" thickBot="1" x14ac:dyDescent="0.35">
      <c r="A12" s="2" t="s">
        <v>16</v>
      </c>
      <c r="B12" s="2">
        <v>61</v>
      </c>
      <c r="C12" s="2">
        <v>73</v>
      </c>
      <c r="D12" s="2">
        <v>159</v>
      </c>
      <c r="E12" s="2">
        <v>106</v>
      </c>
    </row>
    <row r="13" spans="1:5" ht="16.8" thickBot="1" x14ac:dyDescent="0.35">
      <c r="A13" s="3" t="s">
        <v>17</v>
      </c>
      <c r="B13" s="15">
        <v>33</v>
      </c>
      <c r="C13" s="15">
        <v>77</v>
      </c>
      <c r="D13" s="15">
        <v>97</v>
      </c>
      <c r="E13" s="15">
        <v>193</v>
      </c>
    </row>
    <row r="14" spans="1:5" x14ac:dyDescent="0.3">
      <c r="A14" s="14" t="s">
        <v>18</v>
      </c>
      <c r="B14" s="16">
        <f>SUM(B2:B13)/12</f>
        <v>32.916666666666664</v>
      </c>
      <c r="C14" s="16">
        <f t="shared" ref="C14:E14" si="0">SUM(C2:C13)/12</f>
        <v>67.416666666666671</v>
      </c>
      <c r="D14" s="16">
        <f t="shared" si="0"/>
        <v>111.58333333333333</v>
      </c>
      <c r="E14" s="16">
        <f t="shared" si="0"/>
        <v>186.91666666666666</v>
      </c>
    </row>
    <row r="15" spans="1:5" x14ac:dyDescent="0.3">
      <c r="A15" s="14" t="s">
        <v>19</v>
      </c>
      <c r="B15" s="16">
        <f>_xlfn.VAR.P(B2:B13)</f>
        <v>188.57638888888889</v>
      </c>
      <c r="C15" s="16">
        <f t="shared" ref="C15:E15" si="1">_xlfn.VAR.P(C2:C13)</f>
        <v>349.57638888888891</v>
      </c>
      <c r="D15" s="16">
        <f t="shared" si="1"/>
        <v>1054.7430555555557</v>
      </c>
      <c r="E15" s="16">
        <f t="shared" si="1"/>
        <v>1331.7430555555557</v>
      </c>
    </row>
    <row r="16" spans="1:5" x14ac:dyDescent="0.3">
      <c r="A16" s="14" t="s">
        <v>20</v>
      </c>
      <c r="B16" s="16">
        <f>_xlfn.STDEV.P(B2:B13)</f>
        <v>13.73231185521538</v>
      </c>
      <c r="C16" s="16">
        <f t="shared" ref="C16:E16" si="2">_xlfn.STDEV.P(C2:C13)</f>
        <v>18.696962022983545</v>
      </c>
      <c r="D16" s="16">
        <f t="shared" si="2"/>
        <v>32.476807964385223</v>
      </c>
      <c r="E16" s="16">
        <f t="shared" si="2"/>
        <v>36.49305489480917</v>
      </c>
    </row>
  </sheetData>
  <pageMargins left="0.7" right="0.7" top="0.75" bottom="0.75" header="0.3" footer="0.3"/>
  <headerFooter>
    <oddHeader>&amp;C&amp;"Arial"&amp;8&amp;K000000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acquisti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G.Aurilio</dc:creator>
  <cp:lastModifiedBy>G.Aurilio</cp:lastModifiedBy>
  <dcterms:created xsi:type="dcterms:W3CDTF">2023-08-23T14:38:18Z</dcterms:created>
  <dcterms:modified xsi:type="dcterms:W3CDTF">2023-08-24T17:01:57Z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2023-08-23T16:45:18Z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be8cf3fa-0cac-4238-9f37-23769dfbe7a5</vt:lpwstr>
  </property>
  <property fmtid="{D5CDD505-2E9C-101B-9397-08002B2CF9AE}" pid="8" name="MSIP_Label_797ad33d-ed35-43c0-b526-22bc83c17deb_ContentBits">
    <vt:lpwstr>1</vt:lpwstr>
  </property>
</Properties>
</file>