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F0915BE3-1D1F-40DA-B1FE-DD660DFDCECD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  <sheet name="Crypto_Exch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G24" i="1"/>
  <c r="G17" i="1"/>
  <c r="C17" i="1"/>
  <c r="F3" i="1"/>
  <c r="H2" i="1"/>
  <c r="C9" i="2"/>
  <c r="C2" i="2"/>
  <c r="N17" i="1"/>
  <c r="T17" i="1"/>
  <c r="S17" i="1"/>
  <c r="R17" i="1"/>
  <c r="Q17" i="1"/>
  <c r="P17" i="1"/>
  <c r="L17" i="1"/>
  <c r="O17" i="1"/>
  <c r="M17" i="1"/>
  <c r="I2" i="1"/>
  <c r="E24" i="1"/>
  <c r="E15" i="1"/>
  <c r="E14" i="1"/>
  <c r="C16" i="1"/>
  <c r="L16" i="1"/>
  <c r="G16" i="1" s="1"/>
  <c r="E16" i="1" s="1"/>
  <c r="C13" i="1"/>
  <c r="L13" i="1"/>
  <c r="G13" i="1" s="1"/>
  <c r="E13" i="1" s="1"/>
  <c r="E17" i="1" l="1"/>
  <c r="D3" i="1"/>
</calcChain>
</file>

<file path=xl/sharedStrings.xml><?xml version="1.0" encoding="utf-8"?>
<sst xmlns="http://schemas.openxmlformats.org/spreadsheetml/2006/main" count="111" uniqueCount="71">
  <si>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</si>
  <si>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</si>
  <si>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</si>
  <si>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</si>
  <si>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</si>
  <si>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</si>
  <si>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</si>
  <si>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</si>
  <si>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</si>
  <si>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</si>
  <si>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</si>
  <si>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</si>
  <si>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</si>
  <si>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</si>
  <si>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</si>
  <si>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</si>
  <si>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</si>
  <si>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</si>
  <si>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</si>
  <si>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</si>
  <si>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</si>
  <si>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</si>
  <si>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</si>
  <si>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</si>
  <si>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</si>
  <si>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</si>
  <si>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</si>
  <si>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</si>
  <si>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</si>
  <si>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</si>
  <si>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</si>
  <si>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</si>
  <si>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</si>
  <si>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</si>
  <si>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</si>
  <si>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</si>
  <si>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</si>
  <si>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</si>
  <si>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</si>
  <si>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</si>
  <si>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</si>
  <si>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</si>
  <si>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</si>
  <si>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</si>
  <si>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</si>
  <si>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</si>
  <si>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</si>
  <si>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</si>
  <si>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</si>
  <si>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</si>
  <si>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</si>
  <si>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</si>
  <si>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</si>
  <si>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</si>
  <si>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</si>
  <si>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</si>
  <si>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</si>
  <si>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</si>
  <si>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</si>
  <si>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</si>
  <si>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</si>
  <si>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</si>
  <si>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</si>
  <si>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</si>
  <si>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</si>
  <si>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</si>
  <si>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</si>
  <si>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</si>
  <si>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BitPanda Commission</t>
  </si>
  <si>
    <t>Crypto Value during Transfer (EUR)</t>
  </si>
  <si>
    <t>Overall Cost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</si>
</sst>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T25"/>
  <sheetViews>
    <sheetView tabSelected="1" workbookViewId="0">
      <selection activeCell="J4" sqref="J4"/>
    </sheetView>
  </sheetViews>
  <sheetFormatPr defaultRowHeight="15" x14ac:dyDescent="0.25"/>
  <cols>
    <col min="1" max="1" width="25.7109375" customWidth="1"/>
    <col min="2" max="2" width="44" customWidth="1"/>
    <col min="3" max="3" width="19.7109375" customWidth="1"/>
    <col min="4" max="4" width="20.42578125" customWidth="1"/>
    <col min="5" max="5" width="20.85546875" customWidth="1"/>
    <col min="6" max="6" width="31.42578125" customWidth="1"/>
    <col min="7" max="7" width="14.7109375" customWidth="1"/>
    <col min="8" max="8" width="19.28515625" customWidth="1"/>
    <col min="9" max="9" width="18.5703125" customWidth="1"/>
    <col min="10" max="10" width="16" style="1" customWidth="1"/>
    <col min="11" max="11" width="9.140625" customWidth="1"/>
    <col min="12" max="12" width="17.5703125" customWidth="1"/>
    <col min="13" max="13" width="21" customWidth="1"/>
    <col min="14" max="14" width="32.28515625" customWidth="1"/>
    <col min="15" max="15" width="9.42578125" customWidth="1"/>
    <col min="16" max="16" width="31.28515625" style="2" customWidth="1"/>
    <col min="17" max="17" width="11.140625" customWidth="1"/>
    <col min="18" max="18" width="21.85546875" customWidth="1"/>
    <col min="19" max="19" width="22.85546875" customWidth="1"/>
    <col min="20" max="20" width="16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62</v>
      </c>
      <c r="M1" t="s">
        <v>63</v>
      </c>
      <c r="N1" t="s">
        <v>66</v>
      </c>
      <c r="O1" t="s">
        <v>64</v>
      </c>
      <c r="P1" s="2" t="s">
        <v>67</v>
      </c>
      <c r="Q1" s="2" t="s">
        <v>68</v>
      </c>
      <c r="R1" s="2" t="s">
        <v>69</v>
      </c>
      <c r="S1" s="2" t="s">
        <v>70</v>
      </c>
      <c r="T1" t="s">
        <v>65</v>
      </c>
    </row>
    <row r="2" spans="1:20" x14ac:dyDescent="0.25">
      <c r="A2" t="s">
        <v>11</v>
      </c>
      <c r="B2" t="s">
        <v>12</v>
      </c>
      <c r="C2">
        <v>36.581949999999999</v>
      </c>
      <c r="D2">
        <v>38.5</v>
      </c>
      <c r="F2">
        <v>1408.4050749999999</v>
      </c>
      <c r="G2">
        <v>0</v>
      </c>
      <c r="H2">
        <f>SUM($F2:$F24)</f>
        <v>8585.9195773299998</v>
      </c>
      <c r="I2">
        <f>SUM($G2:$G24)</f>
        <v>31514.598443877378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>
        <v>261.12049999999999</v>
      </c>
      <c r="D3">
        <f>$F3/($C3-($G3/$E3))</f>
        <v>29.548962485586898</v>
      </c>
      <c r="E3">
        <v>28.87</v>
      </c>
      <c r="F3">
        <f>4932.87+(8*26.58)</f>
        <v>5145.51</v>
      </c>
      <c r="G3">
        <v>2511.27</v>
      </c>
      <c r="J3" s="1">
        <v>45694</v>
      </c>
      <c r="K3" t="s">
        <v>13</v>
      </c>
    </row>
    <row r="4" spans="1:20" x14ac:dyDescent="0.25">
      <c r="A4" t="s">
        <v>16</v>
      </c>
      <c r="B4" t="s">
        <v>17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13</v>
      </c>
    </row>
    <row r="11" spans="1:20" x14ac:dyDescent="0.25">
      <c r="A11" t="s">
        <v>30</v>
      </c>
      <c r="B11" t="s">
        <v>31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>
        <f>409+$M13</f>
        <v>442.98071800000002</v>
      </c>
      <c r="E13">
        <f>$G13/$C13</f>
        <v>12.638187838144232</v>
      </c>
      <c r="F13">
        <v>0</v>
      </c>
      <c r="G13">
        <f>5053.62+75.24+$L13</f>
        <v>5598.4735227599995</v>
      </c>
      <c r="J13" s="1">
        <v>45659</v>
      </c>
      <c r="K13" t="s">
        <v>36</v>
      </c>
      <c r="L13">
        <f>$M13*$N13</f>
        <v>469.61352276000008</v>
      </c>
      <c r="M13">
        <v>33.980718000000003</v>
      </c>
      <c r="N13">
        <v>13.82</v>
      </c>
    </row>
    <row r="14" spans="1:20" x14ac:dyDescent="0.25">
      <c r="A14" t="s">
        <v>37</v>
      </c>
      <c r="B14" t="s">
        <v>38</v>
      </c>
      <c r="C14">
        <v>109</v>
      </c>
      <c r="E14">
        <f>$G14/$C14</f>
        <v>120.77871559633027</v>
      </c>
      <c r="F14">
        <v>0</v>
      </c>
      <c r="G14">
        <v>13164.88</v>
      </c>
      <c r="J14" s="1">
        <v>45454</v>
      </c>
      <c r="K14" t="s">
        <v>36</v>
      </c>
    </row>
    <row r="15" spans="1:20" x14ac:dyDescent="0.25">
      <c r="A15" t="s">
        <v>39</v>
      </c>
      <c r="B15" t="s">
        <v>40</v>
      </c>
      <c r="C15">
        <v>38</v>
      </c>
      <c r="E15">
        <f>$G15/$C15</f>
        <v>94.170526315789473</v>
      </c>
      <c r="F15">
        <v>0</v>
      </c>
      <c r="G15">
        <v>3578.48</v>
      </c>
      <c r="J15" s="1">
        <v>45454</v>
      </c>
      <c r="K15" t="s">
        <v>36</v>
      </c>
    </row>
    <row r="16" spans="1:20" x14ac:dyDescent="0.25">
      <c r="A16" t="s">
        <v>41</v>
      </c>
      <c r="B16" t="s">
        <v>42</v>
      </c>
      <c r="C16">
        <f>$M16</f>
        <v>33.672389000000003</v>
      </c>
      <c r="E16">
        <f>$G16/$C16</f>
        <v>10.130000000000001</v>
      </c>
      <c r="F16">
        <v>0</v>
      </c>
      <c r="G16">
        <f>$L16</f>
        <v>341.10130057000003</v>
      </c>
      <c r="J16" s="1">
        <v>45659</v>
      </c>
      <c r="K16" t="s">
        <v>36</v>
      </c>
      <c r="L16">
        <f>$M16*$N16</f>
        <v>341.10130057000003</v>
      </c>
      <c r="M16">
        <v>33.672389000000003</v>
      </c>
      <c r="N16">
        <v>10.130000000000001</v>
      </c>
    </row>
    <row r="17" spans="1:20" x14ac:dyDescent="0.25">
      <c r="A17" t="s">
        <v>43</v>
      </c>
      <c r="B17" t="s">
        <v>44</v>
      </c>
      <c r="C17">
        <f>0.02315961</f>
        <v>2.3159610000000001E-2</v>
      </c>
      <c r="E17">
        <f>$G17/$C17</f>
        <v>44233.271213681037</v>
      </c>
      <c r="F17">
        <v>0</v>
      </c>
      <c r="G17">
        <f>$L17+$S17+50+50+16.66+16.35+5.65+10.58+12.51+9.27+7.09+5.31+15.94+12.53+24.46+13.13+12.52+9.4+5.64+6.44+4.26+0.53+3.89+0.89+5.66+9.99+16.03+8.77+0.92+5.43+4.08+0.19+9.91+5.82</f>
        <v>1024.4253103330796</v>
      </c>
      <c r="J17" s="1">
        <v>45349</v>
      </c>
      <c r="K17" t="s">
        <v>45</v>
      </c>
      <c r="L17">
        <f>50.02+25.09+100+100+25+25+(0.99356*48.599793)+47.64+50+50.08+50+50</f>
        <v>621.11681033308002</v>
      </c>
      <c r="M17">
        <f>0.01984724</f>
        <v>1.9847239999999999E-2</v>
      </c>
      <c r="N17">
        <f>$L17/$M17</f>
        <v>31294.870739361246</v>
      </c>
      <c r="O17">
        <f>0.0004</f>
        <v>4.0000000000000002E-4</v>
      </c>
      <c r="P17" s="2">
        <f>0.01938724</f>
        <v>1.938724E-2</v>
      </c>
      <c r="Q17" s="3">
        <f>$M17-$O17-$P17</f>
        <v>5.9999999999997555E-5</v>
      </c>
      <c r="R17">
        <f>94475</f>
        <v>94475</v>
      </c>
      <c r="S17">
        <f>($O17+$Q17)*$R17</f>
        <v>43.458499999999773</v>
      </c>
      <c r="T17">
        <f>($L17+$S17)/$P17</f>
        <v>34279.005693078529</v>
      </c>
    </row>
    <row r="18" spans="1:20" x14ac:dyDescent="0.25">
      <c r="A18" t="s">
        <v>46</v>
      </c>
      <c r="B18" t="s">
        <v>47</v>
      </c>
      <c r="C18">
        <v>4.1809430000000002E-2</v>
      </c>
      <c r="D18">
        <v>3580.5374000000002</v>
      </c>
      <c r="E18">
        <v>2181.61</v>
      </c>
      <c r="F18">
        <v>25.063761800000002</v>
      </c>
      <c r="G18">
        <v>75.940600579999995</v>
      </c>
      <c r="J18" s="1">
        <v>45355</v>
      </c>
      <c r="K18" t="s">
        <v>45</v>
      </c>
    </row>
    <row r="19" spans="1:20" x14ac:dyDescent="0.25">
      <c r="A19" t="s">
        <v>48</v>
      </c>
      <c r="B19" t="s">
        <v>49</v>
      </c>
      <c r="C19">
        <v>959.39</v>
      </c>
      <c r="E19">
        <v>7.9530000000000003E-2</v>
      </c>
      <c r="F19">
        <v>0</v>
      </c>
      <c r="G19">
        <v>76.300286700000001</v>
      </c>
      <c r="J19" s="1">
        <v>44299</v>
      </c>
      <c r="K19" t="s">
        <v>45</v>
      </c>
    </row>
    <row r="20" spans="1:20" x14ac:dyDescent="0.25">
      <c r="A20" t="s">
        <v>50</v>
      </c>
      <c r="B20" t="s">
        <v>51</v>
      </c>
      <c r="C20">
        <v>9.4500000000000001E-2</v>
      </c>
      <c r="E20">
        <v>337.54</v>
      </c>
      <c r="F20">
        <v>0</v>
      </c>
      <c r="G20">
        <v>31.89753</v>
      </c>
      <c r="J20" s="1">
        <v>44288</v>
      </c>
      <c r="K20" t="s">
        <v>45</v>
      </c>
    </row>
    <row r="21" spans="1:20" x14ac:dyDescent="0.25">
      <c r="A21" t="s">
        <v>52</v>
      </c>
      <c r="B21" t="s">
        <v>53</v>
      </c>
      <c r="C21">
        <v>145.23515</v>
      </c>
      <c r="D21">
        <v>1.1332800000000001</v>
      </c>
      <c r="E21">
        <v>1.1384000000000001</v>
      </c>
      <c r="F21">
        <v>137.96001079999999</v>
      </c>
      <c r="G21">
        <v>26.752400000000002</v>
      </c>
      <c r="J21" s="1">
        <v>44288</v>
      </c>
      <c r="K21" t="s">
        <v>45</v>
      </c>
    </row>
    <row r="22" spans="1:20" x14ac:dyDescent="0.25">
      <c r="A22" t="s">
        <v>54</v>
      </c>
      <c r="B22" t="s">
        <v>55</v>
      </c>
      <c r="C22">
        <v>4432927.0199999996</v>
      </c>
      <c r="D22">
        <v>3.1250000000000001E-5</v>
      </c>
      <c r="E22">
        <v>2.7480000000000001E-5</v>
      </c>
      <c r="F22">
        <v>107.27896939999999</v>
      </c>
      <c r="G22">
        <v>27.48</v>
      </c>
      <c r="J22" s="1">
        <v>44357</v>
      </c>
      <c r="K22" t="s">
        <v>45</v>
      </c>
    </row>
    <row r="23" spans="1:20" x14ac:dyDescent="0.25">
      <c r="A23" t="s">
        <v>56</v>
      </c>
      <c r="B23" t="s">
        <v>57</v>
      </c>
      <c r="C23">
        <v>240.94</v>
      </c>
      <c r="E23">
        <v>1.7012948999999999</v>
      </c>
      <c r="F23">
        <v>0</v>
      </c>
      <c r="G23">
        <v>409.90999319999997</v>
      </c>
      <c r="J23" s="1">
        <v>44578</v>
      </c>
      <c r="K23" t="s">
        <v>45</v>
      </c>
    </row>
    <row r="24" spans="1:20" x14ac:dyDescent="0.25">
      <c r="A24" t="s">
        <v>60</v>
      </c>
      <c r="B24" t="s">
        <v>61</v>
      </c>
      <c r="C24">
        <f>0.1868+(1.54383337)</f>
        <v>1.7306333700000001</v>
      </c>
      <c r="E24">
        <f>$G24/$C24</f>
        <v>203.91390565541909</v>
      </c>
      <c r="F24">
        <v>0</v>
      </c>
      <c r="G24">
        <f>25.00544028+(($C24-0.1868)*212.39)</f>
        <v>352.90020973430001</v>
      </c>
      <c r="J24" s="1">
        <v>45355</v>
      </c>
      <c r="K24" t="s">
        <v>45</v>
      </c>
    </row>
    <row r="25" spans="1:20" x14ac:dyDescent="0.25">
      <c r="A25" t="s">
        <v>58</v>
      </c>
      <c r="B25" t="s">
        <v>58</v>
      </c>
      <c r="C25">
        <v>0</v>
      </c>
      <c r="D25">
        <v>0</v>
      </c>
      <c r="E25">
        <v>0</v>
      </c>
      <c r="F25">
        <v>0</v>
      </c>
      <c r="G25">
        <v>0</v>
      </c>
      <c r="J25" s="1">
        <v>44288</v>
      </c>
      <c r="K2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448-F2B0-4A77-910B-AABB83C7210F}">
  <dimension ref="A1:H9"/>
  <sheetViews>
    <sheetView workbookViewId="0">
      <selection activeCell="D1" sqref="D1"/>
    </sheetView>
  </sheetViews>
  <sheetFormatPr defaultRowHeight="15" x14ac:dyDescent="0.25"/>
  <cols>
    <col min="1" max="3" width="24.85546875" customWidth="1"/>
    <col min="4" max="4" width="9.42578125" customWidth="1"/>
    <col min="5" max="5" width="31.28515625" style="2" customWidth="1"/>
    <col min="6" max="6" width="11.140625" customWidth="1"/>
    <col min="7" max="7" width="21.85546875" customWidth="1"/>
    <col min="8" max="8" width="22.85546875" customWidth="1"/>
    <col min="9" max="9" width="39" customWidth="1"/>
  </cols>
  <sheetData>
    <row r="1" spans="1:8" x14ac:dyDescent="0.25">
      <c r="A1" t="s">
        <v>0</v>
      </c>
      <c r="B1" t="s">
        <v>1</v>
      </c>
      <c r="C1" t="s">
        <v>2</v>
      </c>
      <c r="F1" s="2"/>
      <c r="G1" s="2"/>
      <c r="H1" s="2"/>
    </row>
    <row r="2" spans="1:8" x14ac:dyDescent="0.25">
      <c r="A2" t="s">
        <v>43</v>
      </c>
      <c r="B2" t="s">
        <v>44</v>
      </c>
      <c r="C2">
        <f>$P2</f>
        <v>0</v>
      </c>
      <c r="F2" s="3"/>
    </row>
    <row r="3" spans="1:8" x14ac:dyDescent="0.25">
      <c r="A3" t="s">
        <v>46</v>
      </c>
      <c r="B3" t="s">
        <v>47</v>
      </c>
      <c r="C3">
        <v>4.1809430000000002E-2</v>
      </c>
    </row>
    <row r="4" spans="1:8" x14ac:dyDescent="0.25">
      <c r="A4" t="s">
        <v>48</v>
      </c>
      <c r="B4" t="s">
        <v>49</v>
      </c>
      <c r="C4">
        <v>959.39</v>
      </c>
    </row>
    <row r="5" spans="1:8" x14ac:dyDescent="0.25">
      <c r="A5" t="s">
        <v>50</v>
      </c>
      <c r="B5" t="s">
        <v>51</v>
      </c>
      <c r="C5">
        <v>9.4500000000000001E-2</v>
      </c>
    </row>
    <row r="6" spans="1:8" x14ac:dyDescent="0.25">
      <c r="A6" t="s">
        <v>52</v>
      </c>
      <c r="B6" t="s">
        <v>53</v>
      </c>
      <c r="C6">
        <v>145.23515</v>
      </c>
    </row>
    <row r="7" spans="1:8" x14ac:dyDescent="0.25">
      <c r="A7" t="s">
        <v>54</v>
      </c>
      <c r="B7" t="s">
        <v>55</v>
      </c>
      <c r="C7">
        <v>4432927.0199999996</v>
      </c>
    </row>
    <row r="8" spans="1:8" x14ac:dyDescent="0.25">
      <c r="A8" t="s">
        <v>56</v>
      </c>
      <c r="B8" t="s">
        <v>57</v>
      </c>
      <c r="C8">
        <v>240.94</v>
      </c>
    </row>
    <row r="9" spans="1:8" x14ac:dyDescent="0.25">
      <c r="A9" t="s">
        <v>60</v>
      </c>
      <c r="B9" t="s">
        <v>61</v>
      </c>
      <c r="C9">
        <f>0.1868+(1.09521322)</f>
        <v>1.2820132200000001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My_Portfolio</vt:lpstr>
      <vt:lpstr>Crypto_Exchanges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2025-02-06T19:49:22Z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