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IUSEPPE\Desktop\UNI\LAUREA MAGISTRALE\[MATERIALE] TESI MAGISTRALE\Papers e Dataset\"/>
    </mc:Choice>
  </mc:AlternateContent>
  <xr:revisionPtr revIDLastSave="0" documentId="13_ncr:1_{98009A28-62D5-4B3C-BA81-AF367C4F3C96}" xr6:coauthVersionLast="47" xr6:coauthVersionMax="47" xr10:uidLastSave="{00000000-0000-0000-0000-000000000000}"/>
  <bookViews>
    <workbookView xWindow="-120" yWindow="-120" windowWidth="20730" windowHeight="11160" firstSheet="3" activeTab="9" xr2:uid="{8536B8E0-1B5F-428C-9917-9AB370F3C528}"/>
  </bookViews>
  <sheets>
    <sheet name="Indicators" sheetId="5" r:id="rId1"/>
    <sheet name="Balance Sheet" sheetId="8" r:id="rId2"/>
    <sheet name="Income Statement" sheetId="7" r:id="rId3"/>
    <sheet name="Cash Flow" sheetId="6" r:id="rId4"/>
    <sheet name="DE ratio" sheetId="12" r:id="rId5"/>
    <sheet name="KE" sheetId="1" r:id="rId6"/>
    <sheet name=" KD and WACC" sheetId="4" r:id="rId7"/>
    <sheet name="FCFF" sheetId="9" r:id="rId8"/>
    <sheet name="Growth rate " sheetId="11" r:id="rId9"/>
    <sheet name="Relative Valuation" sheetId="14"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21" i="11" l="1"/>
  <c r="H30" i="11" s="1"/>
  <c r="M9" i="11"/>
  <c r="G14" i="11"/>
  <c r="G11" i="11"/>
  <c r="D11" i="11"/>
  <c r="C35" i="4"/>
  <c r="C22" i="1"/>
  <c r="C21" i="1"/>
  <c r="C23" i="1"/>
  <c r="G15" i="11"/>
  <c r="L15" i="9"/>
  <c r="G15" i="9" s="1"/>
  <c r="M28" i="11"/>
  <c r="C11" i="5"/>
  <c r="C10" i="5"/>
  <c r="C5" i="5"/>
  <c r="G4" i="12"/>
  <c r="G5" i="12"/>
  <c r="F4" i="12"/>
  <c r="F5" i="12"/>
  <c r="E4" i="12"/>
  <c r="E5" i="12"/>
  <c r="D4" i="12"/>
  <c r="C4" i="12"/>
  <c r="C5" i="12"/>
  <c r="C26" i="9"/>
  <c r="D26" i="9"/>
  <c r="D29" i="9" s="1"/>
  <c r="D31" i="9" s="1"/>
  <c r="E26" i="9"/>
  <c r="F26" i="9"/>
  <c r="F29" i="9" s="1"/>
  <c r="F31" i="9" s="1"/>
  <c r="G26" i="9"/>
  <c r="C27" i="9"/>
  <c r="D27" i="9"/>
  <c r="E27" i="9"/>
  <c r="F27" i="9"/>
  <c r="G27" i="9"/>
  <c r="C28" i="9"/>
  <c r="D28" i="9"/>
  <c r="E28" i="9"/>
  <c r="E29" i="9" s="1"/>
  <c r="E31" i="9" s="1"/>
  <c r="F28" i="9"/>
  <c r="G28" i="9"/>
  <c r="G29" i="9" s="1"/>
  <c r="G31" i="9" s="1"/>
  <c r="C30" i="9"/>
  <c r="C34" i="9" s="1"/>
  <c r="C35" i="9" s="1"/>
  <c r="D30" i="9"/>
  <c r="D34" i="9" s="1"/>
  <c r="E30" i="9"/>
  <c r="F30" i="9"/>
  <c r="G30" i="9"/>
  <c r="C37" i="9"/>
  <c r="D14" i="11" s="1"/>
  <c r="M24" i="11"/>
  <c r="M19" i="11"/>
  <c r="D5" i="12"/>
  <c r="G3" i="12"/>
  <c r="F3" i="12"/>
  <c r="E3" i="12"/>
  <c r="D3" i="12"/>
  <c r="C3" i="12"/>
  <c r="C29" i="9"/>
  <c r="L15" i="1"/>
  <c r="L14" i="1"/>
  <c r="L10" i="1"/>
  <c r="G13" i="11"/>
  <c r="G12" i="11"/>
  <c r="G16" i="11"/>
  <c r="D9" i="11"/>
  <c r="C5" i="9" a="1"/>
  <c r="C5" i="9" s="1"/>
  <c r="C9" i="9" s="1"/>
  <c r="C31" i="4"/>
  <c r="H9" i="9"/>
  <c r="H10" i="9"/>
  <c r="H8" i="9"/>
  <c r="I8" i="9" s="1"/>
  <c r="H7" i="9"/>
  <c r="H6" i="9"/>
  <c r="G10" i="9"/>
  <c r="I10" i="9" s="1"/>
  <c r="G9" i="9"/>
  <c r="I9" i="9" s="1"/>
  <c r="G8" i="9"/>
  <c r="G7" i="9"/>
  <c r="G6" i="9"/>
  <c r="G11" i="9" s="1"/>
  <c r="C7" i="9"/>
  <c r="C3" i="5"/>
  <c r="D45" i="4"/>
  <c r="E11" i="4"/>
  <c r="D47" i="4"/>
  <c r="D46" i="4"/>
  <c r="G41" i="4"/>
  <c r="C34" i="4"/>
  <c r="K5" i="4"/>
  <c r="C12" i="5"/>
  <c r="H11" i="9"/>
  <c r="G14" i="9" s="1"/>
  <c r="I7" i="9"/>
  <c r="E10" i="4"/>
  <c r="E9" i="4"/>
  <c r="E13" i="4"/>
  <c r="E9" i="1"/>
  <c r="C9" i="1"/>
  <c r="F6" i="1"/>
  <c r="F7" i="1"/>
  <c r="F8" i="1"/>
  <c r="F5" i="1"/>
  <c r="D9" i="1"/>
  <c r="E14" i="4"/>
  <c r="C8" i="5"/>
  <c r="K4" i="1"/>
  <c r="E46" i="4"/>
  <c r="F46" i="4"/>
  <c r="E47" i="4"/>
  <c r="F47" i="4"/>
  <c r="E48" i="4"/>
  <c r="F48" i="4"/>
  <c r="E45" i="4"/>
  <c r="F45" i="4"/>
  <c r="E27" i="4"/>
  <c r="F27" i="4"/>
  <c r="E22" i="4"/>
  <c r="F22" i="4"/>
  <c r="E26" i="4"/>
  <c r="F26" i="4"/>
  <c r="E25" i="4"/>
  <c r="F25" i="4"/>
  <c r="E23" i="4"/>
  <c r="F23" i="4"/>
  <c r="E24" i="4"/>
  <c r="F24" i="4"/>
  <c r="F9" i="1"/>
  <c r="K6" i="1"/>
  <c r="L16" i="1"/>
  <c r="C6" i="5"/>
  <c r="C9" i="5"/>
  <c r="K14" i="4"/>
  <c r="F49" i="4"/>
  <c r="K8" i="4"/>
  <c r="F29" i="4"/>
  <c r="F50" i="4"/>
  <c r="K9" i="4"/>
  <c r="C8" i="9"/>
  <c r="E15" i="4"/>
  <c r="F51" i="4"/>
  <c r="K10" i="4"/>
  <c r="C13" i="5"/>
  <c r="K16" i="4"/>
  <c r="K15" i="4"/>
  <c r="M22" i="11"/>
  <c r="L11" i="1"/>
  <c r="L13" i="1"/>
  <c r="L17" i="1"/>
  <c r="C4" i="5"/>
  <c r="K13" i="4"/>
  <c r="K17" i="4"/>
  <c r="C7" i="5"/>
  <c r="D30" i="11"/>
  <c r="C14" i="5"/>
  <c r="E30" i="11"/>
  <c r="M12" i="11"/>
  <c r="M11" i="11" s="1"/>
  <c r="G30" i="11"/>
  <c r="F30" i="11"/>
  <c r="C10" i="9" l="1"/>
  <c r="D12" i="11"/>
  <c r="H29" i="9"/>
  <c r="I11" i="9"/>
  <c r="G13" i="9"/>
  <c r="G16" i="9" s="1"/>
  <c r="C31" i="9"/>
  <c r="H31" i="9" s="1"/>
  <c r="C32" i="9"/>
  <c r="M10" i="11"/>
  <c r="I6" i="9"/>
  <c r="C38" i="9" l="1"/>
  <c r="D13" i="11"/>
  <c r="C39" i="9"/>
  <c r="G10" i="11"/>
  <c r="G9" i="11" s="1"/>
  <c r="D15" i="11" l="1"/>
  <c r="D23" i="11"/>
  <c r="D20" i="11"/>
  <c r="D27" i="11"/>
  <c r="D22" i="11"/>
  <c r="C40" i="9"/>
  <c r="D19" i="11" s="1"/>
  <c r="E27" i="11"/>
  <c r="D28" i="11" l="1"/>
  <c r="E28" i="11" s="1"/>
  <c r="F28" i="11" s="1"/>
  <c r="G28" i="11" s="1"/>
  <c r="H28" i="11" s="1"/>
  <c r="E29" i="11"/>
  <c r="E31" i="11" s="1"/>
  <c r="F27" i="11"/>
  <c r="D29" i="11" l="1"/>
  <c r="D31" i="11" s="1"/>
  <c r="G27" i="11"/>
  <c r="F29" i="11"/>
  <c r="F31" i="11" s="1"/>
  <c r="G29" i="11" l="1"/>
  <c r="G31" i="11" s="1"/>
  <c r="H27" i="11"/>
  <c r="M13" i="11" l="1"/>
  <c r="M14" i="11" s="1"/>
  <c r="M15" i="11" s="1"/>
  <c r="M18" i="11" s="1"/>
  <c r="M21" i="11" s="1"/>
  <c r="M23" i="11" s="1"/>
  <c r="M25" i="11" s="1"/>
  <c r="M27" i="11" s="1"/>
  <c r="H29" i="11"/>
  <c r="H31" i="11" s="1"/>
  <c r="D32"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tc={2E747CED-E523-4E4A-98F5-FC78C64825B9}</author>
    <author>tc={C86E7156-F995-4CD1-B4D9-CFC2FE5BC285}</author>
  </authors>
  <commentList>
    <comment ref="S9" authorId="0" shapeId="0" xr:uid="{2E747CED-E523-4E4A-98F5-FC78C64825B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 cui 105.6 sono Depreciation e Amortization</t>
        </r>
      </text>
    </comment>
    <comment ref="AI9" authorId="1" shapeId="0" xr:uid="{C86E7156-F995-4CD1-B4D9-CFC2FE5BC2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 cui 156.6 Depreciation e Amortization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tc={321F3092-763E-4F91-9E56-E6CA433275FA}</author>
  </authors>
  <commentList>
    <comment ref="L32" authorId="0" shapeId="0" xr:uid="{321F3092-763E-4F91-9E56-E6CA433275F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While the net income showed negative results and so we expected negative cash flows and growth, we proceeded to calculate growth and enterprise value, just as an exercise. As we expected, though, we obtained a negative present value of free cash flows, that mathematically has no sense, so we assumed it corresponds to zero. We also tried assuming the firm is already in the stable phase, and we calculated just the terminal value. But because of the negative operating income, we again obtained a negative value of the firm. Thus the value of the firm, according to DCF model, is zero.</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<sst xmlns="http://schemas.openxmlformats.org/spreadsheetml/2006/main" count="1939" uniqueCount="700">
  <si>
    <t>INDICATORS</t>
  </si>
  <si>
    <t>Rf (17/05/2021)</t>
  </si>
  <si>
    <t>b</t>
  </si>
  <si>
    <t>ERP (USA)</t>
  </si>
  <si>
    <t>CRP</t>
  </si>
  <si>
    <t>Ke</t>
  </si>
  <si>
    <t>Pre-tax Kd</t>
  </si>
  <si>
    <t xml:space="preserve">After-tax Kd </t>
  </si>
  <si>
    <t># of shares</t>
  </si>
  <si>
    <t>Value per share (17/05/2021)</t>
  </si>
  <si>
    <t>Market cap (mln)</t>
  </si>
  <si>
    <t>Market value of debt (mln)</t>
  </si>
  <si>
    <t>WACC</t>
  </si>
  <si>
    <t>BALANCE SHEET</t>
  </si>
  <si>
    <t>4Q</t>
  </si>
  <si>
    <t>3Q</t>
  </si>
  <si>
    <t>2Q</t>
  </si>
  <si>
    <t>1Q</t>
  </si>
  <si>
    <t>Q3</t>
  </si>
  <si>
    <t>Q2</t>
  </si>
  <si>
    <t>Q1</t>
  </si>
  <si>
    <t>Current assets:</t>
  </si>
  <si>
    <t>Cash and cash equivalents</t>
  </si>
  <si>
    <t>$  445,9</t>
  </si>
  <si>
    <t>$ 735,1</t>
  </si>
  <si>
    <t>$  570,3</t>
  </si>
  <si>
    <t>$  499,4</t>
  </si>
  <si>
    <t>$  290,3</t>
  </si>
  <si>
    <t>$  424,0</t>
  </si>
  <si>
    <t>$  543,2</t>
  </si>
  <si>
    <t>$  1624,4</t>
  </si>
  <si>
    <t>$  454,5</t>
  </si>
  <si>
    <t>$  279,6</t>
  </si>
  <si>
    <t>$  247,2</t>
  </si>
  <si>
    <t>$  854,2</t>
  </si>
  <si>
    <t>$   454,7</t>
  </si>
  <si>
    <t>$  262,1</t>
  </si>
  <si>
    <t>$  311,9</t>
  </si>
  <si>
    <t>$  669,4</t>
  </si>
  <si>
    <t>$  356,1</t>
  </si>
  <si>
    <t>$  289,5</t>
  </si>
  <si>
    <t>$  473,6</t>
  </si>
  <si>
    <t>Restricted cash</t>
  </si>
  <si>
    <t>—</t>
  </si>
  <si>
    <t>Receivables,net</t>
  </si>
  <si>
    <t>Merchandise inventories</t>
  </si>
  <si>
    <t>Prepaid expenses and other current assets</t>
  </si>
  <si>
    <t>Assets held-for-sale</t>
  </si>
  <si>
    <t>Total current assets</t>
  </si>
  <si>
    <t>Total property and equipment</t>
  </si>
  <si>
    <t>Less accumulated depreciation</t>
  </si>
  <si>
    <t>Property and equipment, net</t>
  </si>
  <si>
    <t>Operating lease right-of-use assets</t>
  </si>
  <si>
    <t>Deferred income taxes</t>
  </si>
  <si>
    <t>Long-term restricted cash</t>
  </si>
  <si>
    <t>Goodwill</t>
  </si>
  <si>
    <t>Other noncurrent assets</t>
  </si>
  <si>
    <t>Total assets</t>
  </si>
  <si>
    <t>$  2601,4</t>
  </si>
  <si>
    <t>$ 2375,2</t>
  </si>
  <si>
    <t>$ 2469,0</t>
  </si>
  <si>
    <t>$  2819,7</t>
  </si>
  <si>
    <t xml:space="preserve"> $ 3145,6</t>
  </si>
  <si>
    <t>$  2987,9</t>
  </si>
  <si>
    <t>$  3633,3</t>
  </si>
  <si>
    <t>$  4044,3</t>
  </si>
  <si>
    <t>$  4656,7</t>
  </si>
  <si>
    <t>$  4282,4</t>
  </si>
  <si>
    <t>$  4308,4</t>
  </si>
  <si>
    <t>$  5041,6</t>
  </si>
  <si>
    <t>$  5474,0</t>
  </si>
  <si>
    <t>$   4609,8</t>
  </si>
  <si>
    <t>$   4683,4</t>
  </si>
  <si>
    <t>$  4975,9</t>
  </si>
  <si>
    <t>$   5230,6</t>
  </si>
  <si>
    <t>$  4133,6</t>
  </si>
  <si>
    <t>$   4446,0</t>
  </si>
  <si>
    <t>$  4334,9</t>
  </si>
  <si>
    <t>Current liabilities:</t>
  </si>
  <si>
    <t>Accounts payable</t>
  </si>
  <si>
    <t>$  440,2</t>
  </si>
  <si>
    <t>$  256,4</t>
  </si>
  <si>
    <t>$  212,1</t>
  </si>
  <si>
    <t>$  709,9</t>
  </si>
  <si>
    <t>$    368,3</t>
  </si>
  <si>
    <t>$  458,4</t>
  </si>
  <si>
    <t>$  1468,9</t>
  </si>
  <si>
    <t>$   541,7</t>
  </si>
  <si>
    <t>$   551,4</t>
  </si>
  <si>
    <t>$   1258,1</t>
  </si>
  <si>
    <t>$  469,8</t>
  </si>
  <si>
    <t>$   526,1</t>
  </si>
  <si>
    <t>$   1242,6</t>
  </si>
  <si>
    <t>$   370,7</t>
  </si>
  <si>
    <t>$  608,5</t>
  </si>
  <si>
    <t>Accrued liabilities and other current liabilities</t>
  </si>
  <si>
    <t>Income taxes payable</t>
  </si>
  <si>
    <t>Current portion of operating lease liabilities</t>
  </si>
  <si>
    <t>Current portion of long-term debt,net</t>
  </si>
  <si>
    <t>Short-term debt, including current portion of long-term debt, net</t>
  </si>
  <si>
    <t>Borrowings under revolving line of credit</t>
  </si>
  <si>
    <t>Liabilities held-for-sale</t>
  </si>
  <si>
    <t>Total current liabilities</t>
  </si>
  <si>
    <t>Long-term debt, net</t>
  </si>
  <si>
    <t>Operating lease liabilities</t>
  </si>
  <si>
    <t>Other long-term liabilities</t>
  </si>
  <si>
    <t>Total liabilities</t>
  </si>
  <si>
    <t>Stockholders’ equity</t>
  </si>
  <si>
    <t>Total liabilities and stockholders’ equity</t>
  </si>
  <si>
    <t>$  2472,6</t>
  </si>
  <si>
    <t>$  2375,2</t>
  </si>
  <si>
    <t>$  2469,0</t>
  </si>
  <si>
    <t>$  3145,6</t>
  </si>
  <si>
    <t>$   2987,9</t>
  </si>
  <si>
    <t>$  4609,8</t>
  </si>
  <si>
    <t>$  5230,6</t>
  </si>
  <si>
    <t>$   4133,6</t>
  </si>
  <si>
    <t>$  4446,0</t>
  </si>
  <si>
    <t>INCOME STATEMENT</t>
  </si>
  <si>
    <t>Net sales</t>
  </si>
  <si>
    <t>$ 1021,0</t>
  </si>
  <si>
    <t>$ 942,0</t>
  </si>
  <si>
    <t>$ 1004,7</t>
  </si>
  <si>
    <t>$ 2122,1</t>
  </si>
  <si>
    <t>$1547,7</t>
  </si>
  <si>
    <t>$ 1285,7</t>
  </si>
  <si>
    <t>$ 1438,5</t>
  </si>
  <si>
    <t>$  2194,1</t>
  </si>
  <si>
    <t>$3525,00</t>
  </si>
  <si>
    <t>Cost of sales</t>
  </si>
  <si>
    <t>-</t>
  </si>
  <si>
    <t>4557,3 </t>
  </si>
  <si>
    <t>5977,2 </t>
  </si>
  <si>
    <t>Gross profit</t>
  </si>
  <si>
    <t>1259,5 </t>
  </si>
  <si>
    <t>1908,7 </t>
  </si>
  <si>
    <t>2308,1 </t>
  </si>
  <si>
    <t>Selling, general and administrative expenses</t>
  </si>
  <si>
    <t>1514,2 </t>
  </si>
  <si>
    <t>1922,7 </t>
  </si>
  <si>
    <t>1994,2 </t>
  </si>
  <si>
    <t>Goodwill and asset impairments</t>
  </si>
  <si>
    <t>15,5 </t>
  </si>
  <si>
    <t>385,6 </t>
  </si>
  <si>
    <t>1015,9 </t>
  </si>
  <si>
    <t>Gain on sale of assets</t>
  </si>
  <si>
    <t>— </t>
  </si>
  <si>
    <t>Operating (loss) earnings</t>
  </si>
  <si>
    <t xml:space="preserve">648,2
</t>
  </si>
  <si>
    <t>Interest income</t>
  </si>
  <si>
    <t>Interest expense</t>
  </si>
  <si>
    <t>34,0 </t>
  </si>
  <si>
    <t>38,5 </t>
  </si>
  <si>
    <t>23.4</t>
  </si>
  <si>
    <t>Loss from continuing operations before income taxes</t>
  </si>
  <si>
    <t>Income tax (benefit) expense</t>
  </si>
  <si>
    <t>37,6 </t>
  </si>
  <si>
    <t>41,7 </t>
  </si>
  <si>
    <t>Net (loss) earnings from continuing operations</t>
  </si>
  <si>
    <t>(Loss) income from discontinued operations, net of tax</t>
  </si>
  <si>
    <t>121,8 </t>
  </si>
  <si>
    <t>Net (loss) income</t>
  </si>
  <si>
    <t>$ -470,9</t>
  </si>
  <si>
    <t>$ - 673,0</t>
  </si>
  <si>
    <t>Basic (loss) earnings per share:</t>
  </si>
  <si>
    <t>Continuing operations</t>
  </si>
  <si>
    <t>$ -3,30</t>
  </si>
  <si>
    <t>$ -2,56</t>
  </si>
  <si>
    <t>$ -1,71</t>
  </si>
  <si>
    <t>$ -0,29</t>
  </si>
  <si>
    <t>$ 1,23</t>
  </si>
  <si>
    <t>$ -5,31</t>
  </si>
  <si>
    <t>$ 0,07</t>
  </si>
  <si>
    <t>$ -4,14</t>
  </si>
  <si>
    <t>$ -1,01</t>
  </si>
  <si>
    <t>$ 0,38</t>
  </si>
  <si>
    <t>$ -7,79</t>
  </si>
  <si>
    <t>$ 0,20</t>
  </si>
  <si>
    <t>$ -0,39</t>
  </si>
  <si>
    <t>$ -4,96</t>
  </si>
  <si>
    <t>$ -2,63</t>
  </si>
  <si>
    <t>Discontinued operations</t>
  </si>
  <si>
    <t>1,19 </t>
  </si>
  <si>
    <t>Basic (loss) earnings per share</t>
  </si>
  <si>
    <t>$ -3,31</t>
  </si>
  <si>
    <t>$ -2,57</t>
  </si>
  <si>
    <t>$ -5,38</t>
  </si>
  <si>
    <t>$0,07</t>
  </si>
  <si>
    <t>$ -4,15</t>
  </si>
  <si>
    <t>$ -1,02</t>
  </si>
  <si>
    <t>$ 0,32</t>
  </si>
  <si>
    <t>$ - 6,59</t>
  </si>
  <si>
    <t>$ 0,28</t>
  </si>
  <si>
    <t>$ -0,24</t>
  </si>
  <si>
    <t>$ -4,78</t>
  </si>
  <si>
    <t>$ -1,84</t>
  </si>
  <si>
    <t>Diluted (loss) earnings per share:</t>
  </si>
  <si>
    <t>$  -3,30</t>
  </si>
  <si>
    <t>$-2,56</t>
  </si>
  <si>
    <t>$ 1,18</t>
  </si>
  <si>
    <t>Diluted (loss) earnings per share</t>
  </si>
  <si>
    <t>$ 1,19</t>
  </si>
  <si>
    <t>$ -6,59</t>
  </si>
  <si>
    <t>Dividen declared per common share</t>
  </si>
  <si>
    <t>Weighted-average shares outstanding:</t>
  </si>
  <si>
    <t>Basic</t>
  </si>
  <si>
    <t>65,0 </t>
  </si>
  <si>
    <t>87,5 </t>
  </si>
  <si>
    <t>102,1 </t>
  </si>
  <si>
    <t>Diluted</t>
  </si>
  <si>
    <t>Net loss</t>
  </si>
  <si>
    <t>$ -215,3</t>
  </si>
  <si>
    <t>$-470,9</t>
  </si>
  <si>
    <t>$ -673,0</t>
  </si>
  <si>
    <t>Other comprehensive (loss) income:</t>
  </si>
  <si>
    <t>Foreign currency translation adjustments</t>
  </si>
  <si>
    <t>29,5 </t>
  </si>
  <si>
    <t>Reclassification of realized gain on foreign currency translation adjustments, net of tax of $0</t>
  </si>
  <si>
    <t>Total comprehensive loss</t>
  </si>
  <si>
    <t>$ -185,8</t>
  </si>
  <si>
    <t>$ -495,4</t>
  </si>
  <si>
    <t>$ -739,5</t>
  </si>
  <si>
    <t xml:space="preserve">CASH FLOW </t>
  </si>
  <si>
    <t>Cash flows from operating activities:</t>
  </si>
  <si>
    <t>Net Income</t>
  </si>
  <si>
    <t>-215,3</t>
  </si>
  <si>
    <t>-$295,8</t>
  </si>
  <si>
    <t>-$277,0</t>
  </si>
  <si>
    <t>-$165,7</t>
  </si>
  <si>
    <t>-$470,9</t>
  </si>
  <si>
    <t>-$491,9</t>
  </si>
  <si>
    <t>-$408,5</t>
  </si>
  <si>
    <t>$6,8</t>
  </si>
  <si>
    <t>-$673,0</t>
  </si>
  <si>
    <t>-$485,3</t>
  </si>
  <si>
    <t>$3,3</t>
  </si>
  <si>
    <t>$28,2</t>
  </si>
  <si>
    <t>$34,7</t>
  </si>
  <si>
    <t>$140,6</t>
  </si>
  <si>
    <t>$81,2</t>
  </si>
  <si>
    <t>$59,0</t>
  </si>
  <si>
    <t>$353,2</t>
  </si>
  <si>
    <t>$144,5</t>
  </si>
  <si>
    <t>$93,7</t>
  </si>
  <si>
    <t>$65,8</t>
  </si>
  <si>
    <t>$402,8</t>
  </si>
  <si>
    <t>Adjustments to reconcile net loss to net cash flows from operating activities:</t>
  </si>
  <si>
    <t>Depreciation and amortization (including amounts in cost of sales)</t>
  </si>
  <si>
    <t>Provisory for inventory reserves</t>
  </si>
  <si>
    <t>Stock-based compensation expense</t>
  </si>
  <si>
    <t>Excess tax benefits related to stock-based awards</t>
  </si>
  <si>
    <t>Loss on disposal of property and equipment</t>
  </si>
  <si>
    <t>Loss on divestiture</t>
  </si>
  <si>
    <t>Other</t>
  </si>
  <si>
    <t>Changes in operating assets and liabilities:</t>
  </si>
  <si>
    <t>Receivables, net</t>
  </si>
  <si>
    <t>Prepaid income taxes and income taxes payable</t>
  </si>
  <si>
    <t>Accounts payable and accrued liabilities</t>
  </si>
  <si>
    <t>Operating lease right-of-use assets and lease liabilities</t>
  </si>
  <si>
    <t>Changes in other long-term liabilities</t>
  </si>
  <si>
    <t>Net cash flows provided by (used in) operating activities</t>
  </si>
  <si>
    <t>Cash flows from investing activities:</t>
  </si>
  <si>
    <t>Purchase of property and equipment</t>
  </si>
  <si>
    <t>Proceeds from sale of property and equipment</t>
  </si>
  <si>
    <t>Proceeds from divestitures, net of cash sold</t>
  </si>
  <si>
    <t>Acquisitions, net of cash acquired of $0.0, $0.1 and $13.9, respectively</t>
  </si>
  <si>
    <t>Proceeds from company-owned life insurance, net</t>
  </si>
  <si>
    <t>Net cash flows provided by (used in) investing activities</t>
  </si>
  <si>
    <t>Cash flows from financing activities:</t>
  </si>
  <si>
    <t xml:space="preserve">Proceeds from senior notes </t>
  </si>
  <si>
    <t>Repayments of senior notes</t>
  </si>
  <si>
    <t>Repurchase of common shares</t>
  </si>
  <si>
    <t>Proceeds from French term loans</t>
  </si>
  <si>
    <t>Dividends paid</t>
  </si>
  <si>
    <t>Borrowings from the revolver</t>
  </si>
  <si>
    <t>Repayments of revolver borrowings</t>
  </si>
  <si>
    <t>-150,0</t>
  </si>
  <si>
    <t>Payment of financing costs</t>
  </si>
  <si>
    <t>Settlement of stock-based awards</t>
  </si>
  <si>
    <t>Repayment of acquisition-related debt</t>
  </si>
  <si>
    <t>Issuance of common stock, net of share repurchases for withholding taxes</t>
  </si>
  <si>
    <t>Net cash flows provided/used in financing activities</t>
  </si>
  <si>
    <t>-136</t>
  </si>
  <si>
    <t>-96,3</t>
  </si>
  <si>
    <t>Exchange rate effect on cash, cash equivalents and restricted cash</t>
  </si>
  <si>
    <t>Decrease/Increase in cash held for sale</t>
  </si>
  <si>
    <t>Increase (decrease) in cash, cash equivalents and restricted cash</t>
  </si>
  <si>
    <t>Cash, cash equivalents and restricted cash at beginning of period</t>
  </si>
  <si>
    <t>Cash, cash equivalents and restricted cash at end of period</t>
  </si>
  <si>
    <t xml:space="preserve"> </t>
  </si>
  <si>
    <t>Liabilities and equity</t>
  </si>
  <si>
    <t>Market cap (million)</t>
  </si>
  <si>
    <t>D/E ratio market</t>
  </si>
  <si>
    <t>COUNTRY RISK PREMIUM</t>
  </si>
  <si>
    <t>CAPM</t>
  </si>
  <si>
    <t xml:space="preserve">Rf </t>
  </si>
  <si>
    <t>Geographic Area</t>
  </si>
  <si>
    <t xml:space="preserve">Net sales </t>
  </si>
  <si>
    <t>%  net sales</t>
  </si>
  <si>
    <t>CRP (Country)</t>
  </si>
  <si>
    <t>CRP (GME)</t>
  </si>
  <si>
    <t>USA</t>
  </si>
  <si>
    <t>Canada</t>
  </si>
  <si>
    <t>Australia</t>
  </si>
  <si>
    <t>West Europe</t>
  </si>
  <si>
    <t>Total</t>
  </si>
  <si>
    <t>Source: Damodaran</t>
  </si>
  <si>
    <t>COST OF EQUITY</t>
  </si>
  <si>
    <t xml:space="preserve">Unlevered Beta </t>
  </si>
  <si>
    <t>Debt/Equity Ratio (Market)</t>
  </si>
  <si>
    <t>Effective Tax Rate</t>
  </si>
  <si>
    <t>Levered Beta</t>
  </si>
  <si>
    <t>BETA</t>
  </si>
  <si>
    <t xml:space="preserve">Risk Free </t>
  </si>
  <si>
    <t xml:space="preserve">ERP </t>
  </si>
  <si>
    <t>Industry Name</t>
  </si>
  <si>
    <t>Number of firms</t>
  </si>
  <si>
    <t xml:space="preserve">Beta </t>
  </si>
  <si>
    <t>D/E Ratio</t>
  </si>
  <si>
    <t>Effective Tax rate</t>
  </si>
  <si>
    <t>Unlevered beta</t>
  </si>
  <si>
    <t xml:space="preserve">CRP </t>
  </si>
  <si>
    <t>Retail (Special Lines)</t>
  </si>
  <si>
    <t>Cost of Equity</t>
  </si>
  <si>
    <t>Long- term debt</t>
  </si>
  <si>
    <t>Total stockholders equity</t>
  </si>
  <si>
    <t>D/E ratio</t>
  </si>
  <si>
    <t>Unlevered Beta</t>
  </si>
  <si>
    <t>Levered Beta (book value)</t>
  </si>
  <si>
    <t xml:space="preserve">Source: Gamestop consolitated balance sheets </t>
  </si>
  <si>
    <t xml:space="preserve">PRE-TAXES COST OF DEBT </t>
  </si>
  <si>
    <t>MARKET VALUE OF EQUITY  (mln)</t>
  </si>
  <si>
    <t>ACCOUNTING DATA  (mln)</t>
  </si>
  <si>
    <t xml:space="preserve">Current EBIT </t>
  </si>
  <si>
    <t>Current interest expenses</t>
  </si>
  <si>
    <t>Market cap</t>
  </si>
  <si>
    <t>Current leasing exp</t>
  </si>
  <si>
    <t xml:space="preserve">Book value of debt </t>
  </si>
  <si>
    <t>MARKET VALUE OF DEBT (mln)</t>
  </si>
  <si>
    <t>Present Value of Long Term Debt</t>
  </si>
  <si>
    <t>Present Value of Leases</t>
  </si>
  <si>
    <t>Interest coverage ratio</t>
  </si>
  <si>
    <t>Market Value of Debt</t>
  </si>
  <si>
    <t>Adjusted interest coverage ratio</t>
  </si>
  <si>
    <t>Default spread (Damodaran, Jan 2021)</t>
  </si>
  <si>
    <t xml:space="preserve">Kd pre taxes </t>
  </si>
  <si>
    <t xml:space="preserve">Ke </t>
  </si>
  <si>
    <t>After-tax Kd</t>
  </si>
  <si>
    <t xml:space="preserve">After-tax kd </t>
  </si>
  <si>
    <t>Adjusted EBIT</t>
  </si>
  <si>
    <t>Market Equity/Total</t>
  </si>
  <si>
    <t>Market Debt/Total</t>
  </si>
  <si>
    <t>LEASING ADJUSTEMENT</t>
  </si>
  <si>
    <t>Fiscal Years</t>
  </si>
  <si>
    <t>Leases</t>
  </si>
  <si>
    <t>Maturity</t>
  </si>
  <si>
    <t>Kd Pre Taxes</t>
  </si>
  <si>
    <t>Pres_Value</t>
  </si>
  <si>
    <t>Thereafter</t>
  </si>
  <si>
    <t>Total Remaining Lease</t>
  </si>
  <si>
    <t>Total present</t>
  </si>
  <si>
    <t>Average Yearly lease commitment</t>
  </si>
  <si>
    <t xml:space="preserve"># Years to add </t>
  </si>
  <si>
    <t xml:space="preserve">Total years of asset life </t>
  </si>
  <si>
    <t>Leases commitment 2026</t>
  </si>
  <si>
    <t>Current Year Amortization</t>
  </si>
  <si>
    <t>DEBT ADJUSTEMENT</t>
  </si>
  <si>
    <t>Debt Structure</t>
  </si>
  <si>
    <t>Amount</t>
  </si>
  <si>
    <t>%debt</t>
  </si>
  <si>
    <t>Weighted Maturity</t>
  </si>
  <si>
    <t>2023 senior notes principal amount</t>
  </si>
  <si>
    <t>Long-term Debt, net</t>
  </si>
  <si>
    <t>Bond Structure</t>
  </si>
  <si>
    <t>Years</t>
  </si>
  <si>
    <t>Expenses</t>
  </si>
  <si>
    <t>Kd Pre taxes</t>
  </si>
  <si>
    <t>Present Value</t>
  </si>
  <si>
    <t xml:space="preserve">Market value of debt </t>
  </si>
  <si>
    <t>CAPITAL EXPENDITURE ADJUSTEMENT</t>
  </si>
  <si>
    <t>ACCOUNTING DATA AND ADJUSTMENTS</t>
  </si>
  <si>
    <t>CAPITAL EXPENDITURE ADJUSTMENTS</t>
  </si>
  <si>
    <t xml:space="preserve">Operative income </t>
  </si>
  <si>
    <t>YEARS</t>
  </si>
  <si>
    <t xml:space="preserve">Cap Ex </t>
  </si>
  <si>
    <t xml:space="preserve">D&amp;A </t>
  </si>
  <si>
    <t xml:space="preserve">Net Cap ex </t>
  </si>
  <si>
    <t xml:space="preserve">Marginal tax rate </t>
  </si>
  <si>
    <t>*</t>
  </si>
  <si>
    <t>Acquisitions</t>
  </si>
  <si>
    <t xml:space="preserve">Current leases expenses </t>
  </si>
  <si>
    <t>Average yearly leases amortization</t>
  </si>
  <si>
    <t xml:space="preserve">Adjusted Operative income </t>
  </si>
  <si>
    <t>Adjusted Operative income After-Tax</t>
  </si>
  <si>
    <t xml:space="preserve">Current </t>
  </si>
  <si>
    <t>-8.5</t>
  </si>
  <si>
    <t xml:space="preserve">Average  </t>
  </si>
  <si>
    <t>-441.2</t>
  </si>
  <si>
    <t>-267.5</t>
  </si>
  <si>
    <t xml:space="preserve">Capital expenditure </t>
  </si>
  <si>
    <t>-70.4</t>
  </si>
  <si>
    <t>-1.5</t>
  </si>
  <si>
    <t>Acquisition*</t>
  </si>
  <si>
    <t>Average</t>
  </si>
  <si>
    <t>Net Capex</t>
  </si>
  <si>
    <t>(*average acquisitions 2013-2020)</t>
  </si>
  <si>
    <t xml:space="preserve">∆  NON CASH WC </t>
  </si>
  <si>
    <t>His average</t>
  </si>
  <si>
    <t>∆ Receivables</t>
  </si>
  <si>
    <t>∆ Payables</t>
  </si>
  <si>
    <t>∆ Inventory</t>
  </si>
  <si>
    <t>∆ Non cash WC</t>
  </si>
  <si>
    <t>Revenues</t>
  </si>
  <si>
    <t>∆ WC as % of revenues</t>
  </si>
  <si>
    <t>∆ WC as % of revenues (average)</t>
  </si>
  <si>
    <t>∆ WC as % of revenues (industry)</t>
  </si>
  <si>
    <t xml:space="preserve">∆ Non cash WC </t>
  </si>
  <si>
    <t xml:space="preserve">Reinvestment needs </t>
  </si>
  <si>
    <t xml:space="preserve">FCFF </t>
  </si>
  <si>
    <t xml:space="preserve">Reinvestment rates </t>
  </si>
  <si>
    <t>HIGH GROWTH PERIOD</t>
  </si>
  <si>
    <t>STABLE GROWTH AND TERMINAL VALUE</t>
  </si>
  <si>
    <t>ACCOUNTING DATA</t>
  </si>
  <si>
    <t>BOOK VALUE ADJ.</t>
  </si>
  <si>
    <t>Operative income</t>
  </si>
  <si>
    <t xml:space="preserve">Adj ROIC </t>
  </si>
  <si>
    <t>Stable growth period =rf</t>
  </si>
  <si>
    <t>tax rate</t>
  </si>
  <si>
    <t xml:space="preserve">Adj EBIT (1-t) </t>
  </si>
  <si>
    <t>Reinvestment needs</t>
  </si>
  <si>
    <t xml:space="preserve">After tax EBIT </t>
  </si>
  <si>
    <r>
      <t xml:space="preserve">BV Equity </t>
    </r>
    <r>
      <rPr>
        <sz val="8"/>
        <color theme="1"/>
        <rFont val="Calibri"/>
        <family val="2"/>
        <scheme val="minor"/>
      </rPr>
      <t>t-1</t>
    </r>
  </si>
  <si>
    <t>Renvestment rate</t>
  </si>
  <si>
    <t>Adj EBIT</t>
  </si>
  <si>
    <r>
      <t xml:space="preserve">BV Debt </t>
    </r>
    <r>
      <rPr>
        <sz val="8"/>
        <color theme="1"/>
        <rFont val="Calibri"/>
        <family val="2"/>
        <scheme val="minor"/>
      </rPr>
      <t>t-1</t>
    </r>
  </si>
  <si>
    <t>WACC = ROIC</t>
  </si>
  <si>
    <t xml:space="preserve">Adj net cap ex </t>
  </si>
  <si>
    <t xml:space="preserve">Cash and cash equivalents </t>
  </si>
  <si>
    <t>Adj EBIT t+1 aftertax</t>
  </si>
  <si>
    <t xml:space="preserve">Adj ∆ non cash WC </t>
  </si>
  <si>
    <t xml:space="preserve">Adj IC </t>
  </si>
  <si>
    <t xml:space="preserve">Terminal value </t>
  </si>
  <si>
    <t>Current FCFF</t>
  </si>
  <si>
    <t xml:space="preserve">ROS </t>
  </si>
  <si>
    <t>Present terminal value</t>
  </si>
  <si>
    <t>Sales to Capital Ratio</t>
  </si>
  <si>
    <t>Enterprise Value</t>
  </si>
  <si>
    <t xml:space="preserve">Reinvestment rate </t>
  </si>
  <si>
    <t>High Growth period rate</t>
  </si>
  <si>
    <t>value of cross holdings</t>
  </si>
  <si>
    <t>source:</t>
  </si>
  <si>
    <t>Balance Sheet | Gamestop Corp.</t>
  </si>
  <si>
    <t>value of firm</t>
  </si>
  <si>
    <t>Reinvestiment needs</t>
  </si>
  <si>
    <t>MV debt</t>
  </si>
  <si>
    <t>FCFF</t>
  </si>
  <si>
    <t>value of equity (mln)</t>
  </si>
  <si>
    <t>number of shares (mln)</t>
  </si>
  <si>
    <t xml:space="preserve">HIGH GROWTH PERIOD </t>
  </si>
  <si>
    <t>Value per share</t>
  </si>
  <si>
    <t>EBIT(1-t)</t>
  </si>
  <si>
    <t>Price per share</t>
  </si>
  <si>
    <t>ADVICE</t>
  </si>
  <si>
    <t>SELL</t>
  </si>
  <si>
    <t>PV FCFF</t>
  </si>
  <si>
    <t xml:space="preserve">SUM PV FCFF </t>
  </si>
  <si>
    <t>Disclaimer</t>
  </si>
  <si>
    <t>id</t>
  </si>
  <si>
    <t>Company name</t>
  </si>
  <si>
    <t>Price to sales (ttm)</t>
  </si>
  <si>
    <t xml:space="preserve">Net income </t>
  </si>
  <si>
    <t>ROE (ttm)</t>
  </si>
  <si>
    <t>Exp. Growth 5y</t>
  </si>
  <si>
    <t>Beta 5y monthly</t>
  </si>
  <si>
    <t>52-week change</t>
  </si>
  <si>
    <t>Country</t>
  </si>
  <si>
    <t xml:space="preserve">Abercrombie &amp; Fitch Co. </t>
  </si>
  <si>
    <t>0.82</t>
  </si>
  <si>
    <t>-0.11</t>
  </si>
  <si>
    <t>0.18</t>
  </si>
  <si>
    <t>1.94</t>
  </si>
  <si>
    <t>2.24</t>
  </si>
  <si>
    <t xml:space="preserve">Academy Sports and Outdoors, Inc. </t>
  </si>
  <si>
    <t>0.57</t>
  </si>
  <si>
    <t>0.29</t>
  </si>
  <si>
    <t>0.23</t>
  </si>
  <si>
    <t>1.67</t>
  </si>
  <si>
    <t xml:space="preserve">Accent Group Limited </t>
  </si>
  <si>
    <t>1.66</t>
  </si>
  <si>
    <t>0.177</t>
  </si>
  <si>
    <t>0.11</t>
  </si>
  <si>
    <t>1.62</t>
  </si>
  <si>
    <t>1.27</t>
  </si>
  <si>
    <t>AUS</t>
  </si>
  <si>
    <t xml:space="preserve">American Eagle Outfitters, Inc. </t>
  </si>
  <si>
    <t>1.63</t>
  </si>
  <si>
    <t>-0.18</t>
  </si>
  <si>
    <t>0.08</t>
  </si>
  <si>
    <t>1.48</t>
  </si>
  <si>
    <t>2.94</t>
  </si>
  <si>
    <t>Aritzia</t>
  </si>
  <si>
    <t>3.85</t>
  </si>
  <si>
    <t>0.05</t>
  </si>
  <si>
    <t>0.13</t>
  </si>
  <si>
    <t>1.12</t>
  </si>
  <si>
    <t>CAN</t>
  </si>
  <si>
    <t xml:space="preserve">Baby Bunting Group Limited </t>
  </si>
  <si>
    <t>0.9</t>
  </si>
  <si>
    <t>1.1</t>
  </si>
  <si>
    <t xml:space="preserve">bebe stores, inc. </t>
  </si>
  <si>
    <t>-0.67</t>
  </si>
  <si>
    <t>-0.53</t>
  </si>
  <si>
    <t>1.02</t>
  </si>
  <si>
    <t>0.35</t>
  </si>
  <si>
    <t xml:space="preserve">Best Buy Co., Inc. </t>
  </si>
  <si>
    <t>0.64</t>
  </si>
  <si>
    <t>0.44</t>
  </si>
  <si>
    <t>0.09</t>
  </si>
  <si>
    <t>1.55</t>
  </si>
  <si>
    <t>0.36</t>
  </si>
  <si>
    <t xml:space="preserve">Big 5 Sporting Goods Corporation </t>
  </si>
  <si>
    <t>0.38</t>
  </si>
  <si>
    <t>-0.06</t>
  </si>
  <si>
    <t>2.96</t>
  </si>
  <si>
    <t>21.27</t>
  </si>
  <si>
    <t>Boot Barn Holdings, Inc.</t>
  </si>
  <si>
    <t>2.76</t>
  </si>
  <si>
    <t>0.12</t>
  </si>
  <si>
    <t>0.10</t>
  </si>
  <si>
    <t>2.30</t>
  </si>
  <si>
    <t xml:space="preserve">Build-A-Bear Workshop, Inc. </t>
  </si>
  <si>
    <t>0.58</t>
  </si>
  <si>
    <t>-0.29</t>
  </si>
  <si>
    <t>0.30</t>
  </si>
  <si>
    <t>2.06</t>
  </si>
  <si>
    <t>3.25</t>
  </si>
  <si>
    <t>Burlington Stores, Inc.</t>
  </si>
  <si>
    <t>3.86</t>
  </si>
  <si>
    <t>-0.44</t>
  </si>
  <si>
    <t>0.07</t>
  </si>
  <si>
    <t>0.99</t>
  </si>
  <si>
    <t>0.77</t>
  </si>
  <si>
    <t xml:space="preserve">Cache, Inc. </t>
  </si>
  <si>
    <t>0.00</t>
  </si>
  <si>
    <t>-3.8</t>
  </si>
  <si>
    <t>2.49</t>
  </si>
  <si>
    <t>1.84</t>
  </si>
  <si>
    <t xml:space="preserve">Caleres, Inc. </t>
  </si>
  <si>
    <t>0.47</t>
  </si>
  <si>
    <t>-1.3</t>
  </si>
  <si>
    <t>0.15</t>
  </si>
  <si>
    <t>2.69</t>
  </si>
  <si>
    <t>2.56</t>
  </si>
  <si>
    <t xml:space="preserve">Chico's FAS, Inc. </t>
  </si>
  <si>
    <t>0.39</t>
  </si>
  <si>
    <t>1.61</t>
  </si>
  <si>
    <t>1.97</t>
  </si>
  <si>
    <t xml:space="preserve">Christopher &amp; Banks Corporation </t>
  </si>
  <si>
    <t>2.57</t>
  </si>
  <si>
    <t>-0.87</t>
  </si>
  <si>
    <t xml:space="preserve">Citi Trends, Inc. </t>
  </si>
  <si>
    <t>1.18</t>
  </si>
  <si>
    <t>0.14</t>
  </si>
  <si>
    <t>1.78</t>
  </si>
  <si>
    <t>6.49</t>
  </si>
  <si>
    <t xml:space="preserve">City Chic Collective Limited </t>
  </si>
  <si>
    <t>4.64</t>
  </si>
  <si>
    <t>0.03</t>
  </si>
  <si>
    <t>0.89</t>
  </si>
  <si>
    <t>0.76</t>
  </si>
  <si>
    <t xml:space="preserve">Conn's, Inc. </t>
  </si>
  <si>
    <t>-0.0</t>
  </si>
  <si>
    <t>2.62</t>
  </si>
  <si>
    <t>2.45</t>
  </si>
  <si>
    <t xml:space="preserve">DAVIDsTEA Inc. </t>
  </si>
  <si>
    <t>0.74</t>
  </si>
  <si>
    <t>-1.32</t>
  </si>
  <si>
    <t>3.16</t>
  </si>
  <si>
    <t>3.56</t>
  </si>
  <si>
    <t>Designer Brands Inc.</t>
  </si>
  <si>
    <t>-1.1</t>
  </si>
  <si>
    <t>2.40</t>
  </si>
  <si>
    <t xml:space="preserve">Destination Maternity Corporation </t>
  </si>
  <si>
    <t>-0.47</t>
  </si>
  <si>
    <t>0.65</t>
  </si>
  <si>
    <t>1.00</t>
  </si>
  <si>
    <t xml:space="preserve">DICK'S Sporting Goods, Inc. </t>
  </si>
  <si>
    <t>0.26</t>
  </si>
  <si>
    <t>1.72</t>
  </si>
  <si>
    <t>1.87</t>
  </si>
  <si>
    <t xml:space="preserve">Dixons Carphone plc </t>
  </si>
  <si>
    <t>-0.03</t>
  </si>
  <si>
    <t>0.86</t>
  </si>
  <si>
    <t>UE</t>
  </si>
  <si>
    <t xml:space="preserve">Express, Inc. </t>
  </si>
  <si>
    <t>-1.91</t>
  </si>
  <si>
    <t>-0.57</t>
  </si>
  <si>
    <t>0.78</t>
  </si>
  <si>
    <t xml:space="preserve">Five Below, Inc. </t>
  </si>
  <si>
    <t>5.26</t>
  </si>
  <si>
    <t>0.28</t>
  </si>
  <si>
    <t xml:space="preserve">Fnac Darty SA </t>
  </si>
  <si>
    <t>EU</t>
  </si>
  <si>
    <t xml:space="preserve">Foot Locker, Inc. </t>
  </si>
  <si>
    <t>0.88</t>
  </si>
  <si>
    <t>0.27</t>
  </si>
  <si>
    <t>1.36</t>
  </si>
  <si>
    <t>1.28</t>
  </si>
  <si>
    <t xml:space="preserve">Francesca's Holdings Corporation </t>
  </si>
  <si>
    <t>-1.23</t>
  </si>
  <si>
    <t>2.22</t>
  </si>
  <si>
    <t>-0.86</t>
  </si>
  <si>
    <t>Gamestop</t>
  </si>
  <si>
    <t>-0.42</t>
  </si>
  <si>
    <t>-0.48</t>
  </si>
  <si>
    <t xml:space="preserve">-1.94 </t>
  </si>
  <si>
    <t>37.98</t>
  </si>
  <si>
    <t xml:space="preserve">Genesco Inc. </t>
  </si>
  <si>
    <t>-0.09</t>
  </si>
  <si>
    <t>2.25</t>
  </si>
  <si>
    <t>1.95</t>
  </si>
  <si>
    <t xml:space="preserve">GrandVision N.V. </t>
  </si>
  <si>
    <t xml:space="preserve">Guess?, Inc. </t>
  </si>
  <si>
    <t>-0.13</t>
  </si>
  <si>
    <t>0.04</t>
  </si>
  <si>
    <t>2.26</t>
  </si>
  <si>
    <t xml:space="preserve">H &amp; M Hennes &amp; Mauritz AB (publ) </t>
  </si>
  <si>
    <t>2.04</t>
  </si>
  <si>
    <t xml:space="preserve">Industria de Diseño Textil, S.A. </t>
  </si>
  <si>
    <t>4.83</t>
  </si>
  <si>
    <t>1.19</t>
  </si>
  <si>
    <t xml:space="preserve">JD Sports Fashion plc </t>
  </si>
  <si>
    <t>1.49</t>
  </si>
  <si>
    <t>1.60</t>
  </si>
  <si>
    <t>0.59</t>
  </si>
  <si>
    <t>L Brands inc.</t>
  </si>
  <si>
    <t>0.16</t>
  </si>
  <si>
    <t>4.15</t>
  </si>
  <si>
    <t>Lesclie's inc.</t>
  </si>
  <si>
    <t>4.22</t>
  </si>
  <si>
    <t>0.24</t>
  </si>
  <si>
    <t>MarineMax inc.</t>
  </si>
  <si>
    <t>0.73</t>
  </si>
  <si>
    <t>1.80</t>
  </si>
  <si>
    <t>2.61</t>
  </si>
  <si>
    <t xml:space="preserve">Matas A/S </t>
  </si>
  <si>
    <t>0.98</t>
  </si>
  <si>
    <t>1.20</t>
  </si>
  <si>
    <t>1.30</t>
  </si>
  <si>
    <t>National vision holdings inc.</t>
  </si>
  <si>
    <t>2.38</t>
  </si>
  <si>
    <t>1.74</t>
  </si>
  <si>
    <t>Party city holdco inc.</t>
  </si>
  <si>
    <t>-1.82</t>
  </si>
  <si>
    <t>3.96</t>
  </si>
  <si>
    <t>14.39</t>
  </si>
  <si>
    <t>Rite Aid corp.</t>
  </si>
  <si>
    <t>-0.15</t>
  </si>
  <si>
    <t>-0.04</t>
  </si>
  <si>
    <t>0.83</t>
  </si>
  <si>
    <t xml:space="preserve">RNB Retail and Brands AB (publ) </t>
  </si>
  <si>
    <t>0.06</t>
  </si>
  <si>
    <t>-3.94</t>
  </si>
  <si>
    <t>1.57</t>
  </si>
  <si>
    <t>Ross Store inc.</t>
  </si>
  <si>
    <t>3.71</t>
  </si>
  <si>
    <t>0.46</t>
  </si>
  <si>
    <t>1.04</t>
  </si>
  <si>
    <t>Shoe Carnival inc.</t>
  </si>
  <si>
    <t>0.93</t>
  </si>
  <si>
    <t>1.44</t>
  </si>
  <si>
    <t>1.51</t>
  </si>
  <si>
    <t>Sportsman's wharehouse Hold.</t>
  </si>
  <si>
    <t>0.53</t>
  </si>
  <si>
    <t>0.20</t>
  </si>
  <si>
    <t>1.11</t>
  </si>
  <si>
    <t>1.03</t>
  </si>
  <si>
    <t xml:space="preserve">Superdry plc </t>
  </si>
  <si>
    <t>0.63</t>
  </si>
  <si>
    <t>2.88</t>
  </si>
  <si>
    <t xml:space="preserve">Unieuro S.p.A. </t>
  </si>
  <si>
    <t>0.17</t>
  </si>
  <si>
    <t>0.0864</t>
  </si>
  <si>
    <t>1.85</t>
  </si>
  <si>
    <t>1.79</t>
  </si>
  <si>
    <t xml:space="preserve">Valora Holding AG </t>
  </si>
  <si>
    <t>0.49</t>
  </si>
  <si>
    <t>-0.01</t>
  </si>
  <si>
    <t>1.43</t>
  </si>
  <si>
    <t xml:space="preserve">WH Smith PLC </t>
  </si>
  <si>
    <t>3.26</t>
  </si>
  <si>
    <t>-1.19</t>
  </si>
  <si>
    <t>0.069</t>
  </si>
  <si>
    <t>1.82</t>
  </si>
  <si>
    <t>0.84</t>
  </si>
  <si>
    <t xml:space="preserve">XXL ASA </t>
  </si>
  <si>
    <t>0.50</t>
  </si>
  <si>
    <t xml:space="preserve">0.84 </t>
  </si>
  <si>
    <t xml:space="preserve">RF rate </t>
  </si>
  <si>
    <t>Long term debt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</si>
</sst>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00\ &quot;€&quot;_-;\-* #,##0.00\ &quot;€&quot;_-;_-* &quot;-&quot;??\ &quot;€&quot;_-;_-@_-"/>
    <numFmt numFmtId="165" formatCode="_-[$$-409]* #,##0.00_ ;_-[$$-409]* \-#,##0.00\ ;_-[$$-409]* &quot;-&quot;??_ ;_-@_ "/>
    <numFmt numFmtId="166" formatCode="#,##0.00000"/>
    <numFmt numFmtId="167" formatCode="0.000"/>
    <numFmt numFmtId="168" formatCode="0.000%"/>
    <numFmt numFmtId="169" formatCode="_-[$$-409]* #,##0.000_ ;_-[$$-409]* \-#,##0.000\ ;_-[$$-409]* &quot;-&quot;??_ ;_-@_ "/>
    <numFmt numFmtId="170" formatCode="_-* #,##0_-;\-* #,##0_-;_-* &quot;-&quot;??_-;_-@_-"/>
  </numFmts>
  <fonts count="53" x14ac:knownFonts="1">
    <font>
      <sz val="11"/>
      <color theme="1"/>
      <name val="Calibri"/>
      <family val="2"/>
      <scheme val="minor"/>
    </font>
    <font>
      <b/>
      <sz val="11"/>
      <color theme="1"/>
      <name val="Calibri"/>
      <family val="2"/>
      <scheme val="minor"/>
    </font>
    <font>
      <sz val="11"/>
      <color theme="1"/>
      <name val="Calibri"/>
      <family val="2"/>
      <scheme val="minor"/>
    </font>
    <font>
      <sz val="12"/>
      <color rgb="FF000000"/>
      <name val="Calibri"/>
      <family val="2"/>
    </font>
    <font>
      <b/>
      <i/>
      <sz val="10"/>
      <name val="Verdana"/>
      <family val="2"/>
    </font>
    <font>
      <sz val="12"/>
      <color theme="1"/>
      <name val="Calibri"/>
      <family val="2"/>
      <scheme val="minor"/>
    </font>
    <font>
      <b/>
      <sz val="12"/>
      <color theme="1"/>
      <name val="Calibri"/>
      <family val="2"/>
      <scheme val="minor"/>
    </font>
    <font>
      <b/>
      <sz val="12"/>
      <color theme="1"/>
      <name val="Symbol"/>
      <family val="1"/>
      <charset val="2"/>
    </font>
    <font>
      <sz val="11"/>
      <color theme="1"/>
      <name val="Times New Roman"/>
      <family val="1"/>
    </font>
    <font>
      <sz val="14"/>
      <color rgb="FF000000"/>
      <name val="Times New Roman"/>
      <family val="1"/>
    </font>
    <font>
      <b/>
      <sz val="7"/>
      <color rgb="FF000000"/>
      <name val="Arial"/>
      <family val="2"/>
    </font>
    <font>
      <sz val="11"/>
      <color theme="1"/>
      <name val="Calibri"/>
      <family val="2"/>
    </font>
    <font>
      <i/>
      <sz val="11"/>
      <color theme="1"/>
      <name val="Calibri"/>
      <family val="2"/>
      <scheme val="minor"/>
    </font>
    <font>
      <sz val="10"/>
      <color rgb="FF000000"/>
      <name val="Calibri "/>
    </font>
    <font>
      <b/>
      <sz val="12"/>
      <color rgb="FF000000"/>
      <name val="Calibri"/>
      <family val="2"/>
    </font>
    <font>
      <b/>
      <sz val="11"/>
      <color rgb="FFFF0000"/>
      <name val="Calibri"/>
      <family val="2"/>
    </font>
    <font>
      <b/>
      <sz val="11"/>
      <color rgb="FF000000"/>
      <name val="Calibri"/>
      <family val="2"/>
    </font>
    <font>
      <sz val="11"/>
      <color rgb="FFFF0000"/>
      <name val="Calibri"/>
      <family val="2"/>
    </font>
    <font>
      <sz val="11"/>
      <color rgb="FF000000"/>
      <name val="Calibri"/>
      <family val="2"/>
    </font>
    <font>
      <sz val="11"/>
      <color theme="1"/>
      <name val="Arial"/>
      <family val="2"/>
    </font>
    <font>
      <sz val="11"/>
      <color rgb="FF000000"/>
      <name val="Times New Roman"/>
      <family val="1"/>
    </font>
    <font>
      <sz val="11"/>
      <color rgb="FF000000"/>
      <name val="Arial"/>
      <family val="2"/>
    </font>
    <font>
      <b/>
      <sz val="9"/>
      <color rgb="FFFF0000"/>
      <name val="Arial"/>
      <family val="2"/>
    </font>
    <font>
      <b/>
      <sz val="13.5"/>
      <color rgb="FFFF0000"/>
      <name val="Times New Roman"/>
      <family val="1"/>
    </font>
    <font>
      <b/>
      <sz val="10"/>
      <color rgb="FFFF0000"/>
      <name val="Arial"/>
      <family val="2"/>
    </font>
    <font>
      <b/>
      <sz val="11"/>
      <color rgb="FFFF0000"/>
      <name val="Calibri"/>
      <family val="2"/>
      <scheme val="minor"/>
    </font>
    <font>
      <b/>
      <sz val="11"/>
      <color theme="1"/>
      <name val="Calibri"/>
      <family val="2"/>
    </font>
    <font>
      <sz val="8"/>
      <color theme="1"/>
      <name val="Calibri"/>
      <family val="2"/>
      <scheme val="minor"/>
    </font>
    <font>
      <u/>
      <sz val="11"/>
      <color theme="10"/>
      <name val="Calibri"/>
      <family val="2"/>
      <scheme val="minor"/>
    </font>
    <font>
      <b/>
      <sz val="11"/>
      <color rgb="FF000000"/>
      <name val="Arial"/>
      <family val="2"/>
    </font>
    <font>
      <sz val="11"/>
      <color theme="1" tint="4.9989318521683403E-2"/>
      <name val="Calibri"/>
      <family val="2"/>
      <scheme val="minor"/>
    </font>
    <font>
      <sz val="8"/>
      <color indexed="8"/>
      <name val="Arial"/>
      <family val="2"/>
    </font>
    <font>
      <b/>
      <sz val="11"/>
      <color theme="0"/>
      <name val="Calibri"/>
      <family val="2"/>
      <scheme val="minor"/>
    </font>
    <font>
      <sz val="11"/>
      <color rgb="FFFF0000"/>
      <name val="Calibri"/>
      <family val="2"/>
      <scheme val="minor"/>
    </font>
    <font>
      <b/>
      <sz val="11"/>
      <color theme="1"/>
      <name val="Symbol"/>
      <family val="1"/>
      <charset val="2"/>
    </font>
    <font>
      <b/>
      <sz val="11"/>
      <color rgb="FF000000"/>
      <name val="Times New Roman"/>
      <family val="1"/>
    </font>
    <font>
      <b/>
      <sz val="11"/>
      <name val="Calibri"/>
      <family val="2"/>
      <scheme val="minor"/>
    </font>
    <font>
      <sz val="11"/>
      <name val="Calibri"/>
      <family val="2"/>
      <scheme val="minor"/>
    </font>
    <font>
      <b/>
      <sz val="11"/>
      <color rgb="FFC00000"/>
      <name val="Calibri"/>
      <family val="2"/>
      <scheme val="minor"/>
    </font>
    <font>
      <b/>
      <sz val="11"/>
      <color theme="1"/>
      <name val="Arial"/>
      <family val="2"/>
    </font>
    <font>
      <sz val="11"/>
      <color rgb="FFC00000"/>
      <name val="Calibri"/>
      <family val="2"/>
      <scheme val="minor"/>
    </font>
    <font>
      <sz val="11"/>
      <color theme="0"/>
      <name val="Calibri"/>
      <family val="2"/>
      <scheme val="minor"/>
    </font>
    <font>
      <b/>
      <sz val="14"/>
      <color theme="0"/>
      <name val="Calibri"/>
      <family val="2"/>
      <scheme val="minor"/>
    </font>
    <font>
      <b/>
      <sz val="18"/>
      <color theme="1"/>
      <name val="Calibri"/>
      <family val="2"/>
      <scheme val="minor"/>
    </font>
    <font>
      <b/>
      <sz val="12"/>
      <name val="Calibri"/>
      <family val="2"/>
      <scheme val="minor"/>
    </font>
    <font>
      <b/>
      <sz val="18"/>
      <name val="Calibri"/>
      <family val="2"/>
    </font>
    <font>
      <b/>
      <sz val="18"/>
      <name val="Calibri"/>
      <family val="2"/>
      <scheme val="minor"/>
    </font>
    <font>
      <b/>
      <sz val="14"/>
      <name val="Calibri"/>
      <family val="2"/>
      <scheme val="minor"/>
    </font>
    <font>
      <b/>
      <sz val="11"/>
      <name val="Calibri"/>
      <family val="2"/>
    </font>
    <font>
      <i/>
      <u/>
      <sz val="11"/>
      <color theme="8" tint="-0.499984740745262"/>
      <name val="Calibri"/>
      <family val="2"/>
      <scheme val="minor"/>
    </font>
    <font>
      <i/>
      <u/>
      <sz val="12"/>
      <color theme="8" tint="-0.499984740745262"/>
      <name val="Calibri"/>
      <family val="2"/>
    </font>
    <font>
      <u/>
      <sz val="12"/>
      <color theme="8" tint="-0.499984740745262"/>
      <name val="Calibri"/>
      <family val="2"/>
    </font>
    <font>
      <sz val="14"/>
      <name val="Calibri"/>
      <family val="2"/>
      <scheme val="minor"/>
    </font>
  </fonts>
  <fills count="25">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
      <patternFill patternType="solid">
        <fgColor theme="0"/>
        <bgColor indexed="64"/>
      </patternFill>
    </fill>
    <fill>
      <patternFill patternType="solid">
        <fgColor rgb="FFDDEBF7"/>
        <bgColor indexed="64"/>
      </patternFill>
    </fill>
    <fill>
      <patternFill patternType="solid">
        <fgColor rgb="FF8EA9DB"/>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B4C6E7"/>
        <bgColor indexed="64"/>
      </patternFill>
    </fill>
    <fill>
      <patternFill patternType="solid">
        <fgColor rgb="FFF4B084"/>
        <bgColor indexed="64"/>
      </patternFill>
    </fill>
    <fill>
      <patternFill patternType="solid">
        <fgColor theme="4" tint="0.59999389629810485"/>
        <bgColor rgb="FFFFFFFF"/>
      </patternFill>
    </fill>
    <fill>
      <patternFill patternType="solid">
        <fgColor theme="4" tint="0.59999389629810485"/>
        <bgColor indexed="64"/>
      </patternFill>
    </fill>
    <fill>
      <patternFill patternType="solid">
        <fgColor theme="4" tint="0.59999389629810485"/>
        <bgColor rgb="FFDDEBF7"/>
      </patternFill>
    </fill>
    <fill>
      <patternFill patternType="solid">
        <fgColor theme="4" tint="0.39997558519241921"/>
        <bgColor rgb="FFDDEBF7"/>
      </patternFill>
    </fill>
    <fill>
      <patternFill patternType="solid">
        <fgColor theme="4" tint="0.39997558519241921"/>
        <bgColor rgb="FFFFFFFF"/>
      </patternFill>
    </fill>
    <fill>
      <patternFill patternType="solid">
        <fgColor rgb="FF9A0000"/>
        <bgColor indexed="64"/>
      </patternFill>
    </fill>
    <fill>
      <patternFill patternType="solid">
        <fgColor theme="1"/>
        <bgColor indexed="64"/>
      </patternFill>
    </fill>
    <fill>
      <patternFill patternType="solid">
        <fgColor theme="2"/>
        <bgColor indexed="64"/>
      </patternFill>
    </fill>
    <fill>
      <patternFill patternType="solid">
        <fgColor theme="2"/>
        <bgColor rgb="FFDDEBF7"/>
      </patternFill>
    </fill>
    <fill>
      <patternFill patternType="solid">
        <fgColor theme="2"/>
        <bgColor rgb="FFFFFFFF"/>
      </patternFill>
    </fill>
    <fill>
      <patternFill patternType="solid">
        <fgColor theme="2"/>
        <bgColor rgb="FFF2F2F2"/>
      </patternFill>
    </fill>
    <fill>
      <patternFill patternType="solid">
        <fgColor rgb="FF002060"/>
        <bgColor indexed="64"/>
      </patternFill>
    </fill>
    <fill>
      <patternFill patternType="solid">
        <fgColor theme="4" tint="-0.249977111117893"/>
        <bgColor indexed="64"/>
      </patternFill>
    </fill>
    <fill>
      <patternFill patternType="solid">
        <fgColor theme="3" tint="0.59999389629810485"/>
        <bgColor indexed="64"/>
      </patternFill>
    </fill>
  </fills>
  <borders count="17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double">
        <color indexed="64"/>
      </left>
      <right style="hair">
        <color indexed="64"/>
      </right>
      <top style="medium">
        <color indexed="64"/>
      </top>
      <bottom/>
      <diagonal/>
    </border>
    <border>
      <left style="hair">
        <color indexed="64"/>
      </left>
      <right style="hair">
        <color indexed="64"/>
      </right>
      <top/>
      <bottom/>
      <diagonal/>
    </border>
    <border>
      <left/>
      <right style="double">
        <color indexed="64"/>
      </right>
      <top style="medium">
        <color indexed="64"/>
      </top>
      <bottom/>
      <diagonal/>
    </border>
    <border>
      <left style="hair">
        <color indexed="64"/>
      </left>
      <right style="hair">
        <color indexed="64"/>
      </right>
      <top style="medium">
        <color indexed="64"/>
      </top>
      <bottom/>
      <diagonal/>
    </border>
    <border>
      <left style="double">
        <color indexed="64"/>
      </left>
      <right style="medium">
        <color indexed="64"/>
      </right>
      <top style="medium">
        <color indexed="64"/>
      </top>
      <bottom/>
      <diagonal/>
    </border>
    <border>
      <left style="medium">
        <color indexed="64"/>
      </left>
      <right/>
      <top style="medium">
        <color rgb="FF000000"/>
      </top>
      <bottom style="double">
        <color indexed="64"/>
      </bottom>
      <diagonal/>
    </border>
    <border>
      <left style="double">
        <color indexed="64"/>
      </left>
      <right style="hair">
        <color indexed="64"/>
      </right>
      <top/>
      <bottom style="double">
        <color indexed="64"/>
      </bottom>
      <diagonal/>
    </border>
    <border>
      <left/>
      <right/>
      <top/>
      <bottom style="double">
        <color indexed="64"/>
      </bottom>
      <diagonal/>
    </border>
    <border>
      <left style="hair">
        <color indexed="64"/>
      </left>
      <right style="hair">
        <color indexed="64"/>
      </right>
      <top/>
      <bottom style="double">
        <color indexed="64"/>
      </bottom>
      <diagonal/>
    </border>
    <border>
      <left/>
      <right style="double">
        <color indexed="64"/>
      </right>
      <top/>
      <bottom style="double">
        <color indexed="64"/>
      </bottom>
      <diagonal/>
    </border>
    <border>
      <left style="double">
        <color indexed="64"/>
      </left>
      <right style="medium">
        <color indexed="64"/>
      </right>
      <top/>
      <bottom style="double">
        <color indexed="64"/>
      </bottom>
      <diagonal/>
    </border>
    <border>
      <left style="double">
        <color indexed="64"/>
      </left>
      <right style="hair">
        <color indexed="64"/>
      </right>
      <top/>
      <bottom/>
      <diagonal/>
    </border>
    <border>
      <left/>
      <right style="double">
        <color indexed="64"/>
      </right>
      <top/>
      <bottom/>
      <diagonal/>
    </border>
    <border>
      <left style="double">
        <color indexed="64"/>
      </left>
      <right style="medium">
        <color indexed="64"/>
      </right>
      <top/>
      <bottom/>
      <diagonal/>
    </border>
    <border>
      <left style="double">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hair">
        <color indexed="64"/>
      </right>
      <top/>
      <bottom style="thin">
        <color indexed="64"/>
      </bottom>
      <diagonal/>
    </border>
    <border>
      <left/>
      <right/>
      <top/>
      <bottom style="thin">
        <color indexed="64"/>
      </bottom>
      <diagonal/>
    </border>
    <border>
      <left style="hair">
        <color indexed="64"/>
      </left>
      <right style="hair">
        <color indexed="64"/>
      </right>
      <top/>
      <bottom style="thin">
        <color indexed="64"/>
      </bottom>
      <diagonal/>
    </border>
    <border>
      <left/>
      <right style="double">
        <color indexed="64"/>
      </right>
      <top/>
      <bottom style="thin">
        <color indexed="64"/>
      </bottom>
      <diagonal/>
    </border>
    <border>
      <left style="double">
        <color indexed="64"/>
      </left>
      <right style="medium">
        <color indexed="64"/>
      </right>
      <top/>
      <bottom style="thin">
        <color indexed="64"/>
      </bottom>
      <diagonal/>
    </border>
    <border>
      <left style="double">
        <color indexed="64"/>
      </left>
      <right style="hair">
        <color indexed="64"/>
      </right>
      <top/>
      <bottom style="medium">
        <color indexed="64"/>
      </bottom>
      <diagonal/>
    </border>
    <border>
      <left/>
      <right style="double">
        <color indexed="64"/>
      </right>
      <top/>
      <bottom style="medium">
        <color indexed="64"/>
      </bottom>
      <diagonal/>
    </border>
    <border>
      <left style="hair">
        <color indexed="64"/>
      </left>
      <right style="hair">
        <color indexed="64"/>
      </right>
      <top/>
      <bottom style="medium">
        <color indexed="64"/>
      </bottom>
      <diagonal/>
    </border>
    <border>
      <left style="double">
        <color indexed="64"/>
      </left>
      <right style="medium">
        <color indexed="64"/>
      </right>
      <top/>
      <bottom style="medium">
        <color indexed="64"/>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hair">
        <color indexed="64"/>
      </right>
      <top style="medium">
        <color indexed="64"/>
      </top>
      <bottom/>
      <diagonal/>
    </border>
    <border>
      <left/>
      <right style="hair">
        <color indexed="64"/>
      </right>
      <top/>
      <bottom style="double">
        <color indexed="64"/>
      </bottom>
      <diagonal/>
    </border>
    <border>
      <left style="hair">
        <color indexed="64"/>
      </left>
      <right/>
      <top/>
      <bottom/>
      <diagonal/>
    </border>
    <border>
      <left style="thin">
        <color rgb="FF000000"/>
      </left>
      <right/>
      <top/>
      <bottom style="double">
        <color rgb="FF000000"/>
      </bottom>
      <diagonal/>
    </border>
    <border>
      <left/>
      <right/>
      <top/>
      <bottom style="double">
        <color rgb="FF000000"/>
      </bottom>
      <diagonal/>
    </border>
    <border>
      <left/>
      <right/>
      <top style="thin">
        <color rgb="FF000000"/>
      </top>
      <bottom style="double">
        <color rgb="FF000000"/>
      </bottom>
      <diagonal/>
    </border>
    <border>
      <left style="double">
        <color indexed="64"/>
      </left>
      <right style="hair">
        <color indexed="64"/>
      </right>
      <top style="medium">
        <color rgb="FF000000"/>
      </top>
      <bottom style="medium">
        <color rgb="FF000000"/>
      </bottom>
      <diagonal/>
    </border>
    <border>
      <left style="hair">
        <color indexed="64"/>
      </left>
      <right style="hair">
        <color indexed="64"/>
      </right>
      <top style="medium">
        <color rgb="FF000000"/>
      </top>
      <bottom style="medium">
        <color rgb="FF000000"/>
      </bottom>
      <diagonal/>
    </border>
    <border>
      <left/>
      <right style="double">
        <color indexed="64"/>
      </right>
      <top style="medium">
        <color rgb="FF000000"/>
      </top>
      <bottom style="medium">
        <color rgb="FF000000"/>
      </bottom>
      <diagonal/>
    </border>
    <border>
      <left style="hair">
        <color indexed="64"/>
      </left>
      <right style="double">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top style="medium">
        <color rgb="FF000000"/>
      </top>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medium">
        <color indexed="64"/>
      </left>
      <right/>
      <top style="medium">
        <color rgb="FF000000"/>
      </top>
      <bottom style="medium">
        <color rgb="FF000000"/>
      </bottom>
      <diagonal/>
    </border>
    <border>
      <left style="medium">
        <color indexed="64"/>
      </left>
      <right style="thin">
        <color rgb="FF000000"/>
      </right>
      <top style="medium">
        <color rgb="FF000000"/>
      </top>
      <bottom/>
      <diagonal/>
    </border>
    <border>
      <left style="medium">
        <color indexed="64"/>
      </left>
      <right style="thin">
        <color rgb="FF000000"/>
      </right>
      <top/>
      <bottom/>
      <diagonal/>
    </border>
    <border>
      <left style="medium">
        <color indexed="64"/>
      </left>
      <right style="thin">
        <color rgb="FF000000"/>
      </right>
      <top/>
      <bottom style="medium">
        <color rgb="FF000000"/>
      </bottom>
      <diagonal/>
    </border>
    <border>
      <left style="medium">
        <color indexed="64"/>
      </left>
      <right/>
      <top style="medium">
        <color rgb="FF000000"/>
      </top>
      <bottom/>
      <diagonal/>
    </border>
    <border>
      <left style="medium">
        <color indexed="64"/>
      </left>
      <right/>
      <top/>
      <bottom style="medium">
        <color rgb="FF000000"/>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hair">
        <color indexed="64"/>
      </right>
      <top/>
      <bottom/>
      <diagonal/>
    </border>
    <border>
      <left style="double">
        <color indexed="64"/>
      </left>
      <right/>
      <top/>
      <bottom/>
      <diagonal/>
    </border>
    <border>
      <left style="double">
        <color rgb="FF000000"/>
      </left>
      <right/>
      <top/>
      <bottom/>
      <diagonal/>
    </border>
    <border>
      <left/>
      <right style="double">
        <color rgb="FF000000"/>
      </right>
      <top/>
      <bottom/>
      <diagonal/>
    </border>
    <border>
      <left style="double">
        <color rgb="FF000000"/>
      </left>
      <right/>
      <top style="thin">
        <color rgb="FF000000"/>
      </top>
      <bottom/>
      <diagonal/>
    </border>
    <border>
      <left/>
      <right style="double">
        <color rgb="FF000000"/>
      </right>
      <top style="thin">
        <color rgb="FF000000"/>
      </top>
      <bottom/>
      <diagonal/>
    </border>
    <border>
      <left style="double">
        <color rgb="FF000000"/>
      </left>
      <right/>
      <top/>
      <bottom style="double">
        <color rgb="FF000000"/>
      </bottom>
      <diagonal/>
    </border>
    <border>
      <left/>
      <right style="double">
        <color rgb="FF000000"/>
      </right>
      <top/>
      <bottom style="double">
        <color rgb="FF000000"/>
      </bottom>
      <diagonal/>
    </border>
    <border>
      <left style="double">
        <color rgb="FF000000"/>
      </left>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top/>
      <bottom style="thin">
        <color rgb="FF000000"/>
      </bottom>
      <diagonal/>
    </border>
    <border>
      <left/>
      <right style="double">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hair">
        <color indexed="64"/>
      </left>
      <right style="medium">
        <color indexed="64"/>
      </right>
      <top/>
      <bottom/>
      <diagonal/>
    </border>
    <border>
      <left style="double">
        <color indexed="64"/>
      </left>
      <right style="medium">
        <color indexed="64"/>
      </right>
      <top style="medium">
        <color rgb="FF000000"/>
      </top>
      <bottom style="medium">
        <color rgb="FF000000"/>
      </bottom>
      <diagonal/>
    </border>
    <border>
      <left style="hair">
        <color indexed="64"/>
      </left>
      <right style="hair">
        <color indexed="64"/>
      </right>
      <top style="thin">
        <color indexed="64"/>
      </top>
      <bottom/>
      <diagonal/>
    </border>
    <border>
      <left style="double">
        <color indexed="64"/>
      </left>
      <right/>
      <top/>
      <bottom style="thin">
        <color rgb="FF000000"/>
      </bottom>
      <diagonal/>
    </border>
    <border>
      <left style="medium">
        <color rgb="FF000000"/>
      </left>
      <right/>
      <top/>
      <bottom style="thin">
        <color rgb="FF000000"/>
      </bottom>
      <diagonal/>
    </border>
    <border>
      <left/>
      <right style="medium">
        <color rgb="FF000000"/>
      </right>
      <top style="thin">
        <color rgb="FF000000"/>
      </top>
      <bottom/>
      <diagonal/>
    </border>
    <border>
      <left style="medium">
        <color rgb="FF000000"/>
      </left>
      <right/>
      <top/>
      <bottom style="double">
        <color rgb="FF000000"/>
      </bottom>
      <diagonal/>
    </border>
    <border>
      <left/>
      <right style="medium">
        <color rgb="FF000000"/>
      </right>
      <top style="thin">
        <color rgb="FF000000"/>
      </top>
      <bottom style="double">
        <color rgb="FF000000"/>
      </bottom>
      <diagonal/>
    </border>
    <border>
      <left/>
      <right style="medium">
        <color rgb="FF000000"/>
      </right>
      <top/>
      <bottom style="double">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style="double">
        <color rgb="FF000000"/>
      </right>
      <top/>
      <bottom style="medium">
        <color rgb="FF000000"/>
      </bottom>
      <diagonal/>
    </border>
    <border>
      <left style="double">
        <color rgb="FF000000"/>
      </left>
      <right/>
      <top/>
      <bottom style="medium">
        <color rgb="FF000000"/>
      </bottom>
      <diagonal/>
    </border>
    <border>
      <left style="hair">
        <color indexed="64"/>
      </left>
      <right style="double">
        <color indexed="64"/>
      </right>
      <top/>
      <bottom style="thin">
        <color rgb="FF000000"/>
      </bottom>
      <diagonal/>
    </border>
    <border>
      <left style="double">
        <color indexed="64"/>
      </left>
      <right/>
      <top style="thin">
        <color rgb="FF000000"/>
      </top>
      <bottom/>
      <diagonal/>
    </border>
    <border>
      <left style="double">
        <color indexed="64"/>
      </left>
      <right style="hair">
        <color indexed="64"/>
      </right>
      <top/>
      <bottom style="thin">
        <color rgb="FF000000"/>
      </bottom>
      <diagonal/>
    </border>
    <border>
      <left style="hair">
        <color indexed="64"/>
      </left>
      <right style="medium">
        <color indexed="64"/>
      </right>
      <top/>
      <bottom style="thin">
        <color rgb="FF000000"/>
      </bottom>
      <diagonal/>
    </border>
    <border>
      <left style="hair">
        <color indexed="64"/>
      </left>
      <right style="double">
        <color rgb="FF000000"/>
      </right>
      <top/>
      <bottom style="thin">
        <color indexed="64"/>
      </bottom>
      <diagonal/>
    </border>
    <border>
      <left style="double">
        <color rgb="FF000000"/>
      </left>
      <right style="hair">
        <color indexed="64"/>
      </right>
      <top style="medium">
        <color indexed="64"/>
      </top>
      <bottom/>
      <diagonal/>
    </border>
    <border>
      <left style="double">
        <color rgb="FF000000"/>
      </left>
      <right style="hair">
        <color indexed="64"/>
      </right>
      <top/>
      <bottom/>
      <diagonal/>
    </border>
    <border>
      <left style="double">
        <color rgb="FF000000"/>
      </left>
      <right style="hair">
        <color indexed="64"/>
      </right>
      <top style="thin">
        <color rgb="FF000000"/>
      </top>
      <bottom/>
      <diagonal/>
    </border>
    <border>
      <left style="double">
        <color rgb="FF000000"/>
      </left>
      <right style="hair">
        <color indexed="64"/>
      </right>
      <top style="thin">
        <color rgb="FF000000"/>
      </top>
      <bottom style="double">
        <color rgb="FF000000"/>
      </bottom>
      <diagonal/>
    </border>
    <border>
      <left style="double">
        <color rgb="FF000000"/>
      </left>
      <right style="hair">
        <color indexed="64"/>
      </right>
      <top/>
      <bottom style="double">
        <color rgb="FF000000"/>
      </bottom>
      <diagonal/>
    </border>
    <border>
      <left style="double">
        <color rgb="FF000000"/>
      </left>
      <right style="hair">
        <color indexed="64"/>
      </right>
      <top/>
      <bottom style="thin">
        <color rgb="FF000000"/>
      </bottom>
      <diagonal/>
    </border>
    <border>
      <left style="double">
        <color rgb="FF000000"/>
      </left>
      <right style="hair">
        <color indexed="64"/>
      </right>
      <top/>
      <bottom style="medium">
        <color rgb="FF000000"/>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style="hair">
        <color indexed="64"/>
      </left>
      <right style="hair">
        <color indexed="64"/>
      </right>
      <top style="thin">
        <color rgb="FF000000"/>
      </top>
      <bottom/>
      <diagonal/>
    </border>
    <border>
      <left style="hair">
        <color indexed="64"/>
      </left>
      <right style="hair">
        <color indexed="64"/>
      </right>
      <top style="thin">
        <color rgb="FF000000"/>
      </top>
      <bottom style="double">
        <color rgb="FF000000"/>
      </bottom>
      <diagonal/>
    </border>
    <border>
      <left style="hair">
        <color indexed="64"/>
      </left>
      <right style="hair">
        <color indexed="64"/>
      </right>
      <top/>
      <bottom style="double">
        <color rgb="FF000000"/>
      </bottom>
      <diagonal/>
    </border>
    <border>
      <left style="hair">
        <color indexed="64"/>
      </left>
      <right style="hair">
        <color indexed="64"/>
      </right>
      <top/>
      <bottom style="thin">
        <color rgb="FF000000"/>
      </bottom>
      <diagonal/>
    </border>
    <border>
      <left style="hair">
        <color indexed="64"/>
      </left>
      <right style="hair">
        <color indexed="64"/>
      </right>
      <top/>
      <bottom style="medium">
        <color rgb="FF000000"/>
      </bottom>
      <diagonal/>
    </border>
    <border>
      <left/>
      <right style="double">
        <color indexed="64"/>
      </right>
      <top/>
      <bottom style="thin">
        <color rgb="FF000000"/>
      </bottom>
      <diagonal/>
    </border>
    <border>
      <left/>
      <right/>
      <top style="thin">
        <color indexed="64"/>
      </top>
      <bottom/>
      <diagonal/>
    </border>
    <border>
      <left style="hair">
        <color indexed="64"/>
      </left>
      <right/>
      <top/>
      <bottom style="medium">
        <color rgb="FF000000"/>
      </bottom>
      <diagonal/>
    </border>
    <border>
      <left/>
      <right style="hair">
        <color indexed="64"/>
      </right>
      <top/>
      <bottom style="medium">
        <color indexed="64"/>
      </bottom>
      <diagonal/>
    </border>
    <border>
      <left/>
      <right style="hair">
        <color indexed="64"/>
      </right>
      <top/>
      <bottom style="thin">
        <color rgb="FF000000"/>
      </bottom>
      <diagonal/>
    </border>
    <border>
      <left/>
      <right style="hair">
        <color indexed="64"/>
      </right>
      <top style="thin">
        <color rgb="FF000000"/>
      </top>
      <bottom/>
      <diagonal/>
    </border>
    <border>
      <left/>
      <right style="hair">
        <color indexed="64"/>
      </right>
      <top style="thin">
        <color rgb="FF000000"/>
      </top>
      <bottom style="double">
        <color rgb="FF000000"/>
      </bottom>
      <diagonal/>
    </border>
    <border>
      <left/>
      <right style="hair">
        <color indexed="64"/>
      </right>
      <top/>
      <bottom style="double">
        <color rgb="FF000000"/>
      </bottom>
      <diagonal/>
    </border>
    <border>
      <left/>
      <right style="hair">
        <color indexed="64"/>
      </right>
      <top/>
      <bottom style="medium">
        <color rgb="FF000000"/>
      </bottom>
      <diagonal/>
    </border>
    <border>
      <left/>
      <right style="double">
        <color rgb="FF000000"/>
      </right>
      <top style="thin">
        <color indexed="64"/>
      </top>
      <bottom/>
      <diagonal/>
    </border>
    <border>
      <left/>
      <right style="double">
        <color rgb="FF000000"/>
      </right>
      <top/>
      <bottom style="thin">
        <color indexed="64"/>
      </bottom>
      <diagonal/>
    </border>
    <border>
      <left/>
      <right style="medium">
        <color indexed="64"/>
      </right>
      <top/>
      <bottom style="thin">
        <color rgb="FF000000"/>
      </bottom>
      <diagonal/>
    </border>
    <border>
      <left style="double">
        <color rgb="FF000000"/>
      </left>
      <right style="hair">
        <color indexed="64"/>
      </right>
      <top/>
      <bottom style="thin">
        <color indexed="64"/>
      </bottom>
      <diagonal/>
    </border>
    <border>
      <left style="hair">
        <color indexed="64"/>
      </left>
      <right style="double">
        <color indexed="64"/>
      </right>
      <top style="thin">
        <color indexed="64"/>
      </top>
      <bottom/>
      <diagonal/>
    </border>
    <border>
      <left style="hair">
        <color indexed="64"/>
      </left>
      <right style="medium">
        <color indexed="64"/>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style="medium">
        <color rgb="FF000000"/>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indexed="64"/>
      </bottom>
      <diagonal/>
    </border>
    <border>
      <left style="medium">
        <color rgb="FF000000"/>
      </left>
      <right style="thin">
        <color indexed="64"/>
      </right>
      <top/>
      <bottom/>
      <diagonal/>
    </border>
    <border>
      <left style="thin">
        <color indexed="64"/>
      </left>
      <right style="medium">
        <color indexed="64"/>
      </right>
      <top/>
      <bottom style="medium">
        <color indexed="64"/>
      </bottom>
      <diagonal/>
    </border>
    <border>
      <left style="thin">
        <color rgb="FF000000"/>
      </left>
      <right style="medium">
        <color indexed="64"/>
      </right>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s>
  <cellStyleXfs count="6">
    <xf numFmtId="0" fontId="0" fillId="0" borderId="0"/>
    <xf numFmtId="9" fontId="2" fillId="0" borderId="0" applyFont="0" applyFill="0" applyBorder="0" applyAlignment="0" applyProtection="0"/>
    <xf numFmtId="164" fontId="2" fillId="0" borderId="0" applyFont="0" applyFill="0" applyBorder="0" applyAlignment="0" applyProtection="0"/>
    <xf numFmtId="0" fontId="28" fillId="0" borderId="0" applyNumberFormat="0" applyFill="0" applyBorder="0" applyAlignment="0" applyProtection="0"/>
    <xf numFmtId="0" fontId="31" fillId="0" borderId="0" applyAlignment="0"/>
    <xf numFmtId="43" fontId="2" fillId="0" borderId="0" applyFont="0" applyFill="0" applyBorder="0" applyAlignment="0" applyProtection="0"/>
  </cellStyleXfs>
  <cellXfs count="913">
    <xf numFmtId="0" fontId="0" fillId="0" borderId="0" xfId="0"/>
    <xf numFmtId="0" fontId="0" fillId="0" borderId="0" xfId="0" applyBorder="1"/>
    <xf numFmtId="0" fontId="0" fillId="0" borderId="3" xfId="0" applyBorder="1"/>
    <xf numFmtId="0" fontId="0" fillId="0" borderId="4" xfId="0" applyBorder="1"/>
    <xf numFmtId="0" fontId="0" fillId="0" borderId="6" xfId="0" applyBorder="1"/>
    <xf numFmtId="0" fontId="1" fillId="0" borderId="3" xfId="0" applyFont="1" applyBorder="1"/>
    <xf numFmtId="165" fontId="0" fillId="5" borderId="4" xfId="0" applyNumberFormat="1" applyFill="1" applyBorder="1"/>
    <xf numFmtId="0" fontId="1" fillId="5" borderId="3" xfId="0" applyFont="1" applyFill="1" applyBorder="1"/>
    <xf numFmtId="0" fontId="1" fillId="5" borderId="0" xfId="0" applyFont="1" applyFill="1" applyBorder="1"/>
    <xf numFmtId="0" fontId="0" fillId="5" borderId="4" xfId="0" applyNumberFormat="1" applyFill="1" applyBorder="1" applyAlignment="1">
      <alignment horizontal="right"/>
    </xf>
    <xf numFmtId="0" fontId="1" fillId="5" borderId="5" xfId="0" applyFont="1" applyFill="1" applyBorder="1"/>
    <xf numFmtId="0" fontId="1" fillId="5" borderId="7" xfId="0" applyFont="1" applyFill="1" applyBorder="1"/>
    <xf numFmtId="0" fontId="0" fillId="5" borderId="6" xfId="0" applyNumberFormat="1" applyFill="1" applyBorder="1"/>
    <xf numFmtId="10" fontId="6" fillId="5" borderId="0" xfId="0" applyNumberFormat="1" applyFont="1" applyFill="1" applyBorder="1"/>
    <xf numFmtId="10" fontId="5" fillId="5" borderId="17" xfId="0" applyNumberFormat="1" applyFont="1" applyFill="1" applyBorder="1"/>
    <xf numFmtId="0" fontId="6" fillId="5" borderId="0" xfId="0" applyFont="1" applyFill="1" applyBorder="1"/>
    <xf numFmtId="0" fontId="5" fillId="5" borderId="17" xfId="0" applyFont="1" applyFill="1" applyBorder="1"/>
    <xf numFmtId="0" fontId="0" fillId="7" borderId="3" xfId="0" applyFill="1" applyBorder="1"/>
    <xf numFmtId="10" fontId="0" fillId="7" borderId="4" xfId="0" applyNumberFormat="1" applyFill="1" applyBorder="1"/>
    <xf numFmtId="0" fontId="1" fillId="7" borderId="5" xfId="0" applyFont="1" applyFill="1" applyBorder="1"/>
    <xf numFmtId="10" fontId="1" fillId="7" borderId="6" xfId="0" applyNumberFormat="1" applyFont="1" applyFill="1" applyBorder="1"/>
    <xf numFmtId="0" fontId="0" fillId="0" borderId="0" xfId="0" applyBorder="1" applyAlignment="1">
      <alignment horizontal="center"/>
    </xf>
    <xf numFmtId="0" fontId="0" fillId="4" borderId="4" xfId="0" applyFill="1" applyBorder="1" applyAlignment="1">
      <alignment horizontal="center"/>
    </xf>
    <xf numFmtId="10" fontId="0" fillId="5" borderId="17" xfId="0" applyNumberFormat="1" applyFill="1" applyBorder="1"/>
    <xf numFmtId="0" fontId="0" fillId="3" borderId="16" xfId="0" applyFill="1" applyBorder="1"/>
    <xf numFmtId="0" fontId="0" fillId="3" borderId="18" xfId="0" applyFill="1" applyBorder="1"/>
    <xf numFmtId="0" fontId="1" fillId="5" borderId="16" xfId="0" applyFont="1" applyFill="1" applyBorder="1"/>
    <xf numFmtId="0" fontId="0" fillId="9" borderId="0" xfId="0" applyFill="1" applyAlignment="1">
      <alignment horizontal="center"/>
    </xf>
    <xf numFmtId="0" fontId="0" fillId="9" borderId="29" xfId="0" applyFill="1" applyBorder="1" applyAlignment="1">
      <alignment horizontal="center"/>
    </xf>
    <xf numFmtId="0" fontId="0" fillId="9" borderId="40" xfId="0" applyFill="1" applyBorder="1" applyAlignment="1">
      <alignment horizontal="center"/>
    </xf>
    <xf numFmtId="0" fontId="0" fillId="9" borderId="4" xfId="0" applyFill="1" applyBorder="1" applyAlignment="1">
      <alignment horizontal="center"/>
    </xf>
    <xf numFmtId="0" fontId="0" fillId="0" borderId="16" xfId="0" applyFill="1" applyBorder="1"/>
    <xf numFmtId="0" fontId="0" fillId="0" borderId="16" xfId="0" applyBorder="1" applyAlignment="1">
      <alignment horizontal="center"/>
    </xf>
    <xf numFmtId="0" fontId="0" fillId="6" borderId="0" xfId="0" applyFill="1" applyAlignment="1">
      <alignment horizontal="center"/>
    </xf>
    <xf numFmtId="0" fontId="0" fillId="6" borderId="29" xfId="0" applyFill="1" applyBorder="1" applyAlignment="1">
      <alignment horizontal="center"/>
    </xf>
    <xf numFmtId="0" fontId="0" fillId="6" borderId="40" xfId="0" applyFill="1" applyBorder="1" applyAlignment="1">
      <alignment horizontal="center"/>
    </xf>
    <xf numFmtId="0" fontId="0" fillId="6" borderId="4" xfId="0" applyFill="1" applyBorder="1" applyAlignment="1">
      <alignment horizontal="center"/>
    </xf>
    <xf numFmtId="165" fontId="1" fillId="0" borderId="6" xfId="0" applyNumberFormat="1" applyFont="1" applyBorder="1"/>
    <xf numFmtId="0" fontId="1" fillId="0" borderId="21" xfId="0" applyFont="1" applyBorder="1"/>
    <xf numFmtId="10" fontId="0" fillId="3" borderId="26" xfId="0" applyNumberFormat="1" applyFill="1" applyBorder="1"/>
    <xf numFmtId="2" fontId="0" fillId="3" borderId="26" xfId="0" applyNumberFormat="1" applyFill="1" applyBorder="1"/>
    <xf numFmtId="0" fontId="0" fillId="3" borderId="26" xfId="0" applyFill="1" applyBorder="1"/>
    <xf numFmtId="2" fontId="0" fillId="3" borderId="27" xfId="0" applyNumberFormat="1" applyFill="1" applyBorder="1"/>
    <xf numFmtId="167" fontId="0" fillId="5" borderId="4" xfId="0" applyNumberFormat="1" applyFill="1" applyBorder="1" applyAlignment="1">
      <alignment horizontal="center"/>
    </xf>
    <xf numFmtId="2" fontId="0" fillId="7" borderId="4" xfId="0" applyNumberFormat="1" applyFill="1" applyBorder="1"/>
    <xf numFmtId="167" fontId="0" fillId="7" borderId="4" xfId="1" applyNumberFormat="1" applyFont="1" applyFill="1" applyBorder="1"/>
    <xf numFmtId="0" fontId="7" fillId="7" borderId="3" xfId="0" applyFont="1" applyFill="1" applyBorder="1"/>
    <xf numFmtId="0" fontId="6" fillId="7" borderId="5" xfId="0" applyFont="1" applyFill="1" applyBorder="1"/>
    <xf numFmtId="10" fontId="0" fillId="7" borderId="6" xfId="0" applyNumberFormat="1" applyFill="1" applyBorder="1"/>
    <xf numFmtId="10" fontId="0" fillId="0" borderId="3" xfId="0" applyNumberFormat="1" applyFont="1" applyBorder="1"/>
    <xf numFmtId="0" fontId="0" fillId="0" borderId="3" xfId="0" applyFont="1" applyBorder="1"/>
    <xf numFmtId="10" fontId="0" fillId="0" borderId="4" xfId="0" applyNumberFormat="1" applyFont="1" applyBorder="1"/>
    <xf numFmtId="0" fontId="0" fillId="4" borderId="7" xfId="0" applyFill="1" applyBorder="1"/>
    <xf numFmtId="0" fontId="0" fillId="9" borderId="39" xfId="0" applyFill="1" applyBorder="1" applyAlignment="1">
      <alignment horizontal="center" vertical="center"/>
    </xf>
    <xf numFmtId="0" fontId="0" fillId="9" borderId="29" xfId="0" applyFill="1" applyBorder="1" applyAlignment="1">
      <alignment horizontal="center" vertical="center"/>
    </xf>
    <xf numFmtId="0" fontId="0" fillId="9" borderId="40" xfId="0" applyFill="1" applyBorder="1" applyAlignment="1">
      <alignment horizontal="center" vertical="center"/>
    </xf>
    <xf numFmtId="0" fontId="0" fillId="9" borderId="41" xfId="0" applyFill="1" applyBorder="1" applyAlignment="1">
      <alignment horizontal="center" vertical="center"/>
    </xf>
    <xf numFmtId="165" fontId="15" fillId="2" borderId="39" xfId="0" quotePrefix="1" applyNumberFormat="1" applyFont="1" applyFill="1" applyBorder="1" applyAlignment="1">
      <alignment horizontal="center" vertical="center"/>
    </xf>
    <xf numFmtId="164" fontId="15" fillId="2" borderId="0" xfId="2" quotePrefix="1" applyFont="1" applyFill="1" applyBorder="1" applyAlignment="1">
      <alignment horizontal="center" vertical="center"/>
    </xf>
    <xf numFmtId="0" fontId="15" fillId="2" borderId="29" xfId="0" quotePrefix="1" applyFont="1" applyFill="1" applyBorder="1" applyAlignment="1">
      <alignment horizontal="center" vertical="center"/>
    </xf>
    <xf numFmtId="0" fontId="15" fillId="2" borderId="40" xfId="0" quotePrefix="1" applyFont="1" applyFill="1" applyBorder="1" applyAlignment="1">
      <alignment horizontal="center" vertical="center"/>
    </xf>
    <xf numFmtId="0" fontId="15" fillId="2" borderId="39" xfId="0" quotePrefix="1" applyFont="1" applyFill="1" applyBorder="1" applyAlignment="1">
      <alignment horizontal="center" vertical="center"/>
    </xf>
    <xf numFmtId="0" fontId="16" fillId="2" borderId="40" xfId="0" applyFont="1" applyFill="1" applyBorder="1" applyAlignment="1">
      <alignment horizontal="center" vertical="center"/>
    </xf>
    <xf numFmtId="0" fontId="16" fillId="2" borderId="29" xfId="0" applyFont="1" applyFill="1" applyBorder="1" applyAlignment="1">
      <alignment horizontal="center" vertical="center"/>
    </xf>
    <xf numFmtId="0" fontId="16" fillId="2" borderId="39" xfId="0" applyFont="1" applyFill="1" applyBorder="1" applyAlignment="1">
      <alignment horizontal="center" vertical="center"/>
    </xf>
    <xf numFmtId="0" fontId="16" fillId="2" borderId="41" xfId="0" applyFont="1" applyFill="1" applyBorder="1" applyAlignment="1">
      <alignment horizontal="center" vertical="center"/>
    </xf>
    <xf numFmtId="165" fontId="16" fillId="2" borderId="42" xfId="0" applyNumberFormat="1" applyFont="1" applyFill="1" applyBorder="1" applyAlignment="1">
      <alignment horizontal="center" vertical="center"/>
    </xf>
    <xf numFmtId="165" fontId="15" fillId="2" borderId="22" xfId="0" applyNumberFormat="1" applyFont="1" applyFill="1" applyBorder="1" applyAlignment="1">
      <alignment horizontal="center" vertical="center"/>
    </xf>
    <xf numFmtId="165" fontId="16" fillId="2" borderId="43" xfId="0" applyNumberFormat="1" applyFont="1" applyFill="1" applyBorder="1" applyAlignment="1">
      <alignment horizontal="center" vertical="center"/>
    </xf>
    <xf numFmtId="165" fontId="16" fillId="2" borderId="44" xfId="0" applyNumberFormat="1" applyFont="1" applyFill="1" applyBorder="1" applyAlignment="1">
      <alignment horizontal="center" vertical="center"/>
    </xf>
    <xf numFmtId="165" fontId="15" fillId="2" borderId="43" xfId="0" applyNumberFormat="1" applyFont="1" applyFill="1" applyBorder="1" applyAlignment="1">
      <alignment horizontal="center" vertical="center"/>
    </xf>
    <xf numFmtId="165" fontId="15" fillId="2" borderId="44" xfId="0" applyNumberFormat="1" applyFont="1" applyFill="1" applyBorder="1" applyAlignment="1">
      <alignment horizontal="center" vertical="center"/>
    </xf>
    <xf numFmtId="165" fontId="16" fillId="2" borderId="45" xfId="0" applyNumberFormat="1" applyFont="1" applyFill="1" applyBorder="1" applyAlignment="1">
      <alignment horizontal="center" vertical="center"/>
    </xf>
    <xf numFmtId="165" fontId="0" fillId="12" borderId="39" xfId="0" applyNumberFormat="1" applyFill="1" applyBorder="1" applyAlignment="1">
      <alignment horizontal="center" vertical="center"/>
    </xf>
    <xf numFmtId="165" fontId="0" fillId="12" borderId="29" xfId="0" applyNumberFormat="1" applyFill="1" applyBorder="1" applyAlignment="1">
      <alignment horizontal="center" vertical="center"/>
    </xf>
    <xf numFmtId="165" fontId="0" fillId="12" borderId="40" xfId="0" applyNumberFormat="1" applyFill="1" applyBorder="1" applyAlignment="1">
      <alignment horizontal="center" vertical="center"/>
    </xf>
    <xf numFmtId="165" fontId="0" fillId="12" borderId="41" xfId="0" applyNumberFormat="1" applyFill="1" applyBorder="1" applyAlignment="1">
      <alignment horizontal="center" vertical="center"/>
    </xf>
    <xf numFmtId="165" fontId="16" fillId="2" borderId="22" xfId="0" applyNumberFormat="1" applyFont="1" applyFill="1" applyBorder="1" applyAlignment="1">
      <alignment horizontal="center" vertical="center"/>
    </xf>
    <xf numFmtId="165" fontId="15" fillId="2" borderId="42" xfId="0" applyNumberFormat="1" applyFont="1" applyFill="1" applyBorder="1" applyAlignment="1">
      <alignment horizontal="center" vertical="center"/>
    </xf>
    <xf numFmtId="165" fontId="15" fillId="2" borderId="45" xfId="0" applyNumberFormat="1" applyFont="1" applyFill="1" applyBorder="1" applyAlignment="1">
      <alignment horizontal="center" vertical="center"/>
    </xf>
    <xf numFmtId="165" fontId="17" fillId="2" borderId="66" xfId="0" applyNumberFormat="1" applyFont="1" applyFill="1" applyBorder="1" applyAlignment="1">
      <alignment horizontal="center" vertical="center"/>
    </xf>
    <xf numFmtId="165" fontId="0" fillId="2" borderId="8" xfId="0" applyNumberFormat="1" applyFill="1" applyBorder="1" applyAlignment="1">
      <alignment horizontal="center" vertical="center"/>
    </xf>
    <xf numFmtId="165" fontId="0" fillId="2" borderId="67" xfId="0" applyNumberFormat="1" applyFill="1" applyBorder="1" applyAlignment="1">
      <alignment horizontal="center" vertical="center"/>
    </xf>
    <xf numFmtId="165" fontId="0" fillId="2" borderId="68" xfId="0" applyNumberFormat="1" applyFill="1" applyBorder="1" applyAlignment="1">
      <alignment horizontal="center" vertical="center"/>
    </xf>
    <xf numFmtId="165" fontId="17" fillId="2" borderId="67" xfId="0" applyNumberFormat="1" applyFont="1" applyFill="1" applyBorder="1" applyAlignment="1">
      <alignment horizontal="center" vertical="center"/>
    </xf>
    <xf numFmtId="165" fontId="17" fillId="2" borderId="68" xfId="0" applyNumberFormat="1" applyFont="1" applyFill="1" applyBorder="1" applyAlignment="1">
      <alignment horizontal="center" vertical="center"/>
    </xf>
    <xf numFmtId="165" fontId="33" fillId="2" borderId="67" xfId="0" quotePrefix="1" applyNumberFormat="1" applyFont="1" applyFill="1" applyBorder="1" applyAlignment="1">
      <alignment horizontal="center" vertical="center"/>
    </xf>
    <xf numFmtId="165" fontId="0" fillId="2" borderId="66" xfId="0" applyNumberFormat="1" applyFill="1" applyBorder="1" applyAlignment="1">
      <alignment horizontal="center" vertical="center"/>
    </xf>
    <xf numFmtId="165" fontId="16" fillId="2" borderId="51" xfId="0" applyNumberFormat="1" applyFont="1" applyFill="1" applyBorder="1" applyAlignment="1">
      <alignment horizontal="center" vertical="center"/>
    </xf>
    <xf numFmtId="165" fontId="16" fillId="2" borderId="7" xfId="0" applyNumberFormat="1" applyFont="1" applyFill="1" applyBorder="1" applyAlignment="1">
      <alignment horizontal="center" vertical="center"/>
    </xf>
    <xf numFmtId="165" fontId="16" fillId="2" borderId="52" xfId="0" applyNumberFormat="1" applyFont="1" applyFill="1" applyBorder="1" applyAlignment="1">
      <alignment horizontal="center" vertical="center"/>
    </xf>
    <xf numFmtId="165" fontId="16" fillId="2" borderId="53" xfId="0" applyNumberFormat="1" applyFont="1" applyFill="1" applyBorder="1" applyAlignment="1">
      <alignment horizontal="center" vertical="center"/>
    </xf>
    <xf numFmtId="165" fontId="16" fillId="2" borderId="54" xfId="0" applyNumberFormat="1" applyFont="1" applyFill="1" applyBorder="1" applyAlignment="1">
      <alignment horizontal="center" vertical="center"/>
    </xf>
    <xf numFmtId="0" fontId="0" fillId="9" borderId="0" xfId="0" applyFill="1" applyBorder="1" applyAlignment="1">
      <alignment horizontal="center" vertical="center"/>
    </xf>
    <xf numFmtId="165" fontId="0" fillId="12" borderId="0" xfId="0" applyNumberFormat="1" applyFill="1" applyBorder="1" applyAlignment="1">
      <alignment horizontal="center" vertical="center"/>
    </xf>
    <xf numFmtId="165" fontId="17" fillId="2" borderId="106" xfId="0" applyNumberFormat="1" applyFont="1" applyFill="1" applyBorder="1" applyAlignment="1">
      <alignment horizontal="center" vertical="center"/>
    </xf>
    <xf numFmtId="0" fontId="1" fillId="8" borderId="0" xfId="0" applyFont="1" applyFill="1" applyAlignment="1">
      <alignment horizontal="center"/>
    </xf>
    <xf numFmtId="0" fontId="1" fillId="8" borderId="29" xfId="0" applyFont="1" applyFill="1" applyBorder="1" applyAlignment="1">
      <alignment horizontal="center"/>
    </xf>
    <xf numFmtId="0" fontId="1" fillId="8" borderId="40" xfId="0" applyFont="1" applyFill="1" applyBorder="1" applyAlignment="1">
      <alignment horizontal="center"/>
    </xf>
    <xf numFmtId="0" fontId="1" fillId="8" borderId="4" xfId="0" applyFont="1" applyFill="1" applyBorder="1" applyAlignment="1">
      <alignment horizontal="center"/>
    </xf>
    <xf numFmtId="165" fontId="1" fillId="8" borderId="0" xfId="0" applyNumberFormat="1" applyFont="1" applyFill="1" applyAlignment="1">
      <alignment horizontal="center"/>
    </xf>
    <xf numFmtId="165" fontId="16" fillId="12" borderId="123" xfId="0" applyNumberFormat="1" applyFont="1" applyFill="1" applyBorder="1" applyAlignment="1">
      <alignment horizontal="center" vertical="center" wrapText="1"/>
    </xf>
    <xf numFmtId="165" fontId="16" fillId="12" borderId="31" xfId="0" applyNumberFormat="1" applyFont="1" applyFill="1" applyBorder="1" applyAlignment="1">
      <alignment horizontal="center" vertical="center" wrapText="1"/>
    </xf>
    <xf numFmtId="165" fontId="16" fillId="12" borderId="92" xfId="0" applyNumberFormat="1" applyFont="1" applyFill="1" applyBorder="1" applyAlignment="1">
      <alignment horizontal="center" vertical="center" wrapText="1"/>
    </xf>
    <xf numFmtId="165" fontId="16" fillId="12" borderId="30" xfId="0" applyNumberFormat="1" applyFont="1" applyFill="1" applyBorder="1" applyAlignment="1">
      <alignment horizontal="center" vertical="center" wrapText="1"/>
    </xf>
    <xf numFmtId="165" fontId="16" fillId="12" borderId="60" xfId="0" applyNumberFormat="1" applyFont="1" applyFill="1" applyBorder="1" applyAlignment="1">
      <alignment horizontal="center" vertical="center" wrapText="1"/>
    </xf>
    <xf numFmtId="165" fontId="16" fillId="12" borderId="17" xfId="0" applyNumberFormat="1" applyFont="1" applyFill="1" applyBorder="1" applyAlignment="1">
      <alignment horizontal="center" vertical="center" wrapText="1"/>
    </xf>
    <xf numFmtId="165" fontId="15" fillId="9" borderId="125" xfId="0" applyNumberFormat="1" applyFont="1" applyFill="1" applyBorder="1" applyAlignment="1">
      <alignment horizontal="center" vertical="center" wrapText="1"/>
    </xf>
    <xf numFmtId="165" fontId="15" fillId="9" borderId="132" xfId="0" applyNumberFormat="1" applyFont="1" applyFill="1" applyBorder="1" applyAlignment="1">
      <alignment horizontal="center" vertical="center" wrapText="1"/>
    </xf>
    <xf numFmtId="165" fontId="16" fillId="9" borderId="94" xfId="0" applyNumberFormat="1" applyFont="1" applyFill="1" applyBorder="1" applyAlignment="1">
      <alignment horizontal="center" vertical="center" wrapText="1"/>
    </xf>
    <xf numFmtId="165" fontId="16" fillId="9" borderId="132" xfId="0" applyNumberFormat="1" applyFont="1" applyFill="1" applyBorder="1" applyAlignment="1">
      <alignment horizontal="center" vertical="center" wrapText="1"/>
    </xf>
    <xf numFmtId="165" fontId="16" fillId="9" borderId="58" xfId="0" applyNumberFormat="1" applyFont="1" applyFill="1" applyBorder="1" applyAlignment="1">
      <alignment horizontal="center" vertical="center" wrapText="1"/>
    </xf>
    <xf numFmtId="2" fontId="16" fillId="9" borderId="132" xfId="0" applyNumberFormat="1" applyFont="1" applyFill="1" applyBorder="1" applyAlignment="1">
      <alignment horizontal="center" vertical="center" wrapText="1"/>
    </xf>
    <xf numFmtId="2" fontId="15" fillId="9" borderId="58" xfId="0" applyNumberFormat="1" applyFont="1" applyFill="1" applyBorder="1" applyAlignment="1">
      <alignment horizontal="center" vertical="center" wrapText="1"/>
    </xf>
    <xf numFmtId="165" fontId="16" fillId="9" borderId="125" xfId="0" applyNumberFormat="1" applyFont="1" applyFill="1" applyBorder="1" applyAlignment="1">
      <alignment horizontal="center" vertical="center" wrapText="1"/>
    </xf>
    <xf numFmtId="165" fontId="16" fillId="9" borderId="110" xfId="0" applyNumberFormat="1" applyFont="1" applyFill="1" applyBorder="1" applyAlignment="1">
      <alignment horizontal="center" vertical="center" wrapText="1"/>
    </xf>
    <xf numFmtId="165" fontId="15" fillId="9" borderId="126" xfId="0" applyNumberFormat="1" applyFont="1" applyFill="1" applyBorder="1" applyAlignment="1">
      <alignment horizontal="center" vertical="center" wrapText="1"/>
    </xf>
    <xf numFmtId="165" fontId="15" fillId="9" borderId="133" xfId="0" applyNumberFormat="1" applyFont="1" applyFill="1" applyBorder="1" applyAlignment="1">
      <alignment horizontal="center" vertical="center" wrapText="1"/>
    </xf>
    <xf numFmtId="165" fontId="16" fillId="9" borderId="98" xfId="0" applyNumberFormat="1" applyFont="1" applyFill="1" applyBorder="1" applyAlignment="1">
      <alignment horizontal="center" vertical="center" wrapText="1"/>
    </xf>
    <xf numFmtId="165" fontId="16" fillId="9" borderId="133" xfId="0" applyNumberFormat="1" applyFont="1" applyFill="1" applyBorder="1" applyAlignment="1">
      <alignment horizontal="center" vertical="center" wrapText="1"/>
    </xf>
    <xf numFmtId="165" fontId="16" fillId="9" borderId="65" xfId="0" applyNumberFormat="1" applyFont="1" applyFill="1" applyBorder="1" applyAlignment="1">
      <alignment horizontal="center" vertical="center" wrapText="1"/>
    </xf>
    <xf numFmtId="0" fontId="16" fillId="9" borderId="133" xfId="0" applyFont="1" applyFill="1" applyBorder="1" applyAlignment="1">
      <alignment horizontal="center" vertical="center" wrapText="1"/>
    </xf>
    <xf numFmtId="0" fontId="16" fillId="9" borderId="65" xfId="0" applyFont="1" applyFill="1" applyBorder="1" applyAlignment="1">
      <alignment horizontal="center" vertical="center" wrapText="1"/>
    </xf>
    <xf numFmtId="165" fontId="16" fillId="9" borderId="126" xfId="0" applyNumberFormat="1" applyFont="1" applyFill="1" applyBorder="1" applyAlignment="1">
      <alignment horizontal="center" vertical="center" wrapText="1"/>
    </xf>
    <xf numFmtId="165" fontId="16" fillId="9" borderId="112" xfId="0" applyNumberFormat="1" applyFont="1" applyFill="1" applyBorder="1" applyAlignment="1">
      <alignment horizontal="center" vertical="center" wrapText="1"/>
    </xf>
    <xf numFmtId="165" fontId="15" fillId="12" borderId="127" xfId="0" applyNumberFormat="1" applyFont="1" applyFill="1" applyBorder="1" applyAlignment="1">
      <alignment horizontal="center" vertical="center" wrapText="1"/>
    </xf>
    <xf numFmtId="165" fontId="15" fillId="12" borderId="134" xfId="0" applyNumberFormat="1" applyFont="1" applyFill="1" applyBorder="1" applyAlignment="1">
      <alignment horizontal="center" vertical="center" wrapText="1"/>
    </xf>
    <xf numFmtId="165" fontId="16" fillId="12" borderId="96" xfId="0" applyNumberFormat="1" applyFont="1" applyFill="1" applyBorder="1" applyAlignment="1">
      <alignment horizontal="center" vertical="center" wrapText="1"/>
    </xf>
    <xf numFmtId="165" fontId="16" fillId="12" borderId="134" xfId="0" applyNumberFormat="1" applyFont="1" applyFill="1" applyBorder="1" applyAlignment="1">
      <alignment horizontal="center" vertical="center" wrapText="1"/>
    </xf>
    <xf numFmtId="165" fontId="16" fillId="12" borderId="64" xfId="0" applyNumberFormat="1" applyFont="1" applyFill="1" applyBorder="1" applyAlignment="1">
      <alignment horizontal="center" vertical="center" wrapText="1"/>
    </xf>
    <xf numFmtId="165" fontId="16" fillId="12" borderId="127" xfId="0" applyNumberFormat="1" applyFont="1" applyFill="1" applyBorder="1" applyAlignment="1">
      <alignment horizontal="center" vertical="center" wrapText="1"/>
    </xf>
    <xf numFmtId="165" fontId="16" fillId="12" borderId="113" xfId="0" applyNumberFormat="1" applyFont="1" applyFill="1" applyBorder="1" applyAlignment="1">
      <alignment horizontal="center" vertical="center" wrapText="1"/>
    </xf>
    <xf numFmtId="165" fontId="15" fillId="12" borderId="126" xfId="0" applyNumberFormat="1" applyFont="1" applyFill="1" applyBorder="1" applyAlignment="1">
      <alignment horizontal="center" vertical="center" wrapText="1"/>
    </xf>
    <xf numFmtId="165" fontId="15" fillId="12" borderId="133" xfId="0" applyNumberFormat="1" applyFont="1" applyFill="1" applyBorder="1" applyAlignment="1">
      <alignment horizontal="center" vertical="center" wrapText="1"/>
    </xf>
    <xf numFmtId="165" fontId="16" fillId="12" borderId="98" xfId="0" applyNumberFormat="1" applyFont="1" applyFill="1" applyBorder="1" applyAlignment="1">
      <alignment horizontal="center" vertical="center" wrapText="1"/>
    </xf>
    <xf numFmtId="165" fontId="16" fillId="12" borderId="133" xfId="0" applyNumberFormat="1" applyFont="1" applyFill="1" applyBorder="1" applyAlignment="1">
      <alignment horizontal="center" vertical="center" wrapText="1"/>
    </xf>
    <xf numFmtId="165" fontId="16" fillId="12" borderId="65" xfId="0" applyNumberFormat="1" applyFont="1" applyFill="1" applyBorder="1" applyAlignment="1">
      <alignment horizontal="center" vertical="center" wrapText="1"/>
    </xf>
    <xf numFmtId="165" fontId="16" fillId="12" borderId="126" xfId="0" applyNumberFormat="1" applyFont="1" applyFill="1" applyBorder="1" applyAlignment="1">
      <alignment horizontal="center" vertical="center" wrapText="1"/>
    </xf>
    <xf numFmtId="165" fontId="16" fillId="12" borderId="112" xfId="0" applyNumberFormat="1" applyFont="1" applyFill="1" applyBorder="1" applyAlignment="1">
      <alignment horizontal="center" vertical="center" wrapText="1"/>
    </xf>
    <xf numFmtId="165" fontId="16" fillId="9" borderId="125" xfId="2" applyNumberFormat="1" applyFont="1" applyFill="1" applyBorder="1" applyAlignment="1">
      <alignment horizontal="center" vertical="center" wrapText="1"/>
    </xf>
    <xf numFmtId="165" fontId="16" fillId="9" borderId="132" xfId="2" applyNumberFormat="1" applyFont="1" applyFill="1" applyBorder="1" applyAlignment="1">
      <alignment horizontal="center" vertical="center" wrapText="1"/>
    </xf>
    <xf numFmtId="165" fontId="16" fillId="9" borderId="58" xfId="2" applyNumberFormat="1" applyFont="1" applyFill="1" applyBorder="1" applyAlignment="1">
      <alignment horizontal="center" vertical="center" wrapText="1"/>
    </xf>
    <xf numFmtId="165" fontId="18" fillId="9" borderId="139" xfId="2" applyNumberFormat="1" applyFont="1" applyFill="1" applyBorder="1" applyAlignment="1">
      <alignment horizontal="center" vertical="center" wrapText="1"/>
    </xf>
    <xf numFmtId="165" fontId="16" fillId="9" borderId="129" xfId="2" applyNumberFormat="1" applyFont="1" applyFill="1" applyBorder="1" applyAlignment="1">
      <alignment horizontal="center" vertical="center" wrapText="1"/>
    </xf>
    <xf numFmtId="165" fontId="16" fillId="9" borderId="136" xfId="2" applyNumberFormat="1" applyFont="1" applyFill="1" applyBorder="1" applyAlignment="1">
      <alignment horizontal="center" vertical="center" wrapText="1"/>
    </xf>
    <xf numFmtId="165" fontId="16" fillId="9" borderId="10" xfId="2" applyNumberFormat="1" applyFont="1" applyFill="1" applyBorder="1" applyAlignment="1">
      <alignment horizontal="center" vertical="center" wrapText="1"/>
    </xf>
    <xf numFmtId="165" fontId="16" fillId="9" borderId="125" xfId="0" applyNumberFormat="1" applyFont="1" applyFill="1" applyBorder="1" applyAlignment="1">
      <alignment horizontal="center" vertical="center"/>
    </xf>
    <xf numFmtId="0" fontId="0" fillId="5" borderId="5" xfId="0" applyFill="1" applyBorder="1"/>
    <xf numFmtId="0" fontId="0" fillId="5" borderId="6" xfId="0" applyFill="1" applyBorder="1" applyAlignment="1">
      <alignment horizontal="center"/>
    </xf>
    <xf numFmtId="0" fontId="1" fillId="7" borderId="1" xfId="0" applyFont="1" applyFill="1" applyBorder="1" applyAlignment="1">
      <alignment horizontal="center"/>
    </xf>
    <xf numFmtId="0" fontId="0" fillId="7" borderId="13" xfId="0" applyFill="1" applyBorder="1"/>
    <xf numFmtId="167" fontId="0" fillId="7" borderId="2" xfId="0" applyNumberFormat="1" applyFill="1" applyBorder="1" applyAlignment="1">
      <alignment horizontal="center"/>
    </xf>
    <xf numFmtId="0" fontId="1" fillId="4" borderId="5" xfId="0" applyFont="1" applyFill="1" applyBorder="1" applyAlignment="1">
      <alignment horizontal="center"/>
    </xf>
    <xf numFmtId="167" fontId="1" fillId="4" borderId="6" xfId="0" applyNumberFormat="1" applyFont="1" applyFill="1" applyBorder="1" applyAlignment="1">
      <alignment horizontal="center"/>
    </xf>
    <xf numFmtId="167" fontId="1" fillId="4" borderId="4" xfId="0" applyNumberFormat="1" applyFont="1" applyFill="1" applyBorder="1" applyAlignment="1">
      <alignment horizontal="center"/>
    </xf>
    <xf numFmtId="167" fontId="0" fillId="4" borderId="4" xfId="0" applyNumberFormat="1" applyFill="1" applyBorder="1" applyAlignment="1">
      <alignment horizontal="center"/>
    </xf>
    <xf numFmtId="0" fontId="0" fillId="5" borderId="4" xfId="0" applyFill="1" applyBorder="1" applyAlignment="1">
      <alignment horizontal="center"/>
    </xf>
    <xf numFmtId="0" fontId="0" fillId="5" borderId="102" xfId="0" applyFill="1" applyBorder="1" applyAlignment="1">
      <alignment horizontal="right"/>
    </xf>
    <xf numFmtId="0" fontId="0" fillId="0" borderId="16" xfId="0" applyFont="1" applyFill="1" applyBorder="1"/>
    <xf numFmtId="168" fontId="0" fillId="0" borderId="26" xfId="0" applyNumberFormat="1" applyFont="1" applyFill="1" applyBorder="1"/>
    <xf numFmtId="167" fontId="0" fillId="0" borderId="26" xfId="0" applyNumberFormat="1" applyFill="1" applyBorder="1"/>
    <xf numFmtId="0" fontId="1" fillId="0" borderId="4" xfId="0" applyFont="1" applyBorder="1"/>
    <xf numFmtId="0" fontId="0" fillId="4" borderId="155" xfId="0" applyFill="1" applyBorder="1" applyAlignment="1">
      <alignment horizontal="center"/>
    </xf>
    <xf numFmtId="0" fontId="0" fillId="5" borderId="156" xfId="0" applyFill="1" applyBorder="1" applyAlignment="1">
      <alignment horizontal="center"/>
    </xf>
    <xf numFmtId="0" fontId="0" fillId="4" borderId="156" xfId="0" applyFill="1" applyBorder="1" applyAlignment="1">
      <alignment horizontal="center"/>
    </xf>
    <xf numFmtId="0" fontId="1" fillId="4" borderId="157" xfId="0" applyFont="1" applyFill="1" applyBorder="1" applyAlignment="1">
      <alignment horizontal="center"/>
    </xf>
    <xf numFmtId="0" fontId="0" fillId="4" borderId="158" xfId="0" applyFill="1" applyBorder="1" applyAlignment="1">
      <alignment horizontal="center"/>
    </xf>
    <xf numFmtId="0" fontId="0" fillId="5" borderId="159" xfId="0" applyFill="1" applyBorder="1" applyAlignment="1">
      <alignment horizontal="center"/>
    </xf>
    <xf numFmtId="0" fontId="0" fillId="4" borderId="159" xfId="0" applyFill="1" applyBorder="1" applyAlignment="1">
      <alignment horizontal="center"/>
    </xf>
    <xf numFmtId="0" fontId="0" fillId="4" borderId="160" xfId="0" applyFill="1" applyBorder="1"/>
    <xf numFmtId="10" fontId="0" fillId="4" borderId="158" xfId="0" applyNumberFormat="1" applyFill="1" applyBorder="1" applyAlignment="1">
      <alignment horizontal="center"/>
    </xf>
    <xf numFmtId="10" fontId="0" fillId="5" borderId="159" xfId="0" applyNumberFormat="1" applyFill="1" applyBorder="1" applyAlignment="1">
      <alignment horizontal="center"/>
    </xf>
    <xf numFmtId="10" fontId="0" fillId="4" borderId="159" xfId="0" applyNumberFormat="1" applyFill="1" applyBorder="1" applyAlignment="1">
      <alignment horizontal="center"/>
    </xf>
    <xf numFmtId="0" fontId="11" fillId="4" borderId="1" xfId="0" applyFont="1" applyFill="1" applyBorder="1" applyAlignment="1">
      <alignment vertical="center"/>
    </xf>
    <xf numFmtId="0" fontId="0" fillId="4" borderId="161" xfId="0" applyFill="1" applyBorder="1"/>
    <xf numFmtId="0" fontId="0" fillId="5" borderId="162" xfId="0" applyFill="1" applyBorder="1"/>
    <xf numFmtId="0" fontId="0" fillId="5" borderId="160" xfId="0" applyFill="1" applyBorder="1" applyAlignment="1">
      <alignment horizontal="center"/>
    </xf>
    <xf numFmtId="0" fontId="0" fillId="5" borderId="157" xfId="0" applyFill="1" applyBorder="1" applyAlignment="1">
      <alignment horizontal="center"/>
    </xf>
    <xf numFmtId="0" fontId="36" fillId="7" borderId="164" xfId="0" applyFont="1" applyFill="1" applyBorder="1"/>
    <xf numFmtId="0" fontId="36" fillId="7" borderId="163" xfId="0" applyFont="1" applyFill="1" applyBorder="1"/>
    <xf numFmtId="0" fontId="37" fillId="7" borderId="159" xfId="0" applyFont="1" applyFill="1" applyBorder="1" applyAlignment="1">
      <alignment horizontal="center"/>
    </xf>
    <xf numFmtId="0" fontId="37" fillId="7" borderId="160" xfId="0" applyFont="1" applyFill="1" applyBorder="1" applyAlignment="1">
      <alignment horizontal="center"/>
    </xf>
    <xf numFmtId="10" fontId="0" fillId="12" borderId="102" xfId="1" applyNumberFormat="1" applyFont="1" applyFill="1" applyBorder="1"/>
    <xf numFmtId="0" fontId="39" fillId="9" borderId="3" xfId="0" applyFont="1" applyFill="1" applyBorder="1" applyAlignment="1">
      <alignment vertical="center"/>
    </xf>
    <xf numFmtId="0" fontId="39" fillId="9" borderId="40" xfId="0" applyFont="1" applyFill="1" applyBorder="1" applyAlignment="1">
      <alignment vertical="center"/>
    </xf>
    <xf numFmtId="0" fontId="39" fillId="8" borderId="3" xfId="0" applyFont="1" applyFill="1" applyBorder="1" applyAlignment="1">
      <alignment vertical="center"/>
    </xf>
    <xf numFmtId="0" fontId="19" fillId="8" borderId="40" xfId="0" applyFont="1" applyFill="1" applyBorder="1" applyAlignment="1">
      <alignment vertical="center"/>
    </xf>
    <xf numFmtId="0" fontId="39" fillId="8" borderId="40" xfId="0" applyFont="1" applyFill="1" applyBorder="1" applyAlignment="1">
      <alignment vertical="center"/>
    </xf>
    <xf numFmtId="0" fontId="19" fillId="6" borderId="3" xfId="0" applyFont="1" applyFill="1" applyBorder="1" applyAlignment="1">
      <alignment vertical="center"/>
    </xf>
    <xf numFmtId="0" fontId="19" fillId="6" borderId="40" xfId="0" applyFont="1" applyFill="1" applyBorder="1" applyAlignment="1">
      <alignment vertical="center"/>
    </xf>
    <xf numFmtId="0" fontId="19" fillId="9" borderId="3" xfId="0" applyFont="1" applyFill="1" applyBorder="1" applyAlignment="1">
      <alignment vertical="center"/>
    </xf>
    <xf numFmtId="0" fontId="19" fillId="9" borderId="40" xfId="0" applyFont="1" applyFill="1" applyBorder="1" applyAlignment="1">
      <alignment vertical="center"/>
    </xf>
    <xf numFmtId="0" fontId="29" fillId="9" borderId="3" xfId="0" applyFont="1" applyFill="1" applyBorder="1" applyAlignment="1">
      <alignment horizontal="left" vertical="center" wrapText="1"/>
    </xf>
    <xf numFmtId="0" fontId="29" fillId="15" borderId="3" xfId="0" applyFont="1" applyFill="1" applyBorder="1" applyAlignment="1">
      <alignment vertical="center" wrapText="1"/>
    </xf>
    <xf numFmtId="0" fontId="29" fillId="14" borderId="104" xfId="0" applyFont="1" applyFill="1" applyBorder="1" applyAlignment="1">
      <alignment horizontal="left" vertical="center" wrapText="1"/>
    </xf>
    <xf numFmtId="0" fontId="29" fillId="11" borderId="3" xfId="0" applyFont="1" applyFill="1" applyBorder="1" applyAlignment="1">
      <alignment vertical="center" wrapText="1"/>
    </xf>
    <xf numFmtId="0" fontId="29" fillId="15" borderId="104" xfId="0" applyFont="1" applyFill="1" applyBorder="1" applyAlignment="1">
      <alignment horizontal="left" vertical="center" wrapText="1"/>
    </xf>
    <xf numFmtId="0" fontId="29" fillId="13" borderId="3" xfId="0" applyFont="1" applyFill="1" applyBorder="1" applyAlignment="1">
      <alignment vertical="center" wrapText="1"/>
    </xf>
    <xf numFmtId="0" fontId="29" fillId="2" borderId="81" xfId="0" applyFont="1" applyFill="1" applyBorder="1" applyAlignment="1">
      <alignment vertical="center" wrapText="1"/>
    </xf>
    <xf numFmtId="0" fontId="29" fillId="15" borderId="5" xfId="0" applyFont="1" applyFill="1" applyBorder="1" applyAlignment="1">
      <alignment horizontal="left" vertical="center" wrapText="1"/>
    </xf>
    <xf numFmtId="0" fontId="36" fillId="2" borderId="11" xfId="0" applyFont="1" applyFill="1" applyBorder="1"/>
    <xf numFmtId="0" fontId="36" fillId="2" borderId="12" xfId="0" applyFont="1" applyFill="1" applyBorder="1" applyAlignment="1">
      <alignment horizontal="center"/>
    </xf>
    <xf numFmtId="10" fontId="37" fillId="7" borderId="159" xfId="0" applyNumberFormat="1" applyFont="1" applyFill="1" applyBorder="1" applyAlignment="1">
      <alignment horizontal="center"/>
    </xf>
    <xf numFmtId="9" fontId="37" fillId="7" borderId="159" xfId="0" applyNumberFormat="1" applyFont="1" applyFill="1" applyBorder="1" applyAlignment="1">
      <alignment horizontal="center"/>
    </xf>
    <xf numFmtId="10" fontId="37" fillId="7" borderId="17" xfId="0" applyNumberFormat="1" applyFont="1" applyFill="1" applyBorder="1" applyAlignment="1">
      <alignment horizontal="center"/>
    </xf>
    <xf numFmtId="10" fontId="37" fillId="7" borderId="160" xfId="0" applyNumberFormat="1" applyFont="1" applyFill="1" applyBorder="1" applyAlignment="1">
      <alignment horizontal="center"/>
    </xf>
    <xf numFmtId="10" fontId="36" fillId="2" borderId="12" xfId="0" applyNumberFormat="1" applyFont="1" applyFill="1" applyBorder="1" applyAlignment="1">
      <alignment horizontal="center"/>
    </xf>
    <xf numFmtId="10" fontId="36" fillId="2" borderId="20" xfId="0" applyNumberFormat="1" applyFont="1" applyFill="1" applyBorder="1" applyAlignment="1">
      <alignment horizontal="center"/>
    </xf>
    <xf numFmtId="2" fontId="0" fillId="0" borderId="4" xfId="0" applyNumberFormat="1" applyFont="1" applyBorder="1"/>
    <xf numFmtId="0" fontId="0" fillId="3" borderId="164" xfId="0" applyFill="1" applyBorder="1"/>
    <xf numFmtId="165" fontId="0" fillId="3" borderId="159" xfId="0" applyNumberFormat="1" applyFill="1" applyBorder="1" applyAlignment="1">
      <alignment horizontal="right"/>
    </xf>
    <xf numFmtId="165" fontId="0" fillId="3" borderId="17" xfId="0" applyNumberFormat="1" applyFill="1" applyBorder="1" applyAlignment="1">
      <alignment horizontal="right"/>
    </xf>
    <xf numFmtId="10" fontId="0" fillId="3" borderId="159" xfId="0" applyNumberFormat="1" applyFill="1" applyBorder="1" applyAlignment="1">
      <alignment horizontal="right"/>
    </xf>
    <xf numFmtId="10" fontId="0" fillId="3" borderId="17" xfId="0" applyNumberFormat="1" applyFill="1" applyBorder="1" applyAlignment="1">
      <alignment horizontal="right"/>
    </xf>
    <xf numFmtId="0" fontId="1" fillId="3" borderId="78" xfId="0" applyFont="1" applyFill="1" applyBorder="1"/>
    <xf numFmtId="0" fontId="1" fillId="3" borderId="79" xfId="0" applyFont="1" applyFill="1" applyBorder="1" applyAlignment="1">
      <alignment horizontal="center"/>
    </xf>
    <xf numFmtId="0" fontId="1" fillId="3" borderId="15" xfId="0" applyFont="1" applyFill="1" applyBorder="1" applyAlignment="1">
      <alignment horizontal="center"/>
    </xf>
    <xf numFmtId="2" fontId="0" fillId="0" borderId="4" xfId="0" applyNumberFormat="1" applyBorder="1"/>
    <xf numFmtId="0" fontId="1" fillId="0" borderId="5" xfId="0" applyFont="1" applyBorder="1"/>
    <xf numFmtId="0" fontId="1" fillId="0" borderId="2" xfId="0" applyFont="1" applyBorder="1"/>
    <xf numFmtId="0" fontId="38" fillId="10" borderId="154" xfId="0" applyFont="1" applyFill="1" applyBorder="1"/>
    <xf numFmtId="0" fontId="38" fillId="10" borderId="20" xfId="0" applyFont="1" applyFill="1" applyBorder="1"/>
    <xf numFmtId="0" fontId="32" fillId="16" borderId="152" xfId="0" applyFont="1" applyFill="1" applyBorder="1" applyAlignment="1">
      <alignment horizontal="center"/>
    </xf>
    <xf numFmtId="0" fontId="1" fillId="5" borderId="102" xfId="0" applyFont="1" applyFill="1" applyBorder="1" applyAlignment="1">
      <alignment horizontal="center"/>
    </xf>
    <xf numFmtId="0" fontId="0" fillId="5" borderId="16" xfId="0" applyFill="1" applyBorder="1" applyAlignment="1">
      <alignment horizontal="center"/>
    </xf>
    <xf numFmtId="165" fontId="0" fillId="5" borderId="59" xfId="0" applyNumberFormat="1" applyFill="1" applyBorder="1" applyAlignment="1">
      <alignment vertical="center"/>
    </xf>
    <xf numFmtId="165" fontId="0" fillId="5" borderId="71" xfId="0" applyNumberFormat="1" applyFill="1" applyBorder="1" applyAlignment="1">
      <alignment vertical="center"/>
    </xf>
    <xf numFmtId="165" fontId="0" fillId="5" borderId="17" xfId="0" applyNumberFormat="1" applyFill="1" applyBorder="1" applyAlignment="1">
      <alignment vertical="center"/>
    </xf>
    <xf numFmtId="0" fontId="0" fillId="5" borderId="18" xfId="0" applyFill="1" applyBorder="1" applyAlignment="1">
      <alignment horizontal="center"/>
    </xf>
    <xf numFmtId="165" fontId="1" fillId="5" borderId="72" xfId="0" applyNumberFormat="1" applyFont="1" applyFill="1" applyBorder="1" applyAlignment="1">
      <alignment vertical="center"/>
    </xf>
    <xf numFmtId="165" fontId="1" fillId="5" borderId="73" xfId="0" applyNumberFormat="1" applyFont="1" applyFill="1" applyBorder="1" applyAlignment="1">
      <alignment vertical="center"/>
    </xf>
    <xf numFmtId="165" fontId="0" fillId="5" borderId="19" xfId="0" applyNumberFormat="1" applyFill="1" applyBorder="1" applyAlignment="1">
      <alignment vertical="center"/>
    </xf>
    <xf numFmtId="0" fontId="1" fillId="5" borderId="14" xfId="0" applyFont="1" applyFill="1" applyBorder="1"/>
    <xf numFmtId="165" fontId="0" fillId="5" borderId="15" xfId="0" applyNumberFormat="1" applyFill="1" applyBorder="1"/>
    <xf numFmtId="165" fontId="0" fillId="5" borderId="17" xfId="0" applyNumberFormat="1" applyFill="1" applyBorder="1"/>
    <xf numFmtId="0" fontId="0" fillId="5" borderId="3" xfId="0" applyFill="1" applyBorder="1"/>
    <xf numFmtId="9" fontId="0" fillId="5" borderId="166" xfId="1" applyFont="1" applyFill="1" applyBorder="1"/>
    <xf numFmtId="165" fontId="0" fillId="5" borderId="166" xfId="0" applyNumberFormat="1" applyFill="1" applyBorder="1"/>
    <xf numFmtId="165" fontId="0" fillId="5" borderId="59" xfId="0" applyNumberFormat="1" applyFill="1" applyBorder="1" applyAlignment="1"/>
    <xf numFmtId="165" fontId="0" fillId="5" borderId="71" xfId="0" applyNumberFormat="1" applyFill="1" applyBorder="1" applyAlignment="1"/>
    <xf numFmtId="0" fontId="0" fillId="5" borderId="75" xfId="0" applyFill="1" applyBorder="1" applyAlignment="1"/>
    <xf numFmtId="165" fontId="0" fillId="5" borderId="75" xfId="0" applyNumberFormat="1" applyFill="1" applyBorder="1" applyAlignment="1"/>
    <xf numFmtId="10" fontId="0" fillId="5" borderId="59" xfId="1" applyNumberFormat="1" applyFont="1" applyFill="1" applyBorder="1" applyAlignment="1"/>
    <xf numFmtId="10" fontId="0" fillId="5" borderId="56" xfId="1" applyNumberFormat="1" applyFont="1" applyFill="1" applyBorder="1" applyAlignment="1"/>
    <xf numFmtId="10" fontId="0" fillId="5" borderId="70" xfId="1" applyNumberFormat="1" applyFont="1" applyFill="1" applyBorder="1" applyAlignment="1"/>
    <xf numFmtId="10" fontId="0" fillId="5" borderId="153" xfId="0" applyNumberFormat="1" applyFill="1" applyBorder="1" applyAlignment="1"/>
    <xf numFmtId="10" fontId="0" fillId="5" borderId="77" xfId="0" applyNumberFormat="1" applyFill="1" applyBorder="1"/>
    <xf numFmtId="10" fontId="0" fillId="5" borderId="74" xfId="0" applyNumberFormat="1" applyFill="1" applyBorder="1"/>
    <xf numFmtId="165" fontId="1" fillId="5" borderId="72" xfId="0" applyNumberFormat="1" applyFont="1" applyFill="1" applyBorder="1"/>
    <xf numFmtId="0" fontId="0" fillId="5" borderId="76" xfId="0" applyFill="1" applyBorder="1"/>
    <xf numFmtId="2" fontId="0" fillId="5" borderId="75" xfId="0" applyNumberFormat="1" applyFill="1" applyBorder="1"/>
    <xf numFmtId="0" fontId="1" fillId="5" borderId="86" xfId="0" applyFont="1" applyFill="1" applyBorder="1"/>
    <xf numFmtId="10" fontId="0" fillId="5" borderId="76" xfId="0" applyNumberFormat="1" applyFill="1" applyBorder="1"/>
    <xf numFmtId="10" fontId="1" fillId="5" borderId="26" xfId="0" applyNumberFormat="1" applyFont="1" applyFill="1" applyBorder="1"/>
    <xf numFmtId="0" fontId="0" fillId="5" borderId="16" xfId="0" applyFill="1" applyBorder="1"/>
    <xf numFmtId="0" fontId="0" fillId="5" borderId="26" xfId="0" applyFill="1" applyBorder="1"/>
    <xf numFmtId="10" fontId="0" fillId="5" borderId="26" xfId="1" applyNumberFormat="1" applyFont="1" applyFill="1" applyBorder="1"/>
    <xf numFmtId="2" fontId="0" fillId="5" borderId="26" xfId="0" applyNumberFormat="1" applyFill="1" applyBorder="1"/>
    <xf numFmtId="0" fontId="0" fillId="5" borderId="18" xfId="0" applyFill="1" applyBorder="1"/>
    <xf numFmtId="2" fontId="0" fillId="5" borderId="27" xfId="0" applyNumberFormat="1" applyFill="1" applyBorder="1"/>
    <xf numFmtId="0" fontId="0" fillId="5" borderId="156" xfId="0" applyFont="1" applyFill="1" applyBorder="1" applyAlignment="1">
      <alignment horizontal="center"/>
    </xf>
    <xf numFmtId="0" fontId="0" fillId="5" borderId="159" xfId="0" applyFont="1" applyFill="1" applyBorder="1" applyAlignment="1">
      <alignment horizontal="center"/>
    </xf>
    <xf numFmtId="0" fontId="0" fillId="5" borderId="4" xfId="0" applyFont="1" applyFill="1" applyBorder="1" applyAlignment="1">
      <alignment horizontal="center"/>
    </xf>
    <xf numFmtId="0" fontId="0" fillId="5" borderId="14" xfId="0" applyFill="1" applyBorder="1"/>
    <xf numFmtId="10" fontId="0" fillId="5" borderId="25" xfId="0" applyNumberFormat="1" applyFill="1" applyBorder="1"/>
    <xf numFmtId="10" fontId="0" fillId="5" borderId="26" xfId="0" applyNumberFormat="1" applyFill="1" applyBorder="1"/>
    <xf numFmtId="0" fontId="0" fillId="5" borderId="18" xfId="0" applyFont="1" applyFill="1" applyBorder="1"/>
    <xf numFmtId="167" fontId="0" fillId="5" borderId="27" xfId="0" applyNumberFormat="1" applyFont="1" applyFill="1" applyBorder="1"/>
    <xf numFmtId="0" fontId="0" fillId="5" borderId="164" xfId="0" applyFill="1" applyBorder="1"/>
    <xf numFmtId="169" fontId="0" fillId="5" borderId="159" xfId="0" applyNumberFormat="1" applyFill="1" applyBorder="1" applyAlignment="1">
      <alignment horizontal="right"/>
    </xf>
    <xf numFmtId="169" fontId="0" fillId="5" borderId="17" xfId="0" applyNumberFormat="1" applyFill="1" applyBorder="1" applyAlignment="1">
      <alignment horizontal="right"/>
    </xf>
    <xf numFmtId="165" fontId="0" fillId="5" borderId="159" xfId="0" applyNumberFormat="1" applyFill="1" applyBorder="1" applyAlignment="1">
      <alignment horizontal="right"/>
    </xf>
    <xf numFmtId="165" fontId="0" fillId="5" borderId="17" xfId="0" applyNumberFormat="1" applyFill="1" applyBorder="1" applyAlignment="1">
      <alignment horizontal="right"/>
    </xf>
    <xf numFmtId="0" fontId="0" fillId="5" borderId="167" xfId="0" applyFill="1" applyBorder="1"/>
    <xf numFmtId="165" fontId="0" fillId="5" borderId="168" xfId="0" applyNumberFormat="1" applyFill="1" applyBorder="1" applyAlignment="1">
      <alignment horizontal="right"/>
    </xf>
    <xf numFmtId="165" fontId="0" fillId="5" borderId="19" xfId="0" applyNumberFormat="1" applyFill="1" applyBorder="1" applyAlignment="1">
      <alignment horizontal="right"/>
    </xf>
    <xf numFmtId="0" fontId="30" fillId="5" borderId="1" xfId="1" applyNumberFormat="1" applyFont="1" applyFill="1" applyBorder="1" applyAlignment="1"/>
    <xf numFmtId="10" fontId="30" fillId="5" borderId="2" xfId="0" applyNumberFormat="1" applyFont="1" applyFill="1" applyBorder="1" applyAlignment="1"/>
    <xf numFmtId="0" fontId="0" fillId="5" borderId="3" xfId="0" applyFont="1" applyFill="1" applyBorder="1"/>
    <xf numFmtId="10" fontId="0" fillId="5" borderId="4" xfId="0" applyNumberFormat="1" applyFont="1" applyFill="1" applyBorder="1"/>
    <xf numFmtId="2" fontId="0" fillId="5" borderId="4" xfId="0" applyNumberFormat="1" applyFont="1" applyFill="1" applyBorder="1"/>
    <xf numFmtId="0" fontId="0" fillId="5" borderId="5" xfId="0" applyFont="1" applyFill="1" applyBorder="1"/>
    <xf numFmtId="2" fontId="0" fillId="5" borderId="6" xfId="0" applyNumberFormat="1" applyFont="1" applyFill="1" applyBorder="1"/>
    <xf numFmtId="0" fontId="0" fillId="5" borderId="1" xfId="0" applyFill="1" applyBorder="1"/>
    <xf numFmtId="2" fontId="0" fillId="5" borderId="2" xfId="0" applyNumberFormat="1" applyFill="1" applyBorder="1"/>
    <xf numFmtId="0" fontId="0" fillId="5" borderId="4" xfId="0" applyFill="1" applyBorder="1"/>
    <xf numFmtId="2" fontId="0" fillId="5" borderId="4" xfId="0" applyNumberFormat="1" applyFill="1" applyBorder="1"/>
    <xf numFmtId="0" fontId="1" fillId="5" borderId="155" xfId="0" applyFont="1" applyFill="1" applyBorder="1"/>
    <xf numFmtId="0" fontId="1" fillId="5" borderId="156" xfId="0" applyFont="1" applyFill="1" applyBorder="1"/>
    <xf numFmtId="0" fontId="0" fillId="7" borderId="4" xfId="0" applyNumberFormat="1" applyFill="1" applyBorder="1"/>
    <xf numFmtId="0" fontId="1" fillId="7" borderId="3" xfId="0" applyFont="1" applyFill="1" applyBorder="1"/>
    <xf numFmtId="165" fontId="15" fillId="9" borderId="125" xfId="2" applyNumberFormat="1" applyFont="1" applyFill="1" applyBorder="1" applyAlignment="1">
      <alignment horizontal="center" vertical="center" wrapText="1"/>
    </xf>
    <xf numFmtId="165" fontId="18" fillId="9" borderId="132" xfId="2" applyNumberFormat="1" applyFont="1" applyFill="1" applyBorder="1" applyAlignment="1">
      <alignment horizontal="center" vertical="center" wrapText="1"/>
    </xf>
    <xf numFmtId="165" fontId="18" fillId="9" borderId="94" xfId="2" applyNumberFormat="1" applyFont="1" applyFill="1" applyBorder="1" applyAlignment="1">
      <alignment horizontal="center" vertical="center" wrapText="1"/>
    </xf>
    <xf numFmtId="165" fontId="18" fillId="9" borderId="58" xfId="2" applyNumberFormat="1" applyFont="1" applyFill="1" applyBorder="1" applyAlignment="1">
      <alignment horizontal="center" vertical="center" wrapText="1"/>
    </xf>
    <xf numFmtId="165" fontId="18" fillId="9" borderId="125" xfId="2" applyNumberFormat="1" applyFont="1" applyFill="1" applyBorder="1" applyAlignment="1">
      <alignment horizontal="center" vertical="center" wrapText="1"/>
    </xf>
    <xf numFmtId="165" fontId="18" fillId="9" borderId="110" xfId="2" applyNumberFormat="1" applyFont="1" applyFill="1" applyBorder="1" applyAlignment="1">
      <alignment horizontal="center" vertical="center" wrapText="1"/>
    </xf>
    <xf numFmtId="165" fontId="15" fillId="9" borderId="129" xfId="2" applyNumberFormat="1" applyFont="1" applyFill="1" applyBorder="1" applyAlignment="1">
      <alignment horizontal="center" vertical="center" wrapText="1"/>
    </xf>
    <xf numFmtId="165" fontId="18" fillId="9" borderId="136" xfId="2" applyNumberFormat="1" applyFont="1" applyFill="1" applyBorder="1" applyAlignment="1">
      <alignment horizontal="center" vertical="center" wrapText="1"/>
    </xf>
    <xf numFmtId="165" fontId="18" fillId="9" borderId="116" xfId="2" applyNumberFormat="1" applyFont="1" applyFill="1" applyBorder="1" applyAlignment="1">
      <alignment horizontal="center" vertical="center" wrapText="1"/>
    </xf>
    <xf numFmtId="165" fontId="18" fillId="9" borderId="10" xfId="2" applyNumberFormat="1" applyFont="1" applyFill="1" applyBorder="1" applyAlignment="1">
      <alignment horizontal="center" vertical="center" wrapText="1"/>
    </xf>
    <xf numFmtId="165" fontId="18" fillId="9" borderId="129" xfId="2" applyNumberFormat="1" applyFont="1" applyFill="1" applyBorder="1" applyAlignment="1">
      <alignment horizontal="center" vertical="center" wrapText="1"/>
    </xf>
    <xf numFmtId="165" fontId="18" fillId="9" borderId="19" xfId="2" applyNumberFormat="1" applyFont="1" applyFill="1" applyBorder="1" applyAlignment="1">
      <alignment horizontal="center" vertical="center" wrapText="1"/>
    </xf>
    <xf numFmtId="165" fontId="0" fillId="5" borderId="6" xfId="0" applyNumberFormat="1" applyFill="1" applyBorder="1"/>
    <xf numFmtId="0" fontId="0" fillId="5" borderId="157" xfId="0" applyFill="1" applyBorder="1"/>
    <xf numFmtId="0" fontId="0" fillId="3" borderId="0" xfId="0" applyFill="1" applyBorder="1" applyAlignment="1">
      <alignment horizontal="center"/>
    </xf>
    <xf numFmtId="3" fontId="0" fillId="3" borderId="0" xfId="0" applyNumberFormat="1" applyFill="1" applyBorder="1" applyAlignment="1">
      <alignment horizontal="right"/>
    </xf>
    <xf numFmtId="10" fontId="0" fillId="3" borderId="0" xfId="0" quotePrefix="1" applyNumberFormat="1" applyFill="1" applyBorder="1" applyAlignment="1">
      <alignment horizontal="center"/>
    </xf>
    <xf numFmtId="0" fontId="0" fillId="3" borderId="0" xfId="0" quotePrefix="1" applyFill="1" applyBorder="1" applyAlignment="1">
      <alignment horizontal="center"/>
    </xf>
    <xf numFmtId="0" fontId="0" fillId="5" borderId="0" xfId="0" applyFill="1" applyBorder="1" applyAlignment="1">
      <alignment horizontal="center"/>
    </xf>
    <xf numFmtId="3" fontId="0" fillId="5" borderId="0" xfId="5" applyNumberFormat="1" applyFont="1" applyFill="1" applyBorder="1" applyAlignment="1">
      <alignment horizontal="right"/>
    </xf>
    <xf numFmtId="0" fontId="0" fillId="5" borderId="0" xfId="0" quotePrefix="1" applyFill="1" applyBorder="1" applyAlignment="1">
      <alignment horizontal="center"/>
    </xf>
    <xf numFmtId="170" fontId="0" fillId="0" borderId="0" xfId="5" applyNumberFormat="1" applyFont="1" applyBorder="1" applyAlignment="1">
      <alignment horizontal="right"/>
    </xf>
    <xf numFmtId="10" fontId="0" fillId="0" borderId="0" xfId="0" quotePrefix="1" applyNumberFormat="1" applyBorder="1" applyAlignment="1">
      <alignment horizontal="center"/>
    </xf>
    <xf numFmtId="0" fontId="0" fillId="0" borderId="0" xfId="0" quotePrefix="1" applyBorder="1" applyAlignment="1">
      <alignment horizontal="center"/>
    </xf>
    <xf numFmtId="170" fontId="0" fillId="5" borderId="0" xfId="5" applyNumberFormat="1" applyFont="1" applyFill="1" applyBorder="1" applyAlignment="1">
      <alignment horizontal="right"/>
    </xf>
    <xf numFmtId="10" fontId="0" fillId="0" borderId="0" xfId="0" applyNumberFormat="1" applyBorder="1" applyAlignment="1">
      <alignment horizontal="center"/>
    </xf>
    <xf numFmtId="0" fontId="0" fillId="3" borderId="16" xfId="0" applyFill="1" applyBorder="1" applyAlignment="1">
      <alignment horizontal="center"/>
    </xf>
    <xf numFmtId="0" fontId="0" fillId="3" borderId="17" xfId="0" applyFill="1" applyBorder="1" applyAlignment="1">
      <alignment horizontal="center"/>
    </xf>
    <xf numFmtId="0" fontId="0" fillId="5" borderId="17" xfId="0" applyFill="1" applyBorder="1" applyAlignment="1">
      <alignment horizontal="center"/>
    </xf>
    <xf numFmtId="0" fontId="0" fillId="0" borderId="17" xfId="0" applyBorder="1" applyAlignment="1">
      <alignment horizontal="center"/>
    </xf>
    <xf numFmtId="0" fontId="0" fillId="5" borderId="10" xfId="0" applyFill="1" applyBorder="1" applyAlignment="1">
      <alignment horizontal="center"/>
    </xf>
    <xf numFmtId="170" fontId="0" fillId="5" borderId="10" xfId="5" applyNumberFormat="1" applyFont="1" applyFill="1" applyBorder="1" applyAlignment="1">
      <alignment horizontal="right"/>
    </xf>
    <xf numFmtId="0" fontId="0" fillId="5" borderId="19" xfId="0" applyFill="1" applyBorder="1" applyAlignment="1">
      <alignment horizontal="center"/>
    </xf>
    <xf numFmtId="0" fontId="1" fillId="3" borderId="0" xfId="0" applyFont="1" applyFill="1" applyBorder="1" applyAlignment="1">
      <alignment horizontal="center"/>
    </xf>
    <xf numFmtId="0" fontId="1" fillId="0" borderId="0" xfId="0" applyFont="1" applyBorder="1" applyAlignment="1">
      <alignment horizontal="center"/>
    </xf>
    <xf numFmtId="0" fontId="1" fillId="5" borderId="10" xfId="0" applyFont="1" applyFill="1" applyBorder="1" applyAlignment="1">
      <alignment horizontal="center"/>
    </xf>
    <xf numFmtId="0" fontId="38" fillId="5" borderId="16" xfId="0" applyFont="1" applyFill="1" applyBorder="1" applyAlignment="1">
      <alignment horizontal="center"/>
    </xf>
    <xf numFmtId="0" fontId="38" fillId="5" borderId="0" xfId="0" applyFont="1" applyFill="1" applyBorder="1" applyAlignment="1">
      <alignment horizontal="center"/>
    </xf>
    <xf numFmtId="170" fontId="38" fillId="5" borderId="0" xfId="5" applyNumberFormat="1" applyFont="1" applyFill="1" applyBorder="1" applyAlignment="1">
      <alignment horizontal="right"/>
    </xf>
    <xf numFmtId="0" fontId="38" fillId="5" borderId="17" xfId="0" applyFont="1" applyFill="1" applyBorder="1" applyAlignment="1">
      <alignment horizontal="center"/>
    </xf>
    <xf numFmtId="165" fontId="16" fillId="12" borderId="0" xfId="0" applyNumberFormat="1" applyFont="1" applyFill="1" applyBorder="1" applyAlignment="1">
      <alignment horizontal="center" vertical="center" wrapText="1"/>
    </xf>
    <xf numFmtId="165" fontId="15" fillId="9" borderId="65" xfId="0" applyNumberFormat="1" applyFont="1" applyFill="1" applyBorder="1" applyAlignment="1">
      <alignment horizontal="center" vertical="center" wrapText="1"/>
    </xf>
    <xf numFmtId="165" fontId="15" fillId="12" borderId="64" xfId="0" applyNumberFormat="1" applyFont="1" applyFill="1" applyBorder="1" applyAlignment="1">
      <alignment horizontal="center" vertical="center" wrapText="1"/>
    </xf>
    <xf numFmtId="165" fontId="15" fillId="12" borderId="65" xfId="0" applyNumberFormat="1" applyFont="1" applyFill="1" applyBorder="1" applyAlignment="1">
      <alignment horizontal="center" vertical="center" wrapText="1"/>
    </xf>
    <xf numFmtId="0" fontId="1" fillId="5" borderId="0" xfId="0" applyFont="1" applyFill="1" applyBorder="1" applyAlignment="1">
      <alignment horizontal="center"/>
    </xf>
    <xf numFmtId="165" fontId="15" fillId="9" borderId="93" xfId="2" applyNumberFormat="1" applyFont="1" applyFill="1" applyBorder="1" applyAlignment="1">
      <alignment horizontal="center" vertical="center" wrapText="1"/>
    </xf>
    <xf numFmtId="165" fontId="15" fillId="9" borderId="142" xfId="2" applyNumberFormat="1" applyFont="1" applyFill="1" applyBorder="1" applyAlignment="1">
      <alignment horizontal="center" vertical="center" wrapText="1"/>
    </xf>
    <xf numFmtId="165" fontId="15" fillId="9" borderId="117" xfId="2" applyNumberFormat="1" applyFont="1" applyFill="1" applyBorder="1" applyAlignment="1">
      <alignment horizontal="center" vertical="center" wrapText="1"/>
    </xf>
    <xf numFmtId="165" fontId="15" fillId="9" borderId="145" xfId="2" applyNumberFormat="1" applyFont="1" applyFill="1" applyBorder="1" applyAlignment="1">
      <alignment horizontal="center" vertical="center" wrapText="1"/>
    </xf>
    <xf numFmtId="165" fontId="16" fillId="12" borderId="91" xfId="0" applyNumberFormat="1" applyFont="1" applyFill="1" applyBorder="1" applyAlignment="1">
      <alignment horizontal="center" vertical="center" wrapText="1"/>
    </xf>
    <xf numFmtId="165" fontId="16" fillId="12" borderId="89" xfId="0" applyNumberFormat="1" applyFont="1" applyFill="1" applyBorder="1" applyAlignment="1">
      <alignment horizontal="center" vertical="center" wrapText="1"/>
    </xf>
    <xf numFmtId="165" fontId="15" fillId="9" borderId="97" xfId="0" applyNumberFormat="1" applyFont="1" applyFill="1" applyBorder="1" applyAlignment="1">
      <alignment horizontal="center" vertical="center" wrapText="1"/>
    </xf>
    <xf numFmtId="165" fontId="15" fillId="9" borderId="143" xfId="0" applyNumberFormat="1" applyFont="1" applyFill="1" applyBorder="1" applyAlignment="1">
      <alignment horizontal="center" vertical="center" wrapText="1"/>
    </xf>
    <xf numFmtId="165" fontId="15" fillId="12" borderId="95" xfId="0" applyNumberFormat="1" applyFont="1" applyFill="1" applyBorder="1" applyAlignment="1">
      <alignment horizontal="center" vertical="center" wrapText="1"/>
    </xf>
    <xf numFmtId="165" fontId="15" fillId="12" borderId="144" xfId="0" applyNumberFormat="1" applyFont="1" applyFill="1" applyBorder="1" applyAlignment="1">
      <alignment horizontal="center" vertical="center" wrapText="1"/>
    </xf>
    <xf numFmtId="165" fontId="15" fillId="12" borderId="97" xfId="0" applyNumberFormat="1" applyFont="1" applyFill="1" applyBorder="1" applyAlignment="1">
      <alignment horizontal="center" vertical="center" wrapText="1"/>
    </xf>
    <xf numFmtId="165" fontId="15" fillId="12" borderId="143" xfId="0" applyNumberFormat="1" applyFont="1" applyFill="1" applyBorder="1" applyAlignment="1">
      <alignment horizontal="center" vertical="center" wrapText="1"/>
    </xf>
    <xf numFmtId="165" fontId="15" fillId="9" borderId="93" xfId="0" applyNumberFormat="1" applyFont="1" applyFill="1" applyBorder="1" applyAlignment="1">
      <alignment horizontal="center" vertical="center" wrapText="1"/>
    </xf>
    <xf numFmtId="165" fontId="15" fillId="9" borderId="142" xfId="0" applyNumberFormat="1" applyFont="1" applyFill="1" applyBorder="1" applyAlignment="1">
      <alignment horizontal="center" vertical="center" wrapText="1"/>
    </xf>
    <xf numFmtId="165" fontId="15" fillId="9" borderId="58" xfId="0" applyNumberFormat="1" applyFont="1" applyFill="1" applyBorder="1" applyAlignment="1">
      <alignment horizontal="center" vertical="center" wrapText="1"/>
    </xf>
    <xf numFmtId="0" fontId="29" fillId="12" borderId="16" xfId="0" applyFont="1" applyFill="1" applyBorder="1" applyAlignment="1">
      <alignment horizontal="left" vertical="center" wrapText="1"/>
    </xf>
    <xf numFmtId="0" fontId="29" fillId="12" borderId="59" xfId="0" applyFont="1" applyFill="1" applyBorder="1" applyAlignment="1">
      <alignment horizontal="left" vertical="center" wrapText="1"/>
    </xf>
    <xf numFmtId="0" fontId="20" fillId="12" borderId="0" xfId="0" applyFont="1" applyFill="1" applyBorder="1" applyAlignment="1">
      <alignment horizontal="left" vertical="center" wrapText="1"/>
    </xf>
    <xf numFmtId="0" fontId="20" fillId="12" borderId="9" xfId="0" applyFont="1" applyFill="1" applyBorder="1" applyAlignment="1">
      <alignment horizontal="left" vertical="center" wrapText="1"/>
    </xf>
    <xf numFmtId="165" fontId="16" fillId="12" borderId="0" xfId="0" applyNumberFormat="1" applyFont="1" applyFill="1" applyBorder="1" applyAlignment="1">
      <alignment horizontal="center" vertical="center" wrapText="1"/>
    </xf>
    <xf numFmtId="0" fontId="29" fillId="9" borderId="16" xfId="0" applyFont="1" applyFill="1" applyBorder="1" applyAlignment="1">
      <alignment horizontal="left" vertical="center" wrapText="1"/>
    </xf>
    <xf numFmtId="0" fontId="29" fillId="9" borderId="59" xfId="0" applyFont="1" applyFill="1" applyBorder="1" applyAlignment="1">
      <alignment horizontal="left" vertical="center" wrapText="1"/>
    </xf>
    <xf numFmtId="165" fontId="20" fillId="9" borderId="0" xfId="0" applyNumberFormat="1" applyFont="1" applyFill="1" applyBorder="1" applyAlignment="1">
      <alignment horizontal="left" vertical="center" wrapText="1"/>
    </xf>
    <xf numFmtId="0" fontId="29" fillId="9" borderId="111" xfId="0" applyFont="1" applyFill="1" applyBorder="1" applyAlignment="1">
      <alignment horizontal="left" vertical="center" wrapText="1"/>
    </xf>
    <xf numFmtId="0" fontId="29" fillId="9" borderId="63" xfId="0" applyFont="1" applyFill="1" applyBorder="1" applyAlignment="1">
      <alignment horizontal="left" vertical="center" wrapText="1"/>
    </xf>
    <xf numFmtId="165" fontId="20" fillId="9" borderId="64" xfId="0" applyNumberFormat="1" applyFont="1" applyFill="1" applyBorder="1" applyAlignment="1">
      <alignment horizontal="left" vertical="center" wrapText="1"/>
    </xf>
    <xf numFmtId="165" fontId="15" fillId="9" borderId="65" xfId="0" applyNumberFormat="1" applyFont="1" applyFill="1" applyBorder="1" applyAlignment="1">
      <alignment horizontal="center" vertical="center" wrapText="1"/>
    </xf>
    <xf numFmtId="0" fontId="29" fillId="12" borderId="111" xfId="0" applyFont="1" applyFill="1" applyBorder="1" applyAlignment="1">
      <alignment horizontal="left" vertical="center" wrapText="1"/>
    </xf>
    <xf numFmtId="0" fontId="29" fillId="12" borderId="63" xfId="0" applyFont="1" applyFill="1" applyBorder="1" applyAlignment="1">
      <alignment horizontal="left" vertical="center" wrapText="1"/>
    </xf>
    <xf numFmtId="165" fontId="35" fillId="12" borderId="64" xfId="0" applyNumberFormat="1" applyFont="1" applyFill="1" applyBorder="1" applyAlignment="1">
      <alignment horizontal="left" vertical="center" wrapText="1"/>
    </xf>
    <xf numFmtId="165" fontId="15" fillId="12" borderId="64" xfId="0" applyNumberFormat="1" applyFont="1" applyFill="1" applyBorder="1" applyAlignment="1">
      <alignment horizontal="center" vertical="center" wrapText="1"/>
    </xf>
    <xf numFmtId="165" fontId="15" fillId="12" borderId="65" xfId="0" applyNumberFormat="1" applyFont="1" applyFill="1" applyBorder="1" applyAlignment="1">
      <alignment horizontal="center" vertical="center" wrapText="1"/>
    </xf>
    <xf numFmtId="0" fontId="29" fillId="9" borderId="18" xfId="0" applyFont="1" applyFill="1" applyBorder="1" applyAlignment="1">
      <alignment horizontal="center" vertical="center" wrapText="1"/>
    </xf>
    <xf numFmtId="0" fontId="29" fillId="9" borderId="72" xfId="0" applyFont="1" applyFill="1" applyBorder="1" applyAlignment="1">
      <alignment horizontal="center" vertical="center" wrapText="1"/>
    </xf>
    <xf numFmtId="0" fontId="29" fillId="9" borderId="115" xfId="0" applyFont="1" applyFill="1" applyBorder="1" applyAlignment="1">
      <alignment horizontal="center" vertical="center" wrapText="1"/>
    </xf>
    <xf numFmtId="0" fontId="29" fillId="9" borderId="57" xfId="0" applyFont="1" applyFill="1" applyBorder="1" applyAlignment="1">
      <alignment horizontal="center" vertical="center" wrapText="1"/>
    </xf>
    <xf numFmtId="165" fontId="15" fillId="9" borderId="10" xfId="2" applyNumberFormat="1" applyFont="1" applyFill="1" applyBorder="1" applyAlignment="1">
      <alignment horizontal="center" vertical="center" wrapText="1"/>
    </xf>
    <xf numFmtId="165" fontId="15" fillId="9" borderId="58" xfId="2" applyNumberFormat="1" applyFont="1" applyFill="1" applyBorder="1" applyAlignment="1">
      <alignment horizontal="center" vertical="center" wrapText="1"/>
    </xf>
    <xf numFmtId="0" fontId="6" fillId="5" borderId="16" xfId="0" applyFont="1" applyFill="1" applyBorder="1" applyAlignment="1">
      <alignment horizontal="center"/>
    </xf>
    <xf numFmtId="0" fontId="6" fillId="5" borderId="0" xfId="0" applyFont="1" applyFill="1" applyBorder="1" applyAlignment="1">
      <alignment horizontal="center"/>
    </xf>
    <xf numFmtId="0" fontId="1" fillId="5" borderId="16" xfId="0" applyFont="1" applyFill="1" applyBorder="1" applyAlignment="1">
      <alignment horizontal="center"/>
    </xf>
    <xf numFmtId="0" fontId="1" fillId="5" borderId="0" xfId="0" applyFont="1" applyFill="1" applyBorder="1" applyAlignment="1">
      <alignment horizontal="center"/>
    </xf>
    <xf numFmtId="0" fontId="0" fillId="17" borderId="0" xfId="0" applyFill="1" applyBorder="1"/>
    <xf numFmtId="0" fontId="0" fillId="17" borderId="0" xfId="0" applyFill="1"/>
    <xf numFmtId="0" fontId="1" fillId="12" borderId="101" xfId="0" applyFont="1" applyFill="1" applyBorder="1"/>
    <xf numFmtId="0" fontId="34" fillId="8" borderId="102" xfId="0" applyFont="1" applyFill="1" applyBorder="1"/>
    <xf numFmtId="0" fontId="1" fillId="12" borderId="102" xfId="0" applyFont="1" applyFill="1" applyBorder="1"/>
    <xf numFmtId="0" fontId="1" fillId="8" borderId="102" xfId="0" applyFont="1" applyFill="1" applyBorder="1"/>
    <xf numFmtId="10" fontId="0" fillId="12" borderId="101" xfId="0" applyNumberFormat="1" applyFont="1" applyFill="1" applyBorder="1"/>
    <xf numFmtId="10" fontId="0" fillId="12" borderId="102" xfId="0" applyNumberFormat="1" applyFont="1" applyFill="1" applyBorder="1"/>
    <xf numFmtId="0" fontId="0" fillId="12" borderId="102" xfId="0" applyFont="1" applyFill="1" applyBorder="1"/>
    <xf numFmtId="2" fontId="0" fillId="8" borderId="102" xfId="1" applyNumberFormat="1" applyFont="1" applyFill="1" applyBorder="1"/>
    <xf numFmtId="10" fontId="0" fillId="8" borderId="102" xfId="0" applyNumberFormat="1" applyFont="1" applyFill="1" applyBorder="1"/>
    <xf numFmtId="0" fontId="0" fillId="8" borderId="102" xfId="0" applyFont="1" applyFill="1" applyBorder="1"/>
    <xf numFmtId="165" fontId="0" fillId="8" borderId="102" xfId="0" applyNumberFormat="1" applyFont="1" applyFill="1" applyBorder="1"/>
    <xf numFmtId="0" fontId="1" fillId="18" borderId="102" xfId="0" applyFont="1" applyFill="1" applyBorder="1"/>
    <xf numFmtId="10" fontId="0" fillId="18" borderId="102" xfId="1" applyNumberFormat="1" applyFont="1" applyFill="1" applyBorder="1"/>
    <xf numFmtId="10" fontId="0" fillId="18" borderId="102" xfId="0" applyNumberFormat="1" applyFont="1" applyFill="1" applyBorder="1"/>
    <xf numFmtId="165" fontId="0" fillId="18" borderId="102" xfId="0" applyNumberFormat="1" applyFont="1" applyFill="1" applyBorder="1"/>
    <xf numFmtId="0" fontId="1" fillId="18" borderId="103" xfId="0" applyFont="1" applyFill="1" applyBorder="1"/>
    <xf numFmtId="10" fontId="0" fillId="18" borderId="103" xfId="0" applyNumberFormat="1" applyFont="1" applyFill="1" applyBorder="1"/>
    <xf numFmtId="0" fontId="19" fillId="18" borderId="3" xfId="0" applyFont="1" applyFill="1" applyBorder="1" applyAlignment="1">
      <alignment vertical="center"/>
    </xf>
    <xf numFmtId="0" fontId="19" fillId="18" borderId="40" xfId="0" applyFont="1" applyFill="1" applyBorder="1" applyAlignment="1">
      <alignment vertical="center"/>
    </xf>
    <xf numFmtId="165" fontId="0" fillId="18" borderId="0" xfId="0" applyNumberFormat="1" applyFill="1" applyAlignment="1">
      <alignment horizontal="center"/>
    </xf>
    <xf numFmtId="0" fontId="0" fillId="18" borderId="29" xfId="0" applyFill="1" applyBorder="1" applyAlignment="1">
      <alignment horizontal="center"/>
    </xf>
    <xf numFmtId="0" fontId="0" fillId="18" borderId="40" xfId="0" applyFill="1" applyBorder="1" applyAlignment="1">
      <alignment horizontal="center"/>
    </xf>
    <xf numFmtId="0" fontId="0" fillId="18" borderId="0" xfId="0" applyFill="1" applyAlignment="1">
      <alignment horizontal="center"/>
    </xf>
    <xf numFmtId="0" fontId="0" fillId="18" borderId="4" xfId="0" applyFill="1" applyBorder="1" applyAlignment="1">
      <alignment horizontal="center"/>
    </xf>
    <xf numFmtId="2" fontId="0" fillId="18" borderId="0" xfId="0" applyNumberFormat="1" applyFill="1" applyAlignment="1">
      <alignment horizontal="center"/>
    </xf>
    <xf numFmtId="2" fontId="0" fillId="18" borderId="29" xfId="0" applyNumberFormat="1" applyFill="1" applyBorder="1" applyAlignment="1">
      <alignment horizontal="center"/>
    </xf>
    <xf numFmtId="2" fontId="0" fillId="18" borderId="40" xfId="0" applyNumberFormat="1" applyFill="1" applyBorder="1" applyAlignment="1">
      <alignment horizontal="center"/>
    </xf>
    <xf numFmtId="2" fontId="0" fillId="18" borderId="4" xfId="0" applyNumberFormat="1" applyFill="1" applyBorder="1" applyAlignment="1">
      <alignment horizontal="center"/>
    </xf>
    <xf numFmtId="0" fontId="0" fillId="18" borderId="69" xfId="0" applyFill="1" applyBorder="1" applyAlignment="1">
      <alignment horizontal="center"/>
    </xf>
    <xf numFmtId="0" fontId="0" fillId="18" borderId="62" xfId="0" applyFill="1" applyBorder="1" applyAlignment="1">
      <alignment horizontal="center"/>
    </xf>
    <xf numFmtId="0" fontId="0" fillId="18" borderId="39" xfId="0" applyFill="1" applyBorder="1" applyAlignment="1">
      <alignment horizontal="center"/>
    </xf>
    <xf numFmtId="0" fontId="39" fillId="18" borderId="5" xfId="0" applyFont="1" applyFill="1" applyBorder="1" applyAlignment="1">
      <alignment vertical="center"/>
    </xf>
    <xf numFmtId="0" fontId="19" fillId="18" borderId="52" xfId="0" applyFont="1" applyFill="1" applyBorder="1" applyAlignment="1">
      <alignment vertical="center"/>
    </xf>
    <xf numFmtId="0" fontId="1" fillId="18" borderId="7" xfId="0" applyFont="1" applyFill="1" applyBorder="1" applyAlignment="1">
      <alignment horizontal="center"/>
    </xf>
    <xf numFmtId="0" fontId="1" fillId="18" borderId="53" xfId="0" applyFont="1" applyFill="1" applyBorder="1" applyAlignment="1">
      <alignment horizontal="center"/>
    </xf>
    <xf numFmtId="0" fontId="1" fillId="18" borderId="52" xfId="0" applyFont="1" applyFill="1" applyBorder="1" applyAlignment="1">
      <alignment horizontal="center"/>
    </xf>
    <xf numFmtId="0" fontId="1" fillId="18" borderId="6" xfId="0" applyFont="1" applyFill="1" applyBorder="1" applyAlignment="1">
      <alignment horizontal="center"/>
    </xf>
    <xf numFmtId="0" fontId="22" fillId="17" borderId="0" xfId="0" applyFont="1" applyFill="1" applyBorder="1" applyAlignment="1">
      <alignment horizontal="center" wrapText="1"/>
    </xf>
    <xf numFmtId="0" fontId="22" fillId="17" borderId="0" xfId="0" applyFont="1" applyFill="1" applyBorder="1" applyAlignment="1">
      <alignment horizontal="center" vertical="center" wrapText="1"/>
    </xf>
    <xf numFmtId="0" fontId="22" fillId="17" borderId="0" xfId="0" applyFont="1" applyFill="1" applyBorder="1" applyAlignment="1">
      <alignment wrapText="1"/>
    </xf>
    <xf numFmtId="0" fontId="23" fillId="17" borderId="0" xfId="0" applyFont="1" applyFill="1" applyBorder="1" applyAlignment="1">
      <alignment wrapText="1"/>
    </xf>
    <xf numFmtId="0" fontId="24" fillId="17" borderId="0" xfId="0" applyFont="1" applyFill="1" applyBorder="1" applyAlignment="1">
      <alignment horizontal="center" wrapText="1"/>
    </xf>
    <xf numFmtId="0" fontId="0" fillId="17" borderId="3" xfId="0" applyFill="1" applyBorder="1"/>
    <xf numFmtId="0" fontId="22" fillId="17" borderId="0" xfId="0" applyFont="1" applyFill="1" applyBorder="1" applyAlignment="1">
      <alignment vertical="center" wrapText="1"/>
    </xf>
    <xf numFmtId="0" fontId="21" fillId="18" borderId="109" xfId="0" applyFont="1" applyFill="1" applyBorder="1" applyAlignment="1">
      <alignment horizontal="left" vertical="center" wrapText="1"/>
    </xf>
    <xf numFmtId="0" fontId="21" fillId="18" borderId="56" xfId="0" applyFont="1" applyFill="1" applyBorder="1" applyAlignment="1">
      <alignment horizontal="left" vertical="center" wrapText="1"/>
    </xf>
    <xf numFmtId="0" fontId="20" fillId="18" borderId="55" xfId="0" applyFont="1" applyFill="1" applyBorder="1" applyAlignment="1">
      <alignment horizontal="left" vertical="center" wrapText="1"/>
    </xf>
    <xf numFmtId="165" fontId="18" fillId="18" borderId="124" xfId="0" applyNumberFormat="1" applyFont="1" applyFill="1" applyBorder="1" applyAlignment="1">
      <alignment horizontal="center" vertical="center" wrapText="1"/>
    </xf>
    <xf numFmtId="165" fontId="0" fillId="18" borderId="29" xfId="0" quotePrefix="1" applyNumberFormat="1" applyFill="1" applyBorder="1" applyAlignment="1">
      <alignment horizontal="center" vertical="center"/>
    </xf>
    <xf numFmtId="165" fontId="0" fillId="18" borderId="0" xfId="0" quotePrefix="1" applyNumberFormat="1" applyFill="1" applyBorder="1" applyAlignment="1">
      <alignment horizontal="center" vertical="center"/>
    </xf>
    <xf numFmtId="165" fontId="18" fillId="18" borderId="108" xfId="0" applyNumberFormat="1" applyFont="1" applyFill="1" applyBorder="1" applyAlignment="1">
      <alignment horizontal="center" vertical="center" wrapText="1"/>
    </xf>
    <xf numFmtId="165" fontId="18" fillId="18" borderId="141" xfId="0" applyNumberFormat="1" applyFont="1" applyFill="1" applyBorder="1" applyAlignment="1">
      <alignment horizontal="center" vertical="center" wrapText="1"/>
    </xf>
    <xf numFmtId="165" fontId="0" fillId="18" borderId="89" xfId="0" quotePrefix="1" applyNumberFormat="1" applyFill="1" applyBorder="1" applyAlignment="1">
      <alignment horizontal="center" vertical="center"/>
    </xf>
    <xf numFmtId="165" fontId="18" fillId="18" borderId="91" xfId="0" applyNumberFormat="1" applyFont="1" applyFill="1" applyBorder="1" applyAlignment="1">
      <alignment horizontal="center" vertical="center" wrapText="1"/>
    </xf>
    <xf numFmtId="165" fontId="18" fillId="18" borderId="89" xfId="0" applyNumberFormat="1" applyFont="1" applyFill="1" applyBorder="1" applyAlignment="1">
      <alignment horizontal="center" vertical="center" wrapText="1"/>
    </xf>
    <xf numFmtId="0" fontId="21" fillId="18" borderId="16" xfId="0" applyFont="1" applyFill="1" applyBorder="1" applyAlignment="1">
      <alignment horizontal="left" vertical="center" wrapText="1"/>
    </xf>
    <xf numFmtId="0" fontId="21" fillId="18" borderId="59" xfId="0" applyFont="1" applyFill="1" applyBorder="1" applyAlignment="1">
      <alignment horizontal="left" vertical="center" wrapText="1"/>
    </xf>
    <xf numFmtId="165" fontId="20" fillId="18" borderId="0" xfId="0" applyNumberFormat="1" applyFont="1" applyFill="1" applyBorder="1" applyAlignment="1">
      <alignment horizontal="left" vertical="center" wrapText="1"/>
    </xf>
    <xf numFmtId="165" fontId="18" fillId="18" borderId="125" xfId="0" applyNumberFormat="1" applyFont="1" applyFill="1" applyBorder="1" applyAlignment="1">
      <alignment horizontal="center" vertical="center" wrapText="1"/>
    </xf>
    <xf numFmtId="165" fontId="18" fillId="18" borderId="132" xfId="0" applyNumberFormat="1" applyFont="1" applyFill="1" applyBorder="1" applyAlignment="1">
      <alignment horizontal="center" vertical="center" wrapText="1"/>
    </xf>
    <xf numFmtId="165" fontId="18" fillId="18" borderId="94" xfId="0" applyNumberFormat="1" applyFont="1" applyFill="1" applyBorder="1" applyAlignment="1">
      <alignment horizontal="center" vertical="center" wrapText="1"/>
    </xf>
    <xf numFmtId="165" fontId="18" fillId="18" borderId="58" xfId="0" applyNumberFormat="1" applyFont="1" applyFill="1" applyBorder="1" applyAlignment="1">
      <alignment horizontal="center" vertical="center" wrapText="1"/>
    </xf>
    <xf numFmtId="165" fontId="18" fillId="18" borderId="142" xfId="0" applyNumberFormat="1" applyFont="1" applyFill="1" applyBorder="1" applyAlignment="1">
      <alignment horizontal="center" vertical="center" wrapText="1"/>
    </xf>
    <xf numFmtId="165" fontId="18" fillId="18" borderId="58" xfId="0" applyNumberFormat="1" applyFont="1" applyFill="1" applyBorder="1" applyAlignment="1">
      <alignment horizontal="center" vertical="center" wrapText="1"/>
    </xf>
    <xf numFmtId="165" fontId="18" fillId="18" borderId="93" xfId="0" applyNumberFormat="1" applyFont="1" applyFill="1" applyBorder="1" applyAlignment="1">
      <alignment horizontal="center" vertical="center" wrapText="1"/>
    </xf>
    <xf numFmtId="165" fontId="18" fillId="18" borderId="110" xfId="0" applyNumberFormat="1" applyFont="1" applyFill="1" applyBorder="1" applyAlignment="1">
      <alignment horizontal="center" vertical="center" wrapText="1"/>
    </xf>
    <xf numFmtId="165" fontId="18" fillId="18" borderId="90" xfId="0" applyNumberFormat="1" applyFont="1" applyFill="1" applyBorder="1" applyAlignment="1">
      <alignment horizontal="center" vertical="center" wrapText="1"/>
    </xf>
    <xf numFmtId="165" fontId="20" fillId="18" borderId="55" xfId="0" applyNumberFormat="1" applyFont="1" applyFill="1" applyBorder="1" applyAlignment="1">
      <alignment horizontal="left" vertical="center" wrapText="1"/>
    </xf>
    <xf numFmtId="165" fontId="17" fillId="18" borderId="124" xfId="0" applyNumberFormat="1" applyFont="1" applyFill="1" applyBorder="1" applyAlignment="1">
      <alignment horizontal="center" vertical="center" wrapText="1"/>
    </xf>
    <xf numFmtId="165" fontId="0" fillId="18" borderId="137" xfId="0" quotePrefix="1" applyNumberFormat="1" applyFill="1" applyBorder="1" applyAlignment="1">
      <alignment horizontal="center" vertical="center"/>
    </xf>
    <xf numFmtId="165" fontId="18" fillId="18" borderId="0" xfId="0" applyNumberFormat="1" applyFont="1" applyFill="1" applyBorder="1" applyAlignment="1">
      <alignment horizontal="center" vertical="center" wrapText="1"/>
    </xf>
    <xf numFmtId="165" fontId="0" fillId="18" borderId="120" xfId="0" quotePrefix="1" applyNumberFormat="1" applyFill="1" applyBorder="1" applyAlignment="1">
      <alignment horizontal="center" vertical="center"/>
    </xf>
    <xf numFmtId="165" fontId="0" fillId="18" borderId="29" xfId="0" quotePrefix="1" applyNumberFormat="1" applyFont="1" applyFill="1" applyBorder="1" applyAlignment="1">
      <alignment horizontal="center" vertical="center"/>
    </xf>
    <xf numFmtId="165" fontId="0" fillId="18" borderId="40" xfId="0" quotePrefix="1" applyNumberFormat="1" applyFont="1" applyFill="1" applyBorder="1" applyAlignment="1">
      <alignment horizontal="center" vertical="center"/>
    </xf>
    <xf numFmtId="165" fontId="17" fillId="18" borderId="0" xfId="0" applyNumberFormat="1" applyFont="1" applyFill="1" applyBorder="1" applyAlignment="1">
      <alignment horizontal="center" vertical="center" wrapText="1"/>
    </xf>
    <xf numFmtId="165" fontId="17" fillId="18" borderId="89" xfId="0" applyNumberFormat="1" applyFont="1" applyFill="1" applyBorder="1" applyAlignment="1">
      <alignment horizontal="center" vertical="center" wrapText="1"/>
    </xf>
    <xf numFmtId="165" fontId="0" fillId="18" borderId="89" xfId="0" quotePrefix="1" applyNumberFormat="1" applyFont="1" applyFill="1" applyBorder="1" applyAlignment="1">
      <alignment horizontal="center" vertical="center"/>
    </xf>
    <xf numFmtId="165" fontId="17" fillId="18" borderId="91" xfId="0" applyNumberFormat="1" applyFont="1" applyFill="1" applyBorder="1" applyAlignment="1">
      <alignment horizontal="center" vertical="center" wrapText="1"/>
    </xf>
    <xf numFmtId="165" fontId="0" fillId="18" borderId="4" xfId="0" quotePrefix="1" applyNumberFormat="1" applyFill="1" applyBorder="1" applyAlignment="1">
      <alignment horizontal="center" vertical="center"/>
    </xf>
    <xf numFmtId="165" fontId="0" fillId="18" borderId="0" xfId="0" quotePrefix="1" applyNumberFormat="1" applyFont="1" applyFill="1" applyBorder="1" applyAlignment="1">
      <alignment horizontal="center" vertical="center"/>
    </xf>
    <xf numFmtId="165" fontId="0" fillId="18" borderId="48" xfId="0" quotePrefix="1" applyNumberFormat="1" applyFont="1" applyFill="1" applyBorder="1" applyAlignment="1">
      <alignment horizontal="center" vertical="center"/>
    </xf>
    <xf numFmtId="165" fontId="0" fillId="18" borderId="48" xfId="0" quotePrefix="1" applyNumberFormat="1" applyFill="1" applyBorder="1" applyAlignment="1">
      <alignment horizontal="center" vertical="center"/>
    </xf>
    <xf numFmtId="165" fontId="0" fillId="18" borderId="147" xfId="0" quotePrefix="1" applyNumberFormat="1" applyFill="1" applyBorder="1" applyAlignment="1">
      <alignment horizontal="center" vertical="center"/>
    </xf>
    <xf numFmtId="165" fontId="0" fillId="18" borderId="49" xfId="0" quotePrefix="1" applyNumberFormat="1" applyFill="1" applyBorder="1" applyAlignment="1">
      <alignment horizontal="center" vertical="center"/>
    </xf>
    <xf numFmtId="165" fontId="0" fillId="18" borderId="24" xfId="0" quotePrefix="1" applyNumberFormat="1" applyFill="1" applyBorder="1" applyAlignment="1">
      <alignment horizontal="center" vertical="center"/>
    </xf>
    <xf numFmtId="0" fontId="21" fillId="18" borderId="115" xfId="0" applyFont="1" applyFill="1" applyBorder="1" applyAlignment="1">
      <alignment horizontal="left" vertical="center" wrapText="1"/>
    </xf>
    <xf numFmtId="0" fontId="21" fillId="18" borderId="58" xfId="0" applyFont="1" applyFill="1" applyBorder="1" applyAlignment="1">
      <alignment horizontal="left" vertical="center" wrapText="1"/>
    </xf>
    <xf numFmtId="0" fontId="21" fillId="18" borderId="94" xfId="0" applyFont="1" applyFill="1" applyBorder="1" applyAlignment="1">
      <alignment horizontal="left" vertical="center" wrapText="1"/>
    </xf>
    <xf numFmtId="165" fontId="17" fillId="18" borderId="125" xfId="0" applyNumberFormat="1" applyFont="1" applyFill="1" applyBorder="1" applyAlignment="1">
      <alignment horizontal="center" vertical="center" wrapText="1"/>
    </xf>
    <xf numFmtId="165" fontId="0" fillId="18" borderId="107" xfId="0" quotePrefix="1" applyNumberFormat="1" applyFont="1" applyFill="1" applyBorder="1" applyAlignment="1">
      <alignment horizontal="center" vertical="center"/>
    </xf>
    <xf numFmtId="165" fontId="0" fillId="18" borderId="138" xfId="0" quotePrefix="1" applyNumberFormat="1" applyFont="1" applyFill="1" applyBorder="1" applyAlignment="1">
      <alignment horizontal="center" vertical="center"/>
    </xf>
    <xf numFmtId="165" fontId="17" fillId="18" borderId="119" xfId="0" applyNumberFormat="1" applyFont="1" applyFill="1" applyBorder="1" applyAlignment="1">
      <alignment horizontal="center" vertical="center" wrapText="1"/>
    </xf>
    <xf numFmtId="165" fontId="17" fillId="18" borderId="142" xfId="0" applyNumberFormat="1" applyFont="1" applyFill="1" applyBorder="1" applyAlignment="1">
      <alignment horizontal="center" vertical="center" wrapText="1"/>
    </xf>
    <xf numFmtId="165" fontId="0" fillId="18" borderId="146" xfId="0" quotePrefix="1" applyNumberFormat="1" applyFont="1" applyFill="1" applyBorder="1" applyAlignment="1">
      <alignment horizontal="center" vertical="center"/>
    </xf>
    <xf numFmtId="165" fontId="17" fillId="18" borderId="93" xfId="0" applyNumberFormat="1" applyFont="1" applyFill="1" applyBorder="1" applyAlignment="1">
      <alignment horizontal="center" vertical="center" wrapText="1"/>
    </xf>
    <xf numFmtId="165" fontId="0" fillId="18" borderId="122" xfId="0" quotePrefix="1" applyNumberFormat="1" applyFill="1" applyBorder="1" applyAlignment="1">
      <alignment horizontal="center" vertical="center"/>
    </xf>
    <xf numFmtId="165" fontId="18" fillId="18" borderId="149" xfId="0" applyNumberFormat="1" applyFont="1" applyFill="1" applyBorder="1" applyAlignment="1">
      <alignment horizontal="center" vertical="center" wrapText="1"/>
    </xf>
    <xf numFmtId="165" fontId="0" fillId="18" borderId="148" xfId="0" quotePrefix="1" applyNumberFormat="1" applyFill="1" applyBorder="1" applyAlignment="1">
      <alignment horizontal="center" vertical="center"/>
    </xf>
    <xf numFmtId="165" fontId="17" fillId="18" borderId="132" xfId="0" applyNumberFormat="1" applyFont="1" applyFill="1" applyBorder="1" applyAlignment="1">
      <alignment horizontal="center" vertical="center" wrapText="1"/>
    </xf>
    <xf numFmtId="165" fontId="17" fillId="18" borderId="58" xfId="0" applyNumberFormat="1" applyFont="1" applyFill="1" applyBorder="1" applyAlignment="1">
      <alignment horizontal="center" vertical="center" wrapText="1"/>
    </xf>
    <xf numFmtId="0" fontId="18" fillId="18" borderId="132" xfId="0" applyFont="1" applyFill="1" applyBorder="1" applyAlignment="1">
      <alignment horizontal="center" vertical="center" wrapText="1"/>
    </xf>
    <xf numFmtId="0" fontId="17" fillId="18" borderId="132" xfId="0" applyFont="1" applyFill="1" applyBorder="1" applyAlignment="1">
      <alignment horizontal="center" vertical="center" wrapText="1"/>
    </xf>
    <xf numFmtId="0" fontId="17" fillId="18" borderId="58" xfId="0" applyFont="1" applyFill="1" applyBorder="1" applyAlignment="1">
      <alignment horizontal="center" vertical="center" wrapText="1"/>
    </xf>
    <xf numFmtId="165" fontId="0" fillId="18" borderId="150" xfId="0" quotePrefix="1" applyNumberFormat="1" applyFill="1" applyBorder="1" applyAlignment="1">
      <alignment horizontal="center" vertical="center"/>
    </xf>
    <xf numFmtId="165" fontId="0" fillId="18" borderId="151" xfId="0" quotePrefix="1" applyNumberFormat="1" applyFill="1" applyBorder="1" applyAlignment="1">
      <alignment horizontal="center" vertical="center"/>
    </xf>
    <xf numFmtId="0" fontId="21" fillId="18" borderId="55" xfId="0" applyFont="1" applyFill="1" applyBorder="1" applyAlignment="1">
      <alignment horizontal="left" vertical="center" wrapText="1"/>
    </xf>
    <xf numFmtId="0" fontId="21" fillId="18" borderId="100" xfId="0" applyFont="1" applyFill="1" applyBorder="1" applyAlignment="1">
      <alignment horizontal="left" vertical="center" wrapText="1"/>
    </xf>
    <xf numFmtId="165" fontId="17" fillId="18" borderId="29" xfId="0" applyNumberFormat="1" applyFont="1" applyFill="1" applyBorder="1" applyAlignment="1">
      <alignment horizontal="center" vertical="center" wrapText="1"/>
    </xf>
    <xf numFmtId="165" fontId="18" fillId="18" borderId="29" xfId="0" applyNumberFormat="1" applyFont="1" applyFill="1" applyBorder="1" applyAlignment="1">
      <alignment horizontal="center" vertical="center" wrapText="1"/>
    </xf>
    <xf numFmtId="165" fontId="18" fillId="18" borderId="92" xfId="0" applyNumberFormat="1" applyFont="1" applyFill="1" applyBorder="1" applyAlignment="1">
      <alignment horizontal="center" vertical="center" wrapText="1"/>
    </xf>
    <xf numFmtId="165" fontId="17" fillId="18" borderId="0" xfId="0" applyNumberFormat="1" applyFont="1" applyFill="1" applyBorder="1" applyAlignment="1">
      <alignment horizontal="center" vertical="center" wrapText="1"/>
    </xf>
    <xf numFmtId="0" fontId="18" fillId="18" borderId="29" xfId="0" applyFont="1" applyFill="1" applyBorder="1" applyAlignment="1">
      <alignment horizontal="center" vertical="center" wrapText="1"/>
    </xf>
    <xf numFmtId="0" fontId="18" fillId="18" borderId="0" xfId="0" applyFont="1" applyFill="1" applyBorder="1" applyAlignment="1">
      <alignment horizontal="center" vertical="center" wrapText="1"/>
    </xf>
    <xf numFmtId="165" fontId="0" fillId="18" borderId="118" xfId="0" quotePrefix="1" applyNumberFormat="1" applyFill="1" applyBorder="1" applyAlignment="1">
      <alignment horizontal="center" vertical="center"/>
    </xf>
    <xf numFmtId="165" fontId="0" fillId="18" borderId="121" xfId="0" quotePrefix="1" applyNumberFormat="1" applyFill="1" applyBorder="1" applyAlignment="1">
      <alignment horizontal="center" vertical="center"/>
    </xf>
    <xf numFmtId="165" fontId="18" fillId="18" borderId="0" xfId="0" applyNumberFormat="1" applyFont="1" applyFill="1" applyBorder="1" applyAlignment="1">
      <alignment horizontal="center" vertical="center" wrapText="1"/>
    </xf>
    <xf numFmtId="165" fontId="18" fillId="18" borderId="17" xfId="0" applyNumberFormat="1" applyFont="1" applyFill="1" applyBorder="1" applyAlignment="1">
      <alignment horizontal="center" vertical="center" wrapText="1"/>
    </xf>
    <xf numFmtId="165" fontId="0" fillId="18" borderId="69" xfId="0" quotePrefix="1" applyNumberFormat="1" applyFill="1" applyBorder="1" applyAlignment="1">
      <alignment horizontal="center" vertical="center"/>
    </xf>
    <xf numFmtId="165" fontId="0" fillId="18" borderId="62" xfId="0" quotePrefix="1" applyNumberFormat="1" applyFill="1" applyBorder="1" applyAlignment="1">
      <alignment horizontal="center" vertical="center"/>
    </xf>
    <xf numFmtId="165" fontId="0" fillId="18" borderId="105" xfId="0" quotePrefix="1" applyNumberFormat="1" applyFill="1" applyBorder="1" applyAlignment="1">
      <alignment horizontal="center" vertical="center"/>
    </xf>
    <xf numFmtId="0" fontId="21" fillId="18" borderId="16" xfId="0" applyFont="1" applyFill="1" applyBorder="1" applyAlignment="1">
      <alignment horizontal="left" vertical="center"/>
    </xf>
    <xf numFmtId="0" fontId="21" fillId="18" borderId="59" xfId="0" applyFont="1" applyFill="1" applyBorder="1" applyAlignment="1">
      <alignment horizontal="left" vertical="center"/>
    </xf>
    <xf numFmtId="0" fontId="20" fillId="18" borderId="0" xfId="0" applyFont="1" applyFill="1" applyBorder="1" applyAlignment="1">
      <alignment horizontal="left" vertical="center" wrapText="1"/>
    </xf>
    <xf numFmtId="165" fontId="18" fillId="18" borderId="128" xfId="0" applyNumberFormat="1" applyFont="1" applyFill="1" applyBorder="1" applyAlignment="1">
      <alignment horizontal="center" vertical="center"/>
    </xf>
    <xf numFmtId="165" fontId="18" fillId="18" borderId="135" xfId="0" applyNumberFormat="1" applyFont="1" applyFill="1" applyBorder="1" applyAlignment="1">
      <alignment horizontal="center" vertical="center" wrapText="1"/>
    </xf>
    <xf numFmtId="165" fontId="18" fillId="18" borderId="100" xfId="0" applyNumberFormat="1" applyFont="1" applyFill="1" applyBorder="1" applyAlignment="1">
      <alignment horizontal="center" vertical="center" wrapText="1"/>
    </xf>
    <xf numFmtId="165" fontId="18" fillId="18" borderId="55" xfId="0" applyNumberFormat="1" applyFont="1" applyFill="1" applyBorder="1" applyAlignment="1">
      <alignment horizontal="center" vertical="center" wrapText="1"/>
    </xf>
    <xf numFmtId="0" fontId="18" fillId="18" borderId="135" xfId="0" applyFont="1" applyFill="1" applyBorder="1" applyAlignment="1">
      <alignment horizontal="center" vertical="center" wrapText="1"/>
    </xf>
    <xf numFmtId="0" fontId="18" fillId="18" borderId="55" xfId="0" applyFont="1" applyFill="1" applyBorder="1" applyAlignment="1">
      <alignment horizontal="center" vertical="center" wrapText="1"/>
    </xf>
    <xf numFmtId="165" fontId="18" fillId="18" borderId="99" xfId="0" applyNumberFormat="1" applyFont="1" applyFill="1" applyBorder="1" applyAlignment="1">
      <alignment horizontal="center" vertical="center" wrapText="1"/>
    </xf>
    <xf numFmtId="165" fontId="11" fillId="18" borderId="135" xfId="0" applyNumberFormat="1" applyFont="1" applyFill="1" applyBorder="1" applyAlignment="1">
      <alignment horizontal="center" vertical="center"/>
    </xf>
    <xf numFmtId="165" fontId="11" fillId="18" borderId="55" xfId="0" applyNumberFormat="1" applyFont="1" applyFill="1" applyBorder="1" applyAlignment="1">
      <alignment horizontal="center" vertical="center"/>
    </xf>
    <xf numFmtId="165" fontId="11" fillId="18" borderId="128" xfId="0" applyNumberFormat="1" applyFont="1" applyFill="1" applyBorder="1" applyAlignment="1">
      <alignment horizontal="center" vertical="center" wrapText="1"/>
    </xf>
    <xf numFmtId="165" fontId="11" fillId="18" borderId="128" xfId="0" applyNumberFormat="1" applyFont="1" applyFill="1" applyBorder="1" applyAlignment="1">
      <alignment horizontal="center" vertical="center"/>
    </xf>
    <xf numFmtId="165" fontId="11" fillId="18" borderId="114" xfId="0" applyNumberFormat="1" applyFont="1" applyFill="1" applyBorder="1" applyAlignment="1">
      <alignment horizontal="center" vertical="center"/>
    </xf>
    <xf numFmtId="165" fontId="18" fillId="18" borderId="124" xfId="2" quotePrefix="1" applyNumberFormat="1" applyFont="1" applyFill="1" applyBorder="1" applyAlignment="1">
      <alignment horizontal="center" vertical="center" wrapText="1"/>
    </xf>
    <xf numFmtId="165" fontId="18" fillId="18" borderId="29" xfId="2" quotePrefix="1" applyNumberFormat="1" applyFont="1" applyFill="1" applyBorder="1" applyAlignment="1">
      <alignment horizontal="center" vertical="center" wrapText="1"/>
    </xf>
    <xf numFmtId="165" fontId="18" fillId="18" borderId="92" xfId="2" quotePrefix="1" applyNumberFormat="1" applyFont="1" applyFill="1" applyBorder="1" applyAlignment="1">
      <alignment horizontal="center" vertical="center" wrapText="1"/>
    </xf>
    <xf numFmtId="165" fontId="18" fillId="18" borderId="0" xfId="2" quotePrefix="1" applyNumberFormat="1" applyFont="1" applyFill="1" applyBorder="1" applyAlignment="1">
      <alignment horizontal="center" vertical="center" wrapText="1"/>
    </xf>
    <xf numFmtId="165" fontId="18" fillId="18" borderId="89" xfId="2" applyNumberFormat="1" applyFont="1" applyFill="1" applyBorder="1" applyAlignment="1">
      <alignment horizontal="center" vertical="center" wrapText="1"/>
    </xf>
    <xf numFmtId="165" fontId="18" fillId="18" borderId="0" xfId="2" quotePrefix="1" applyNumberFormat="1" applyFont="1" applyFill="1" applyBorder="1" applyAlignment="1">
      <alignment horizontal="center" vertical="center" wrapText="1"/>
    </xf>
    <xf numFmtId="165" fontId="17" fillId="18" borderId="91" xfId="2" quotePrefix="1" applyNumberFormat="1" applyFont="1" applyFill="1" applyBorder="1" applyAlignment="1">
      <alignment horizontal="center" vertical="center" wrapText="1"/>
    </xf>
    <xf numFmtId="165" fontId="17" fillId="18" borderId="89" xfId="2" quotePrefix="1" applyNumberFormat="1" applyFont="1" applyFill="1" applyBorder="1" applyAlignment="1">
      <alignment horizontal="center" vertical="center" wrapText="1"/>
    </xf>
    <xf numFmtId="165" fontId="11" fillId="18" borderId="29" xfId="2" quotePrefix="1" applyNumberFormat="1" applyFont="1" applyFill="1" applyBorder="1" applyAlignment="1">
      <alignment horizontal="center" vertical="center"/>
    </xf>
    <xf numFmtId="165" fontId="11" fillId="18" borderId="0" xfId="2" quotePrefix="1" applyNumberFormat="1" applyFont="1" applyFill="1" applyBorder="1" applyAlignment="1">
      <alignment horizontal="center" vertical="center"/>
    </xf>
    <xf numFmtId="165" fontId="11" fillId="18" borderId="124" xfId="2" quotePrefix="1" applyNumberFormat="1" applyFont="1" applyFill="1" applyBorder="1" applyAlignment="1">
      <alignment horizontal="center" vertical="center"/>
    </xf>
    <xf numFmtId="165" fontId="11" fillId="18" borderId="17" xfId="2" quotePrefix="1" applyNumberFormat="1" applyFont="1" applyFill="1" applyBorder="1" applyAlignment="1">
      <alignment horizontal="center" vertical="center"/>
    </xf>
    <xf numFmtId="165" fontId="18" fillId="18" borderId="124" xfId="2" applyNumberFormat="1" applyFont="1" applyFill="1" applyBorder="1" applyAlignment="1">
      <alignment horizontal="center" vertical="center" wrapText="1"/>
    </xf>
    <xf numFmtId="165" fontId="18" fillId="18" borderId="62" xfId="0" applyNumberFormat="1" applyFont="1" applyFill="1" applyBorder="1" applyAlignment="1">
      <alignment horizontal="center" vertical="center" wrapText="1"/>
    </xf>
    <xf numFmtId="165" fontId="17" fillId="18" borderId="90" xfId="2" applyNumberFormat="1" applyFont="1" applyFill="1" applyBorder="1" applyAlignment="1">
      <alignment horizontal="center" vertical="center" wrapText="1"/>
    </xf>
    <xf numFmtId="165" fontId="17" fillId="18" borderId="89" xfId="2" applyNumberFormat="1" applyFont="1" applyFill="1" applyBorder="1" applyAlignment="1">
      <alignment horizontal="center" vertical="center" wrapText="1"/>
    </xf>
    <xf numFmtId="165" fontId="18" fillId="18" borderId="29" xfId="2" applyNumberFormat="1" applyFont="1" applyFill="1" applyBorder="1" applyAlignment="1">
      <alignment horizontal="center" vertical="center" wrapText="1"/>
    </xf>
    <xf numFmtId="165" fontId="18" fillId="18" borderId="0" xfId="2" applyNumberFormat="1" applyFont="1" applyFill="1" applyBorder="1" applyAlignment="1">
      <alignment horizontal="center" vertical="center" wrapText="1"/>
    </xf>
    <xf numFmtId="165" fontId="17" fillId="18" borderId="91" xfId="2" applyNumberFormat="1" applyFont="1" applyFill="1" applyBorder="1" applyAlignment="1">
      <alignment horizontal="center" vertical="center" wrapText="1"/>
    </xf>
    <xf numFmtId="165" fontId="18" fillId="18" borderId="17" xfId="2" applyNumberFormat="1" applyFont="1" applyFill="1" applyBorder="1" applyAlignment="1">
      <alignment horizontal="center" vertical="center" wrapText="1"/>
    </xf>
    <xf numFmtId="165" fontId="18" fillId="18" borderId="128" xfId="2" quotePrefix="1" applyNumberFormat="1" applyFont="1" applyFill="1" applyBorder="1" applyAlignment="1">
      <alignment horizontal="center" vertical="center" wrapText="1"/>
    </xf>
    <xf numFmtId="165" fontId="18" fillId="18" borderId="135" xfId="2" applyNumberFormat="1" applyFont="1" applyFill="1" applyBorder="1" applyAlignment="1">
      <alignment horizontal="center" vertical="center" wrapText="1"/>
    </xf>
    <xf numFmtId="165" fontId="18" fillId="18" borderId="100" xfId="2" applyNumberFormat="1" applyFont="1" applyFill="1" applyBorder="1" applyAlignment="1">
      <alignment horizontal="center" vertical="center" wrapText="1"/>
    </xf>
    <xf numFmtId="165" fontId="18" fillId="18" borderId="55" xfId="2" applyNumberFormat="1" applyFont="1" applyFill="1" applyBorder="1" applyAlignment="1">
      <alignment horizontal="center" vertical="center" wrapText="1"/>
    </xf>
    <xf numFmtId="165" fontId="18" fillId="18" borderId="141" xfId="2" applyNumberFormat="1" applyFont="1" applyFill="1" applyBorder="1" applyAlignment="1">
      <alignment horizontal="center" vertical="center" wrapText="1"/>
    </xf>
    <xf numFmtId="165" fontId="18" fillId="18" borderId="55" xfId="2" applyNumberFormat="1" applyFont="1" applyFill="1" applyBorder="1" applyAlignment="1">
      <alignment horizontal="center" vertical="center" wrapText="1"/>
    </xf>
    <xf numFmtId="165" fontId="17" fillId="18" borderId="99" xfId="2" applyNumberFormat="1" applyFont="1" applyFill="1" applyBorder="1" applyAlignment="1">
      <alignment horizontal="center" vertical="center" wrapText="1"/>
    </xf>
    <xf numFmtId="165" fontId="17" fillId="18" borderId="141" xfId="2" applyNumberFormat="1" applyFont="1" applyFill="1" applyBorder="1" applyAlignment="1">
      <alignment horizontal="center" vertical="center" wrapText="1"/>
    </xf>
    <xf numFmtId="165" fontId="11" fillId="18" borderId="135" xfId="2" applyNumberFormat="1" applyFont="1" applyFill="1" applyBorder="1" applyAlignment="1">
      <alignment horizontal="center" vertical="center"/>
    </xf>
    <xf numFmtId="165" fontId="11" fillId="18" borderId="55" xfId="2" applyNumberFormat="1" applyFont="1" applyFill="1" applyBorder="1" applyAlignment="1">
      <alignment horizontal="center" vertical="center"/>
    </xf>
    <xf numFmtId="165" fontId="11" fillId="18" borderId="128" xfId="2" applyNumberFormat="1" applyFont="1" applyFill="1" applyBorder="1" applyAlignment="1">
      <alignment horizontal="center" vertical="center"/>
    </xf>
    <xf numFmtId="165" fontId="11" fillId="18" borderId="114" xfId="2" applyNumberFormat="1" applyFont="1" applyFill="1" applyBorder="1" applyAlignment="1">
      <alignment horizontal="center" vertical="center"/>
    </xf>
    <xf numFmtId="0" fontId="21" fillId="19" borderId="3" xfId="0" applyFont="1" applyFill="1" applyBorder="1" applyAlignment="1">
      <alignment vertical="center" wrapText="1"/>
    </xf>
    <xf numFmtId="0" fontId="0" fillId="18" borderId="39" xfId="0" applyFill="1" applyBorder="1" applyAlignment="1">
      <alignment horizontal="center" vertical="center"/>
    </xf>
    <xf numFmtId="0" fontId="0" fillId="18" borderId="0" xfId="0" applyFill="1" applyBorder="1" applyAlignment="1">
      <alignment horizontal="center" vertical="center"/>
    </xf>
    <xf numFmtId="0" fontId="0" fillId="18" borderId="29" xfId="0" applyFill="1" applyBorder="1" applyAlignment="1">
      <alignment horizontal="center" vertical="center"/>
    </xf>
    <xf numFmtId="0" fontId="0" fillId="18" borderId="40" xfId="0" applyFill="1" applyBorder="1" applyAlignment="1">
      <alignment horizontal="center" vertical="center"/>
    </xf>
    <xf numFmtId="0" fontId="0" fillId="18" borderId="41" xfId="0" applyFill="1" applyBorder="1" applyAlignment="1">
      <alignment horizontal="center" vertical="center"/>
    </xf>
    <xf numFmtId="0" fontId="21" fillId="20" borderId="3" xfId="0" applyFont="1" applyFill="1" applyBorder="1" applyAlignment="1">
      <alignment vertical="center" wrapText="1"/>
    </xf>
    <xf numFmtId="165" fontId="0" fillId="18" borderId="39" xfId="0" applyNumberFormat="1" applyFill="1" applyBorder="1" applyAlignment="1">
      <alignment horizontal="center" vertical="center"/>
    </xf>
    <xf numFmtId="165" fontId="0" fillId="18" borderId="0" xfId="0" applyNumberFormat="1" applyFill="1" applyBorder="1" applyAlignment="1">
      <alignment horizontal="center" vertical="center"/>
    </xf>
    <xf numFmtId="165" fontId="0" fillId="18" borderId="29" xfId="0" applyNumberFormat="1" applyFill="1" applyBorder="1" applyAlignment="1">
      <alignment horizontal="center" vertical="center"/>
    </xf>
    <xf numFmtId="165" fontId="0" fillId="18" borderId="40" xfId="0" applyNumberFormat="1" applyFill="1" applyBorder="1" applyAlignment="1">
      <alignment horizontal="center" vertical="center"/>
    </xf>
    <xf numFmtId="165" fontId="0" fillId="18" borderId="41" xfId="0" applyNumberFormat="1" applyFill="1" applyBorder="1" applyAlignment="1">
      <alignment horizontal="center" vertical="center"/>
    </xf>
    <xf numFmtId="165" fontId="0" fillId="18" borderId="39" xfId="0" quotePrefix="1" applyNumberFormat="1" applyFill="1" applyBorder="1" applyAlignment="1">
      <alignment horizontal="center" vertical="center"/>
    </xf>
    <xf numFmtId="165" fontId="0" fillId="18" borderId="41" xfId="0" quotePrefix="1" applyNumberFormat="1" applyFill="1" applyBorder="1" applyAlignment="1">
      <alignment horizontal="center" vertical="center"/>
    </xf>
    <xf numFmtId="165" fontId="17" fillId="18" borderId="29" xfId="0" applyNumberFormat="1" applyFont="1" applyFill="1" applyBorder="1" applyAlignment="1">
      <alignment horizontal="center" vertical="center"/>
    </xf>
    <xf numFmtId="165" fontId="17" fillId="18" borderId="39" xfId="0" applyNumberFormat="1" applyFont="1" applyFill="1" applyBorder="1" applyAlignment="1">
      <alignment horizontal="center" vertical="center"/>
    </xf>
    <xf numFmtId="165" fontId="17" fillId="18" borderId="40" xfId="0" applyNumberFormat="1" applyFont="1" applyFill="1" applyBorder="1" applyAlignment="1">
      <alignment horizontal="center" vertical="center"/>
    </xf>
    <xf numFmtId="165" fontId="17" fillId="18" borderId="41" xfId="0" applyNumberFormat="1" applyFont="1" applyFill="1" applyBorder="1" applyAlignment="1">
      <alignment horizontal="center" vertical="center"/>
    </xf>
    <xf numFmtId="165" fontId="0" fillId="18" borderId="62" xfId="0" applyNumberFormat="1" applyFill="1" applyBorder="1" applyAlignment="1">
      <alignment horizontal="center" vertical="center"/>
    </xf>
    <xf numFmtId="165" fontId="17" fillId="18" borderId="4" xfId="0" applyNumberFormat="1" applyFont="1" applyFill="1" applyBorder="1" applyAlignment="1">
      <alignment horizontal="center" vertical="center"/>
    </xf>
    <xf numFmtId="165" fontId="17" fillId="18" borderId="62" xfId="0" applyNumberFormat="1" applyFont="1" applyFill="1" applyBorder="1" applyAlignment="1">
      <alignment horizontal="center" vertical="center"/>
    </xf>
    <xf numFmtId="165" fontId="0" fillId="18" borderId="69" xfId="0" applyNumberFormat="1" applyFill="1" applyBorder="1" applyAlignment="1">
      <alignment horizontal="center" vertical="center"/>
    </xf>
    <xf numFmtId="0" fontId="21" fillId="20" borderId="3" xfId="0" applyFont="1" applyFill="1" applyBorder="1" applyAlignment="1">
      <alignment horizontal="left" vertical="center" wrapText="1"/>
    </xf>
    <xf numFmtId="0" fontId="21" fillId="19" borderId="3" xfId="0" applyFont="1" applyFill="1" applyBorder="1" applyAlignment="1">
      <alignment horizontal="left" vertical="center" wrapText="1"/>
    </xf>
    <xf numFmtId="165" fontId="17" fillId="18" borderId="0" xfId="0" applyNumberFormat="1" applyFont="1" applyFill="1" applyBorder="1" applyAlignment="1">
      <alignment horizontal="center" vertical="center"/>
    </xf>
    <xf numFmtId="0" fontId="21" fillId="19" borderId="3" xfId="0" applyFont="1" applyFill="1" applyBorder="1" applyAlignment="1">
      <alignment horizontal="left" vertical="center"/>
    </xf>
    <xf numFmtId="165" fontId="0" fillId="18" borderId="40" xfId="0" quotePrefix="1" applyNumberFormat="1" applyFill="1" applyBorder="1" applyAlignment="1">
      <alignment horizontal="center" vertical="center"/>
    </xf>
    <xf numFmtId="165" fontId="17" fillId="18" borderId="40" xfId="0" quotePrefix="1" applyNumberFormat="1" applyFont="1" applyFill="1" applyBorder="1" applyAlignment="1">
      <alignment horizontal="center" vertical="center"/>
    </xf>
    <xf numFmtId="165" fontId="13" fillId="18" borderId="29" xfId="0" applyNumberFormat="1" applyFont="1" applyFill="1" applyBorder="1" applyAlignment="1">
      <alignment horizontal="center" vertical="center"/>
    </xf>
    <xf numFmtId="0" fontId="21" fillId="21" borderId="3" xfId="0" applyFont="1" applyFill="1" applyBorder="1" applyAlignment="1">
      <alignment vertical="center" wrapText="1"/>
    </xf>
    <xf numFmtId="0" fontId="21" fillId="19" borderId="23" xfId="0" applyFont="1" applyFill="1" applyBorder="1" applyAlignment="1">
      <alignment vertical="center" wrapText="1"/>
    </xf>
    <xf numFmtId="165" fontId="0" fillId="18" borderId="46" xfId="0" applyNumberFormat="1" applyFill="1" applyBorder="1" applyAlignment="1">
      <alignment horizontal="center" vertical="center"/>
    </xf>
    <xf numFmtId="165" fontId="0" fillId="18" borderId="47" xfId="0" applyNumberFormat="1" applyFill="1" applyBorder="1" applyAlignment="1">
      <alignment horizontal="center" vertical="center"/>
    </xf>
    <xf numFmtId="165" fontId="0" fillId="18" borderId="48" xfId="0" applyNumberFormat="1" applyFill="1" applyBorder="1" applyAlignment="1">
      <alignment horizontal="center" vertical="center"/>
    </xf>
    <xf numFmtId="165" fontId="0" fillId="18" borderId="49" xfId="0" applyNumberFormat="1" applyFill="1" applyBorder="1" applyAlignment="1">
      <alignment horizontal="center" vertical="center"/>
    </xf>
    <xf numFmtId="165" fontId="0" fillId="18" borderId="50" xfId="0" applyNumberFormat="1" applyFill="1" applyBorder="1" applyAlignment="1">
      <alignment horizontal="center" vertical="center"/>
    </xf>
    <xf numFmtId="0" fontId="0" fillId="22" borderId="0" xfId="0" applyFill="1" applyBorder="1"/>
    <xf numFmtId="0" fontId="0" fillId="22" borderId="0" xfId="0" applyFill="1"/>
    <xf numFmtId="0" fontId="42" fillId="22" borderId="7" xfId="0" applyNumberFormat="1" applyFont="1" applyFill="1" applyBorder="1" applyAlignment="1">
      <alignment horizontal="center"/>
    </xf>
    <xf numFmtId="0" fontId="42" fillId="22" borderId="7" xfId="0" applyFont="1" applyFill="1" applyBorder="1" applyAlignment="1">
      <alignment horizontal="center"/>
    </xf>
    <xf numFmtId="0" fontId="41" fillId="22" borderId="0" xfId="0" applyFont="1" applyFill="1"/>
    <xf numFmtId="0" fontId="0" fillId="22" borderId="13" xfId="0" applyFill="1" applyBorder="1"/>
    <xf numFmtId="49" fontId="0" fillId="22" borderId="0" xfId="0" applyNumberFormat="1" applyFill="1" applyBorder="1"/>
    <xf numFmtId="49" fontId="0" fillId="22" borderId="0" xfId="0" applyNumberFormat="1" applyFill="1" applyBorder="1" applyAlignment="1">
      <alignment horizontal="center"/>
    </xf>
    <xf numFmtId="0" fontId="0" fillId="22" borderId="0" xfId="0" applyFill="1" applyBorder="1" applyAlignment="1">
      <alignment horizontal="center"/>
    </xf>
    <xf numFmtId="0" fontId="17" fillId="22" borderId="0" xfId="0" applyFont="1" applyFill="1" applyBorder="1"/>
    <xf numFmtId="49" fontId="0" fillId="22" borderId="0" xfId="0" quotePrefix="1" applyNumberFormat="1" applyFill="1" applyBorder="1" applyAlignment="1">
      <alignment horizontal="center"/>
    </xf>
    <xf numFmtId="49" fontId="17" fillId="22" borderId="0" xfId="0" applyNumberFormat="1" applyFont="1" applyFill="1" applyBorder="1" applyAlignment="1">
      <alignment horizontal="center"/>
    </xf>
    <xf numFmtId="0" fontId="16" fillId="22" borderId="0" xfId="0" applyFont="1" applyFill="1" applyBorder="1" applyAlignment="1">
      <alignment horizontal="center"/>
    </xf>
    <xf numFmtId="0" fontId="16" fillId="22" borderId="0" xfId="0" applyFont="1" applyFill="1" applyBorder="1"/>
    <xf numFmtId="49" fontId="16" fillId="22" borderId="0" xfId="0" applyNumberFormat="1" applyFont="1" applyFill="1" applyBorder="1" applyAlignment="1">
      <alignment horizontal="center"/>
    </xf>
    <xf numFmtId="0" fontId="0" fillId="22" borderId="0" xfId="0" applyFill="1" applyAlignment="1">
      <alignment wrapText="1"/>
    </xf>
    <xf numFmtId="0" fontId="0" fillId="22" borderId="0" xfId="0" applyFill="1" applyBorder="1" applyAlignment="1">
      <alignment wrapText="1"/>
    </xf>
    <xf numFmtId="2" fontId="0" fillId="22" borderId="0" xfId="0" applyNumberFormat="1" applyFill="1"/>
    <xf numFmtId="0" fontId="18" fillId="22" borderId="0" xfId="0" applyFont="1" applyFill="1" applyAlignment="1">
      <alignment wrapText="1"/>
    </xf>
    <xf numFmtId="0" fontId="18" fillId="22" borderId="0" xfId="0" applyFont="1" applyFill="1" applyBorder="1" applyAlignment="1">
      <alignment horizontal="center" wrapText="1"/>
    </xf>
    <xf numFmtId="2" fontId="18" fillId="22" borderId="0" xfId="0" applyNumberFormat="1" applyFont="1" applyFill="1" applyBorder="1" applyAlignment="1">
      <alignment horizontal="center" wrapText="1"/>
    </xf>
    <xf numFmtId="2" fontId="15" fillId="22" borderId="0" xfId="0" applyNumberFormat="1" applyFont="1" applyFill="1" applyBorder="1" applyAlignment="1">
      <alignment horizontal="center" wrapText="1"/>
    </xf>
    <xf numFmtId="2" fontId="18" fillId="22" borderId="0" xfId="0" applyNumberFormat="1" applyFont="1" applyFill="1" applyBorder="1" applyAlignment="1">
      <alignment wrapText="1"/>
    </xf>
    <xf numFmtId="2" fontId="11" fillId="22" borderId="0" xfId="0" applyNumberFormat="1" applyFont="1" applyFill="1" applyBorder="1" applyAlignment="1">
      <alignment wrapText="1"/>
    </xf>
    <xf numFmtId="2" fontId="11" fillId="22" borderId="0" xfId="0" applyNumberFormat="1" applyFont="1" applyFill="1" applyBorder="1"/>
    <xf numFmtId="2" fontId="16" fillId="22" borderId="0" xfId="0" applyNumberFormat="1" applyFont="1" applyFill="1" applyBorder="1" applyAlignment="1">
      <alignment horizontal="center" wrapText="1"/>
    </xf>
    <xf numFmtId="0" fontId="42" fillId="22" borderId="0" xfId="0" applyFont="1" applyFill="1" applyAlignment="1">
      <alignment horizontal="center"/>
    </xf>
    <xf numFmtId="0" fontId="42" fillId="22" borderId="0" xfId="0" applyFont="1" applyFill="1" applyAlignment="1">
      <alignment horizontal="center"/>
    </xf>
    <xf numFmtId="0" fontId="0" fillId="18" borderId="155" xfId="0" applyFill="1" applyBorder="1" applyAlignment="1">
      <alignment horizontal="center"/>
    </xf>
    <xf numFmtId="0" fontId="0" fillId="18" borderId="158" xfId="0" applyFill="1" applyBorder="1" applyAlignment="1">
      <alignment horizontal="center"/>
    </xf>
    <xf numFmtId="0" fontId="1" fillId="18" borderId="157" xfId="0" applyFont="1" applyFill="1" applyBorder="1" applyAlignment="1">
      <alignment horizontal="center"/>
    </xf>
    <xf numFmtId="9" fontId="1" fillId="18" borderId="160" xfId="1" applyFont="1" applyFill="1" applyBorder="1" applyAlignment="1">
      <alignment horizontal="center"/>
    </xf>
    <xf numFmtId="9" fontId="1" fillId="18" borderId="6" xfId="1" applyFont="1" applyFill="1" applyBorder="1" applyAlignment="1">
      <alignment horizontal="center"/>
    </xf>
    <xf numFmtId="0" fontId="40" fillId="22" borderId="0" xfId="0" applyFont="1" applyFill="1"/>
    <xf numFmtId="0" fontId="0" fillId="2" borderId="3" xfId="0" applyFill="1" applyBorder="1"/>
    <xf numFmtId="0" fontId="0" fillId="2" borderId="0" xfId="0" applyFill="1" applyBorder="1"/>
    <xf numFmtId="0" fontId="0" fillId="2" borderId="4" xfId="0" applyFill="1" applyBorder="1"/>
    <xf numFmtId="0" fontId="12" fillId="2" borderId="3" xfId="0" applyFont="1" applyFill="1" applyBorder="1"/>
    <xf numFmtId="0" fontId="0" fillId="2" borderId="5" xfId="0" applyFill="1" applyBorder="1"/>
    <xf numFmtId="0" fontId="0" fillId="2" borderId="7" xfId="0" applyFill="1" applyBorder="1"/>
    <xf numFmtId="0" fontId="0" fillId="2" borderId="6" xfId="0" applyFill="1" applyBorder="1"/>
    <xf numFmtId="10" fontId="0" fillId="2" borderId="0" xfId="0" applyNumberFormat="1" applyFill="1" applyBorder="1"/>
    <xf numFmtId="0" fontId="4" fillId="2" borderId="0" xfId="0" applyFont="1" applyFill="1" applyBorder="1" applyAlignment="1">
      <alignment wrapText="1"/>
    </xf>
    <xf numFmtId="0" fontId="3" fillId="2" borderId="4" xfId="0" applyFont="1" applyFill="1" applyBorder="1" applyAlignment="1">
      <alignment wrapText="1"/>
    </xf>
    <xf numFmtId="0" fontId="12" fillId="2" borderId="0" xfId="0" applyFont="1" applyFill="1" applyBorder="1"/>
    <xf numFmtId="0" fontId="1" fillId="18" borderId="164" xfId="0" applyFont="1" applyFill="1" applyBorder="1"/>
    <xf numFmtId="4" fontId="0" fillId="18" borderId="159" xfId="0" applyNumberFormat="1" applyFill="1" applyBorder="1" applyAlignment="1">
      <alignment horizontal="center"/>
    </xf>
    <xf numFmtId="10" fontId="0" fillId="18" borderId="159" xfId="0" applyNumberFormat="1" applyFill="1" applyBorder="1" applyAlignment="1">
      <alignment horizontal="center"/>
    </xf>
    <xf numFmtId="9" fontId="0" fillId="18" borderId="159" xfId="0" applyNumberFormat="1" applyFill="1" applyBorder="1" applyAlignment="1">
      <alignment horizontal="center"/>
    </xf>
    <xf numFmtId="10" fontId="0" fillId="18" borderId="17" xfId="0" applyNumberFormat="1" applyFill="1" applyBorder="1" applyAlignment="1">
      <alignment horizontal="center"/>
    </xf>
    <xf numFmtId="0" fontId="0" fillId="18" borderId="159" xfId="0" applyFill="1" applyBorder="1" applyAlignment="1">
      <alignment horizontal="center"/>
    </xf>
    <xf numFmtId="0" fontId="6" fillId="18" borderId="3" xfId="0" applyFont="1" applyFill="1" applyBorder="1"/>
    <xf numFmtId="10" fontId="0" fillId="18" borderId="4" xfId="0" applyNumberFormat="1" applyFill="1" applyBorder="1"/>
    <xf numFmtId="0" fontId="0" fillId="18" borderId="3" xfId="0" applyFill="1" applyBorder="1"/>
    <xf numFmtId="4" fontId="0" fillId="18" borderId="4" xfId="0" applyNumberFormat="1" applyFill="1" applyBorder="1"/>
    <xf numFmtId="0" fontId="0" fillId="18" borderId="3" xfId="0" applyFill="1" applyBorder="1" applyAlignment="1">
      <alignment vertical="center"/>
    </xf>
    <xf numFmtId="10" fontId="0" fillId="18" borderId="4" xfId="0" applyNumberFormat="1" applyFill="1" applyBorder="1" applyAlignment="1">
      <alignment vertical="center"/>
    </xf>
    <xf numFmtId="0" fontId="14" fillId="18" borderId="157" xfId="0" applyFont="1" applyFill="1" applyBorder="1" applyAlignment="1">
      <alignment horizontal="center" vertical="center" wrapText="1"/>
    </xf>
    <xf numFmtId="0" fontId="3" fillId="18" borderId="160" xfId="0" applyFont="1" applyFill="1" applyBorder="1" applyAlignment="1">
      <alignment horizontal="center" vertical="center" wrapText="1"/>
    </xf>
    <xf numFmtId="10" fontId="3" fillId="18" borderId="160" xfId="0" applyNumberFormat="1" applyFont="1" applyFill="1" applyBorder="1" applyAlignment="1">
      <alignment horizontal="center" vertical="center" wrapText="1"/>
    </xf>
    <xf numFmtId="0" fontId="3" fillId="18" borderId="165" xfId="0" applyFont="1" applyFill="1" applyBorder="1" applyAlignment="1">
      <alignment horizontal="center" vertical="center" wrapText="1"/>
    </xf>
    <xf numFmtId="0" fontId="36" fillId="2" borderId="12" xfId="0" applyFont="1" applyFill="1" applyBorder="1"/>
    <xf numFmtId="0" fontId="36" fillId="2" borderId="20" xfId="0" applyFont="1" applyFill="1" applyBorder="1" applyAlignment="1">
      <alignment horizontal="center"/>
    </xf>
    <xf numFmtId="0" fontId="49" fillId="2" borderId="0" xfId="0" applyFont="1" applyFill="1" applyBorder="1" applyAlignment="1"/>
    <xf numFmtId="0" fontId="49" fillId="2" borderId="4" xfId="0" applyFont="1" applyFill="1" applyBorder="1" applyAlignment="1"/>
    <xf numFmtId="10" fontId="50" fillId="2" borderId="0" xfId="0" applyNumberFormat="1" applyFont="1" applyFill="1" applyBorder="1" applyAlignment="1">
      <alignment horizontal="left"/>
    </xf>
    <xf numFmtId="0" fontId="51" fillId="2" borderId="4" xfId="0" applyFont="1" applyFill="1" applyBorder="1" applyAlignment="1">
      <alignment wrapText="1"/>
    </xf>
    <xf numFmtId="0" fontId="49" fillId="2" borderId="0" xfId="0" applyFont="1" applyFill="1" applyBorder="1"/>
    <xf numFmtId="0" fontId="8" fillId="22" borderId="0" xfId="0" applyFont="1" applyFill="1" applyAlignment="1">
      <alignment vertical="center" wrapText="1"/>
    </xf>
    <xf numFmtId="10" fontId="0" fillId="22" borderId="0" xfId="0" applyNumberFormat="1" applyFill="1"/>
    <xf numFmtId="0" fontId="1" fillId="22" borderId="0" xfId="0" applyFont="1" applyFill="1"/>
    <xf numFmtId="0" fontId="1" fillId="22" borderId="0" xfId="0" applyFont="1" applyFill="1" applyBorder="1"/>
    <xf numFmtId="165" fontId="0" fillId="22" borderId="0" xfId="0" applyNumberFormat="1" applyFill="1" applyBorder="1"/>
    <xf numFmtId="0" fontId="0" fillId="22" borderId="4" xfId="0" applyFill="1" applyBorder="1"/>
    <xf numFmtId="0" fontId="9" fillId="22" borderId="0" xfId="0" applyFont="1" applyFill="1" applyAlignment="1">
      <alignment vertical="center" wrapText="1"/>
    </xf>
    <xf numFmtId="0" fontId="0" fillId="2" borderId="16" xfId="0" applyFill="1" applyBorder="1"/>
    <xf numFmtId="0" fontId="0" fillId="2" borderId="18" xfId="0" applyFill="1" applyBorder="1"/>
    <xf numFmtId="0" fontId="0" fillId="2" borderId="17" xfId="0" applyFill="1" applyBorder="1"/>
    <xf numFmtId="0" fontId="0" fillId="2" borderId="10" xfId="0" applyFill="1" applyBorder="1"/>
    <xf numFmtId="0" fontId="0" fillId="2" borderId="19" xfId="0" applyFill="1" applyBorder="1"/>
    <xf numFmtId="0" fontId="9" fillId="2" borderId="0" xfId="0" applyFont="1" applyFill="1" applyBorder="1" applyAlignment="1">
      <alignment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vertical="center" wrapText="1"/>
    </xf>
    <xf numFmtId="0" fontId="1" fillId="2" borderId="0" xfId="0" applyFont="1" applyFill="1" applyBorder="1" applyAlignment="1">
      <alignment horizontal="center"/>
    </xf>
    <xf numFmtId="0" fontId="0" fillId="2" borderId="0" xfId="0" applyFill="1"/>
    <xf numFmtId="10" fontId="0" fillId="2" borderId="4" xfId="0" applyNumberFormat="1" applyFill="1" applyBorder="1"/>
    <xf numFmtId="0" fontId="10" fillId="2" borderId="4" xfId="0" applyFont="1" applyFill="1" applyBorder="1" applyAlignment="1">
      <alignment horizontal="center" wrapText="1"/>
    </xf>
    <xf numFmtId="0" fontId="36" fillId="2" borderId="11" xfId="0" applyFont="1" applyFill="1" applyBorder="1" applyAlignment="1">
      <alignment horizontal="center"/>
    </xf>
    <xf numFmtId="0" fontId="36" fillId="2" borderId="20" xfId="0" applyFont="1" applyFill="1" applyBorder="1" applyAlignment="1">
      <alignment horizontal="center"/>
    </xf>
    <xf numFmtId="0" fontId="1" fillId="18" borderId="1" xfId="0" applyFont="1" applyFill="1" applyBorder="1"/>
    <xf numFmtId="0" fontId="1" fillId="18" borderId="13" xfId="0" applyFont="1" applyFill="1" applyBorder="1"/>
    <xf numFmtId="0" fontId="0" fillId="18" borderId="2" xfId="0" applyNumberFormat="1" applyFill="1" applyBorder="1" applyAlignment="1">
      <alignment horizontal="right"/>
    </xf>
    <xf numFmtId="0" fontId="1" fillId="18" borderId="3" xfId="0" applyFont="1" applyFill="1" applyBorder="1"/>
    <xf numFmtId="0" fontId="1" fillId="18" borderId="0" xfId="0" applyFont="1" applyFill="1" applyBorder="1"/>
    <xf numFmtId="2" fontId="0" fillId="18" borderId="4" xfId="0" applyNumberFormat="1" applyFill="1" applyBorder="1" applyAlignment="1">
      <alignment horizontal="right"/>
    </xf>
    <xf numFmtId="166" fontId="0" fillId="18" borderId="2" xfId="0" applyNumberFormat="1" applyFill="1" applyBorder="1"/>
    <xf numFmtId="0" fontId="1" fillId="18" borderId="5" xfId="0" applyFont="1" applyFill="1" applyBorder="1"/>
    <xf numFmtId="165" fontId="0" fillId="18" borderId="6" xfId="0" applyNumberFormat="1" applyFill="1" applyBorder="1"/>
    <xf numFmtId="165" fontId="0" fillId="18" borderId="4" xfId="0" applyNumberFormat="1" applyFill="1" applyBorder="1"/>
    <xf numFmtId="10" fontId="0" fillId="18" borderId="2" xfId="0" applyNumberFormat="1" applyFill="1" applyBorder="1"/>
    <xf numFmtId="0" fontId="0" fillId="18" borderId="4" xfId="0" applyFill="1" applyBorder="1"/>
    <xf numFmtId="10" fontId="1" fillId="18" borderId="6" xfId="0" applyNumberFormat="1" applyFont="1" applyFill="1" applyBorder="1"/>
    <xf numFmtId="0" fontId="1" fillId="18" borderId="18" xfId="0" applyFont="1" applyFill="1" applyBorder="1" applyAlignment="1">
      <alignment horizontal="center"/>
    </xf>
    <xf numFmtId="0" fontId="1" fillId="18" borderId="10" xfId="0" applyFont="1" applyFill="1" applyBorder="1" applyAlignment="1">
      <alignment horizontal="center"/>
    </xf>
    <xf numFmtId="0" fontId="0" fillId="18" borderId="10" xfId="0" applyFill="1" applyBorder="1"/>
    <xf numFmtId="2" fontId="0" fillId="18" borderId="19" xfId="0" applyNumberFormat="1" applyFill="1" applyBorder="1"/>
    <xf numFmtId="0" fontId="6" fillId="18" borderId="16" xfId="0" applyFont="1" applyFill="1" applyBorder="1" applyAlignment="1">
      <alignment horizontal="center"/>
    </xf>
    <xf numFmtId="0" fontId="6" fillId="18" borderId="0" xfId="0" applyFont="1" applyFill="1" applyBorder="1" applyAlignment="1">
      <alignment horizontal="center"/>
    </xf>
    <xf numFmtId="0" fontId="6" fillId="18" borderId="0" xfId="0" applyFont="1" applyFill="1" applyBorder="1"/>
    <xf numFmtId="10" fontId="5" fillId="18" borderId="17" xfId="0" applyNumberFormat="1" applyFont="1" applyFill="1" applyBorder="1"/>
    <xf numFmtId="10" fontId="6" fillId="18" borderId="0" xfId="0" applyNumberFormat="1" applyFont="1" applyFill="1" applyBorder="1"/>
    <xf numFmtId="2" fontId="5" fillId="18" borderId="17" xfId="0" applyNumberFormat="1" applyFont="1" applyFill="1" applyBorder="1"/>
    <xf numFmtId="0" fontId="6" fillId="18" borderId="14" xfId="0" applyFont="1" applyFill="1" applyBorder="1" applyAlignment="1">
      <alignment horizontal="center"/>
    </xf>
    <xf numFmtId="0" fontId="6" fillId="18" borderId="9" xfId="0" applyFont="1" applyFill="1" applyBorder="1" applyAlignment="1">
      <alignment horizontal="center"/>
    </xf>
    <xf numFmtId="10" fontId="6" fillId="18" borderId="9" xfId="0" applyNumberFormat="1" applyFont="1" applyFill="1" applyBorder="1"/>
    <xf numFmtId="10" fontId="5" fillId="18" borderId="15" xfId="0" applyNumberFormat="1" applyFont="1" applyFill="1" applyBorder="1"/>
    <xf numFmtId="0" fontId="1" fillId="18" borderId="5" xfId="0" applyFont="1" applyFill="1" applyBorder="1" applyAlignment="1">
      <alignment horizontal="center"/>
    </xf>
    <xf numFmtId="0" fontId="0" fillId="18" borderId="7" xfId="0" applyFill="1" applyBorder="1" applyAlignment="1">
      <alignment horizontal="center"/>
    </xf>
    <xf numFmtId="0" fontId="0" fillId="18" borderId="156" xfId="0" applyFill="1" applyBorder="1" applyAlignment="1">
      <alignment horizontal="center"/>
    </xf>
    <xf numFmtId="0" fontId="1" fillId="18" borderId="14" xfId="0" applyFont="1" applyFill="1" applyBorder="1"/>
    <xf numFmtId="0" fontId="0" fillId="18" borderId="101" xfId="0" applyFill="1" applyBorder="1" applyAlignment="1">
      <alignment horizontal="right"/>
    </xf>
    <xf numFmtId="0" fontId="1" fillId="18" borderId="16" xfId="0" applyFont="1" applyFill="1" applyBorder="1" applyAlignment="1">
      <alignment horizontal="left"/>
    </xf>
    <xf numFmtId="0" fontId="0" fillId="18" borderId="102" xfId="0" applyFill="1" applyBorder="1" applyAlignment="1">
      <alignment horizontal="right"/>
    </xf>
    <xf numFmtId="0" fontId="1" fillId="18" borderId="18" xfId="0" applyFont="1" applyFill="1" applyBorder="1"/>
    <xf numFmtId="0" fontId="0" fillId="18" borderId="103" xfId="0" applyFill="1" applyBorder="1"/>
    <xf numFmtId="0" fontId="52" fillId="23" borderId="12" xfId="0" applyFont="1" applyFill="1" applyBorder="1" applyAlignment="1">
      <alignment horizontal="center"/>
    </xf>
    <xf numFmtId="0" fontId="36" fillId="23" borderId="11" xfId="0" applyFont="1" applyFill="1" applyBorder="1" applyAlignment="1">
      <alignment horizontal="center"/>
    </xf>
    <xf numFmtId="0" fontId="36" fillId="23" borderId="12" xfId="0" applyFont="1" applyFill="1" applyBorder="1" applyAlignment="1">
      <alignment horizontal="center"/>
    </xf>
    <xf numFmtId="0" fontId="36" fillId="23" borderId="20" xfId="0" applyFont="1" applyFill="1" applyBorder="1" applyAlignment="1">
      <alignment horizontal="center"/>
    </xf>
    <xf numFmtId="0" fontId="45" fillId="23" borderId="1" xfId="0" applyFont="1" applyFill="1" applyBorder="1" applyAlignment="1">
      <alignment horizontal="left" vertical="center"/>
    </xf>
    <xf numFmtId="0" fontId="37" fillId="23" borderId="28" xfId="0" applyFont="1" applyFill="1" applyBorder="1"/>
    <xf numFmtId="0" fontId="37" fillId="23" borderId="13" xfId="0" applyFont="1" applyFill="1" applyBorder="1"/>
    <xf numFmtId="0" fontId="37" fillId="23" borderId="31" xfId="0" applyFont="1" applyFill="1" applyBorder="1"/>
    <xf numFmtId="0" fontId="37" fillId="23" borderId="30" xfId="0" applyFont="1" applyFill="1" applyBorder="1"/>
    <xf numFmtId="0" fontId="37" fillId="23" borderId="32" xfId="0" applyFont="1" applyFill="1" applyBorder="1"/>
    <xf numFmtId="0" fontId="45" fillId="23" borderId="33" xfId="0" applyFont="1" applyFill="1" applyBorder="1" applyAlignment="1">
      <alignment horizontal="left" vertical="center"/>
    </xf>
    <xf numFmtId="0" fontId="37" fillId="23" borderId="34" xfId="0" applyFont="1" applyFill="1" applyBorder="1" applyAlignment="1">
      <alignment horizontal="center"/>
    </xf>
    <xf numFmtId="0" fontId="37" fillId="23" borderId="35" xfId="0" applyFont="1" applyFill="1" applyBorder="1" applyAlignment="1">
      <alignment horizontal="center"/>
    </xf>
    <xf numFmtId="0" fontId="37" fillId="23" borderId="36" xfId="0" applyFont="1" applyFill="1" applyBorder="1" applyAlignment="1">
      <alignment horizontal="center"/>
    </xf>
    <xf numFmtId="0" fontId="37" fillId="23" borderId="37" xfId="0" applyFont="1" applyFill="1" applyBorder="1" applyAlignment="1">
      <alignment horizontal="center"/>
    </xf>
    <xf numFmtId="0" fontId="44" fillId="23" borderId="38" xfId="0" applyFont="1" applyFill="1" applyBorder="1" applyAlignment="1">
      <alignment horizontal="center"/>
    </xf>
    <xf numFmtId="0" fontId="46" fillId="23" borderId="1" xfId="0" applyFont="1" applyFill="1" applyBorder="1" applyAlignment="1">
      <alignment horizontal="left" vertical="center"/>
    </xf>
    <xf numFmtId="0" fontId="46" fillId="23" borderId="13" xfId="0" applyFont="1" applyFill="1" applyBorder="1" applyAlignment="1">
      <alignment horizontal="left" vertical="center"/>
    </xf>
    <xf numFmtId="0" fontId="46" fillId="23" borderId="30" xfId="0" applyFont="1" applyFill="1" applyBorder="1" applyAlignment="1">
      <alignment horizontal="left" vertical="center"/>
    </xf>
    <xf numFmtId="0" fontId="0" fillId="23" borderId="0" xfId="0" applyFill="1"/>
    <xf numFmtId="0" fontId="1" fillId="23" borderId="130" xfId="0" applyFont="1" applyFill="1" applyBorder="1" applyAlignment="1">
      <alignment horizontal="center" vertical="center"/>
    </xf>
    <xf numFmtId="0" fontId="0" fillId="23" borderId="31" xfId="0" applyFill="1" applyBorder="1" applyAlignment="1">
      <alignment horizontal="center" vertical="center"/>
    </xf>
    <xf numFmtId="0" fontId="0" fillId="23" borderId="30" xfId="0" applyFill="1" applyBorder="1" applyAlignment="1">
      <alignment horizontal="center" vertical="center"/>
    </xf>
    <xf numFmtId="0" fontId="1" fillId="23" borderId="13" xfId="0" applyFont="1" applyFill="1" applyBorder="1" applyAlignment="1">
      <alignment horizontal="center" vertical="center"/>
    </xf>
    <xf numFmtId="0" fontId="1" fillId="23" borderId="60" xfId="0" applyFont="1" applyFill="1" applyBorder="1" applyAlignment="1">
      <alignment horizontal="center" vertical="center"/>
    </xf>
    <xf numFmtId="0" fontId="0" fillId="23" borderId="31" xfId="0" applyFont="1" applyFill="1" applyBorder="1" applyAlignment="1">
      <alignment horizontal="center" vertical="center"/>
    </xf>
    <xf numFmtId="0" fontId="0" fillId="23" borderId="30" xfId="0" applyFont="1" applyFill="1" applyBorder="1" applyAlignment="1">
      <alignment horizontal="center" vertical="center"/>
    </xf>
    <xf numFmtId="0" fontId="18" fillId="23" borderId="31" xfId="0" applyFont="1" applyFill="1" applyBorder="1" applyAlignment="1">
      <alignment horizontal="center" vertical="center"/>
    </xf>
    <xf numFmtId="0" fontId="18" fillId="23" borderId="30" xfId="0" applyFont="1" applyFill="1" applyBorder="1" applyAlignment="1">
      <alignment horizontal="center" vertical="center"/>
    </xf>
    <xf numFmtId="0" fontId="18" fillId="23" borderId="2" xfId="0" applyFont="1" applyFill="1" applyBorder="1" applyAlignment="1">
      <alignment horizontal="center" vertical="center"/>
    </xf>
    <xf numFmtId="0" fontId="46" fillId="23" borderId="5" xfId="0" applyFont="1" applyFill="1" applyBorder="1" applyAlignment="1">
      <alignment horizontal="left" vertical="center"/>
    </xf>
    <xf numFmtId="0" fontId="46" fillId="23" borderId="7" xfId="0" applyFont="1" applyFill="1" applyBorder="1" applyAlignment="1">
      <alignment horizontal="left" vertical="center"/>
    </xf>
    <xf numFmtId="0" fontId="46" fillId="23" borderId="52" xfId="0" applyFont="1" applyFill="1" applyBorder="1" applyAlignment="1">
      <alignment horizontal="left" vertical="center"/>
    </xf>
    <xf numFmtId="0" fontId="1" fillId="23" borderId="131" xfId="0" applyFont="1" applyFill="1" applyBorder="1" applyAlignment="1">
      <alignment horizontal="center" vertical="center"/>
    </xf>
    <xf numFmtId="0" fontId="0" fillId="23" borderId="53" xfId="0" applyFill="1" applyBorder="1" applyAlignment="1">
      <alignment horizontal="center" vertical="center"/>
    </xf>
    <xf numFmtId="0" fontId="0" fillId="23" borderId="52" xfId="0" applyFill="1" applyBorder="1" applyAlignment="1">
      <alignment horizontal="center" vertical="center"/>
    </xf>
    <xf numFmtId="0" fontId="1" fillId="23" borderId="7" xfId="0" applyFont="1" applyFill="1" applyBorder="1" applyAlignment="1">
      <alignment horizontal="center" vertical="center"/>
    </xf>
    <xf numFmtId="0" fontId="1" fillId="23" borderId="140" xfId="0" applyFont="1" applyFill="1" applyBorder="1" applyAlignment="1">
      <alignment horizontal="center" vertical="center"/>
    </xf>
    <xf numFmtId="0" fontId="0" fillId="23" borderId="53" xfId="0" applyFont="1" applyFill="1" applyBorder="1" applyAlignment="1">
      <alignment horizontal="center" vertical="center"/>
    </xf>
    <xf numFmtId="0" fontId="0" fillId="23" borderId="52" xfId="0" applyFont="1" applyFill="1" applyBorder="1" applyAlignment="1">
      <alignment horizontal="center" vertical="center"/>
    </xf>
    <xf numFmtId="0" fontId="18" fillId="23" borderId="53" xfId="0" applyFont="1" applyFill="1" applyBorder="1" applyAlignment="1">
      <alignment horizontal="center" vertical="center"/>
    </xf>
    <xf numFmtId="0" fontId="18" fillId="23" borderId="52" xfId="0" applyFont="1" applyFill="1" applyBorder="1" applyAlignment="1">
      <alignment horizontal="center" vertical="center"/>
    </xf>
    <xf numFmtId="0" fontId="18" fillId="23" borderId="6" xfId="0" applyFont="1" applyFill="1" applyBorder="1" applyAlignment="1">
      <alignment horizontal="center" vertical="center"/>
    </xf>
    <xf numFmtId="0" fontId="43" fillId="23" borderId="1" xfId="0" applyFont="1" applyFill="1" applyBorder="1" applyAlignment="1">
      <alignment horizontal="left" vertical="center"/>
    </xf>
    <xf numFmtId="0" fontId="43" fillId="23" borderId="2" xfId="0" applyFont="1" applyFill="1" applyBorder="1" applyAlignment="1">
      <alignment horizontal="left" vertical="center"/>
    </xf>
    <xf numFmtId="0" fontId="0" fillId="23" borderId="60" xfId="0" applyFill="1" applyBorder="1" applyAlignment="1">
      <alignment horizontal="center"/>
    </xf>
    <xf numFmtId="0" fontId="0" fillId="23" borderId="13" xfId="0" applyFill="1" applyBorder="1" applyAlignment="1">
      <alignment horizontal="center"/>
    </xf>
    <xf numFmtId="0" fontId="0" fillId="23" borderId="31" xfId="0" applyFill="1" applyBorder="1" applyAlignment="1">
      <alignment horizontal="center"/>
    </xf>
    <xf numFmtId="0" fontId="0" fillId="23" borderId="30" xfId="0" applyFill="1" applyBorder="1" applyAlignment="1">
      <alignment horizontal="center"/>
    </xf>
    <xf numFmtId="0" fontId="0" fillId="23" borderId="28" xfId="0" applyFill="1" applyBorder="1" applyAlignment="1">
      <alignment horizontal="center"/>
    </xf>
    <xf numFmtId="0" fontId="0" fillId="23" borderId="32" xfId="0" applyFill="1" applyBorder="1" applyAlignment="1">
      <alignment horizontal="center"/>
    </xf>
    <xf numFmtId="0" fontId="43" fillId="23" borderId="5" xfId="0" applyFont="1" applyFill="1" applyBorder="1" applyAlignment="1">
      <alignment horizontal="left" vertical="center"/>
    </xf>
    <xf numFmtId="0" fontId="43" fillId="23" borderId="6" xfId="0" applyFont="1" applyFill="1" applyBorder="1" applyAlignment="1">
      <alignment horizontal="left" vertical="center"/>
    </xf>
    <xf numFmtId="0" fontId="0" fillId="23" borderId="61" xfId="0" applyFill="1" applyBorder="1" applyAlignment="1">
      <alignment horizontal="center"/>
    </xf>
    <xf numFmtId="0" fontId="0" fillId="23" borderId="35" xfId="0" applyFill="1" applyBorder="1" applyAlignment="1">
      <alignment horizontal="center"/>
    </xf>
    <xf numFmtId="0" fontId="0" fillId="23" borderId="36" xfId="0" applyFill="1" applyBorder="1" applyAlignment="1">
      <alignment horizontal="center"/>
    </xf>
    <xf numFmtId="0" fontId="0" fillId="23" borderId="37" xfId="0" applyFill="1" applyBorder="1" applyAlignment="1">
      <alignment horizontal="center"/>
    </xf>
    <xf numFmtId="0" fontId="0" fillId="23" borderId="34" xfId="0" applyFill="1" applyBorder="1" applyAlignment="1">
      <alignment horizontal="center"/>
    </xf>
    <xf numFmtId="0" fontId="0" fillId="23" borderId="38" xfId="0" applyFill="1" applyBorder="1" applyAlignment="1">
      <alignment horizontal="center"/>
    </xf>
    <xf numFmtId="0" fontId="46" fillId="23" borderId="11" xfId="0" applyFont="1" applyFill="1" applyBorder="1" applyAlignment="1">
      <alignment horizontal="left" vertical="center"/>
    </xf>
    <xf numFmtId="0" fontId="46" fillId="23" borderId="20" xfId="0" applyFont="1" applyFill="1" applyBorder="1" applyAlignment="1">
      <alignment horizontal="left" vertical="center"/>
    </xf>
    <xf numFmtId="0" fontId="47" fillId="23" borderId="171" xfId="0" applyFont="1" applyFill="1" applyBorder="1" applyAlignment="1">
      <alignment horizontal="center"/>
    </xf>
    <xf numFmtId="0" fontId="47" fillId="23" borderId="172" xfId="0" applyFont="1" applyFill="1" applyBorder="1" applyAlignment="1">
      <alignment horizontal="center"/>
    </xf>
    <xf numFmtId="0" fontId="47" fillId="23" borderId="173" xfId="0" applyFont="1" applyFill="1" applyBorder="1" applyAlignment="1">
      <alignment horizontal="center"/>
    </xf>
    <xf numFmtId="0" fontId="47" fillId="23" borderId="11" xfId="0" applyFont="1" applyFill="1" applyBorder="1" applyAlignment="1">
      <alignment horizontal="center"/>
    </xf>
    <xf numFmtId="0" fontId="47" fillId="23" borderId="12" xfId="0" applyFont="1" applyFill="1" applyBorder="1" applyAlignment="1">
      <alignment horizontal="center"/>
    </xf>
    <xf numFmtId="0" fontId="47" fillId="23" borderId="20" xfId="0" applyFont="1" applyFill="1" applyBorder="1" applyAlignment="1">
      <alignment horizontal="center"/>
    </xf>
    <xf numFmtId="0" fontId="44" fillId="23" borderId="11" xfId="0" applyFont="1" applyFill="1" applyBorder="1" applyAlignment="1">
      <alignment horizontal="center"/>
    </xf>
    <xf numFmtId="0" fontId="44" fillId="23" borderId="20" xfId="0" applyFont="1" applyFill="1" applyBorder="1" applyAlignment="1">
      <alignment horizontal="center"/>
    </xf>
    <xf numFmtId="0" fontId="44" fillId="23" borderId="87" xfId="0" applyFont="1" applyFill="1" applyBorder="1" applyAlignment="1">
      <alignment horizontal="center"/>
    </xf>
    <xf numFmtId="0" fontId="44" fillId="23" borderId="88" xfId="0" applyFont="1" applyFill="1" applyBorder="1" applyAlignment="1">
      <alignment horizontal="center"/>
    </xf>
    <xf numFmtId="0" fontId="48" fillId="23" borderId="11" xfId="0" applyFont="1" applyFill="1" applyBorder="1" applyAlignment="1">
      <alignment horizontal="center" vertical="center" wrapText="1"/>
    </xf>
    <xf numFmtId="0" fontId="48" fillId="23" borderId="12" xfId="0" applyFont="1" applyFill="1" applyBorder="1" applyAlignment="1">
      <alignment horizontal="center" vertical="center" wrapText="1"/>
    </xf>
    <xf numFmtId="0" fontId="48" fillId="23" borderId="20" xfId="0" applyFont="1" applyFill="1" applyBorder="1" applyAlignment="1">
      <alignment horizontal="center" vertical="center" wrapText="1"/>
    </xf>
    <xf numFmtId="0" fontId="6" fillId="12" borderId="23" xfId="0" applyFont="1" applyFill="1" applyBorder="1"/>
    <xf numFmtId="0" fontId="5" fillId="12" borderId="24" xfId="0" applyFont="1" applyFill="1" applyBorder="1"/>
    <xf numFmtId="0" fontId="5" fillId="8" borderId="3" xfId="0" applyFont="1" applyFill="1" applyBorder="1"/>
    <xf numFmtId="9" fontId="5" fillId="8" borderId="4" xfId="1" applyFont="1" applyFill="1" applyBorder="1"/>
    <xf numFmtId="0" fontId="6" fillId="18" borderId="1" xfId="0" applyFont="1" applyFill="1" applyBorder="1"/>
    <xf numFmtId="4" fontId="5" fillId="18" borderId="2" xfId="0" applyNumberFormat="1" applyFont="1" applyFill="1" applyBorder="1"/>
    <xf numFmtId="0" fontId="5" fillId="18" borderId="5" xfId="0" applyFont="1" applyFill="1" applyBorder="1"/>
    <xf numFmtId="2" fontId="5" fillId="18" borderId="6" xfId="0" applyNumberFormat="1" applyFont="1" applyFill="1" applyBorder="1"/>
    <xf numFmtId="2" fontId="5" fillId="8" borderId="4" xfId="0" applyNumberFormat="1" applyFont="1" applyFill="1" applyBorder="1"/>
    <xf numFmtId="0" fontId="44" fillId="23" borderId="11" xfId="0" applyFont="1" applyFill="1" applyBorder="1" applyAlignment="1">
      <alignment horizontal="center" vertical="center" wrapText="1"/>
    </xf>
    <xf numFmtId="0" fontId="44" fillId="23" borderId="20" xfId="0" applyFont="1" applyFill="1" applyBorder="1" applyAlignment="1">
      <alignment horizontal="center" vertical="center" wrapText="1"/>
    </xf>
    <xf numFmtId="0" fontId="44" fillId="2" borderId="5" xfId="0" applyFont="1" applyFill="1" applyBorder="1" applyAlignment="1">
      <alignment horizontal="center" vertical="center" wrapText="1"/>
    </xf>
    <xf numFmtId="0" fontId="47" fillId="2" borderId="7" xfId="0" applyFont="1" applyFill="1" applyBorder="1" applyAlignment="1">
      <alignment horizontal="center" vertical="center" wrapText="1"/>
    </xf>
    <xf numFmtId="0" fontId="47" fillId="2" borderId="6" xfId="0" applyFont="1" applyFill="1" applyBorder="1" applyAlignment="1">
      <alignment horizontal="center" vertical="center" wrapText="1"/>
    </xf>
    <xf numFmtId="0" fontId="0" fillId="23" borderId="11" xfId="0" applyFill="1" applyBorder="1"/>
    <xf numFmtId="0" fontId="0" fillId="23" borderId="12" xfId="0" applyFill="1" applyBorder="1"/>
    <xf numFmtId="10" fontId="0" fillId="23" borderId="20" xfId="0" applyNumberFormat="1" applyFill="1" applyBorder="1"/>
    <xf numFmtId="0" fontId="36" fillId="23" borderId="11" xfId="0" applyFont="1" applyFill="1" applyBorder="1" applyAlignment="1">
      <alignment horizontal="center" vertical="center"/>
    </xf>
    <xf numFmtId="0" fontId="36" fillId="23" borderId="12" xfId="0" applyFont="1" applyFill="1" applyBorder="1" applyAlignment="1">
      <alignment horizontal="center" vertical="center"/>
    </xf>
    <xf numFmtId="0" fontId="36" fillId="23" borderId="20" xfId="0" applyFont="1" applyFill="1" applyBorder="1" applyAlignment="1">
      <alignment horizontal="center" vertical="center"/>
    </xf>
    <xf numFmtId="0" fontId="0" fillId="22" borderId="7" xfId="0" applyFill="1" applyBorder="1"/>
    <xf numFmtId="0" fontId="0" fillId="22" borderId="3" xfId="0" applyFill="1" applyBorder="1"/>
    <xf numFmtId="165" fontId="0" fillId="22" borderId="0" xfId="0" applyNumberFormat="1" applyFill="1"/>
    <xf numFmtId="2" fontId="0" fillId="22" borderId="0" xfId="0" applyNumberFormat="1" applyFill="1" applyBorder="1"/>
    <xf numFmtId="0" fontId="36" fillId="23" borderId="152" xfId="0" applyFont="1" applyFill="1" applyBorder="1" applyAlignment="1">
      <alignment horizontal="center"/>
    </xf>
    <xf numFmtId="0" fontId="37" fillId="23" borderId="11" xfId="0" applyFont="1" applyFill="1" applyBorder="1" applyAlignment="1">
      <alignment horizontal="center" vertical="center"/>
    </xf>
    <xf numFmtId="0" fontId="37" fillId="23" borderId="12" xfId="0" applyFont="1" applyFill="1" applyBorder="1" applyAlignment="1">
      <alignment horizontal="center" vertical="center"/>
    </xf>
    <xf numFmtId="0" fontId="37" fillId="23" borderId="20" xfId="0" applyFont="1" applyFill="1" applyBorder="1"/>
    <xf numFmtId="0" fontId="1" fillId="23" borderId="82" xfId="0" applyFont="1" applyFill="1" applyBorder="1" applyAlignment="1">
      <alignment horizontal="center" vertical="center"/>
    </xf>
    <xf numFmtId="0" fontId="1" fillId="23" borderId="83" xfId="0" applyFont="1" applyFill="1" applyBorder="1" applyAlignment="1">
      <alignment horizontal="center" vertical="center"/>
    </xf>
    <xf numFmtId="0" fontId="1" fillId="23" borderId="84" xfId="0" applyFont="1" applyFill="1" applyBorder="1" applyAlignment="1">
      <alignment horizontal="center" vertical="center"/>
    </xf>
    <xf numFmtId="0" fontId="1" fillId="23" borderId="1" xfId="0" applyFont="1" applyFill="1" applyBorder="1" applyAlignment="1">
      <alignment horizontal="center" vertical="center"/>
    </xf>
    <xf numFmtId="0" fontId="1" fillId="23" borderId="2" xfId="0" applyFont="1" applyFill="1" applyBorder="1" applyAlignment="1">
      <alignment horizontal="center" vertical="center"/>
    </xf>
    <xf numFmtId="0" fontId="1" fillId="23" borderId="5" xfId="0" applyFont="1" applyFill="1" applyBorder="1" applyAlignment="1">
      <alignment horizontal="center" vertical="center"/>
    </xf>
    <xf numFmtId="0" fontId="1" fillId="23" borderId="6" xfId="0" applyFont="1" applyFill="1" applyBorder="1" applyAlignment="1">
      <alignment horizontal="center" vertical="center"/>
    </xf>
    <xf numFmtId="0" fontId="37" fillId="2" borderId="11" xfId="0" applyFont="1" applyFill="1" applyBorder="1" applyAlignment="1">
      <alignment horizontal="center"/>
    </xf>
    <xf numFmtId="0" fontId="37" fillId="2" borderId="12" xfId="0" applyFont="1" applyFill="1" applyBorder="1" applyAlignment="1">
      <alignment horizontal="center"/>
    </xf>
    <xf numFmtId="0" fontId="37" fillId="2" borderId="20" xfId="0" applyFont="1" applyFill="1" applyBorder="1" applyAlignment="1">
      <alignment horizontal="center"/>
    </xf>
    <xf numFmtId="0" fontId="0" fillId="12" borderId="3" xfId="0" applyFill="1" applyBorder="1"/>
    <xf numFmtId="0" fontId="0" fillId="12" borderId="0" xfId="0" applyFill="1" applyBorder="1"/>
    <xf numFmtId="0" fontId="3" fillId="12" borderId="3" xfId="0" applyFont="1" applyFill="1" applyBorder="1"/>
    <xf numFmtId="0" fontId="3" fillId="12" borderId="0" xfId="0" applyFont="1" applyFill="1" applyBorder="1" applyAlignment="1">
      <alignment horizontal="center"/>
    </xf>
    <xf numFmtId="0" fontId="0" fillId="12" borderId="4" xfId="0" applyFill="1" applyBorder="1"/>
    <xf numFmtId="0" fontId="0" fillId="12" borderId="5" xfId="0" applyFill="1" applyBorder="1"/>
    <xf numFmtId="0" fontId="0" fillId="12" borderId="7" xfId="0" applyFill="1" applyBorder="1"/>
    <xf numFmtId="0" fontId="0" fillId="12" borderId="6" xfId="0" applyFill="1" applyBorder="1"/>
    <xf numFmtId="0" fontId="47" fillId="12" borderId="3" xfId="0" applyNumberFormat="1" applyFont="1" applyFill="1" applyBorder="1" applyAlignment="1">
      <alignment horizontal="center"/>
    </xf>
    <xf numFmtId="0" fontId="47" fillId="12" borderId="0" xfId="0" applyNumberFormat="1" applyFont="1" applyFill="1" applyBorder="1" applyAlignment="1">
      <alignment horizontal="center"/>
    </xf>
    <xf numFmtId="0" fontId="47" fillId="12" borderId="4" xfId="0" applyNumberFormat="1" applyFont="1" applyFill="1" applyBorder="1" applyAlignment="1">
      <alignment horizontal="center"/>
    </xf>
    <xf numFmtId="0" fontId="25" fillId="12" borderId="3" xfId="0" applyFont="1" applyFill="1" applyBorder="1"/>
    <xf numFmtId="0" fontId="0" fillId="12" borderId="0" xfId="0" applyFill="1" applyBorder="1" applyAlignment="1">
      <alignment horizontal="right"/>
    </xf>
    <xf numFmtId="0" fontId="25" fillId="12" borderId="0" xfId="0" applyFont="1" applyFill="1" applyBorder="1"/>
    <xf numFmtId="0" fontId="0" fillId="12" borderId="0" xfId="0" applyFill="1"/>
    <xf numFmtId="0" fontId="1" fillId="12" borderId="0" xfId="0" applyFont="1" applyFill="1" applyBorder="1" applyAlignment="1">
      <alignment horizontal="right"/>
    </xf>
    <xf numFmtId="0" fontId="1" fillId="12" borderId="0" xfId="0" applyFont="1" applyFill="1" applyBorder="1"/>
    <xf numFmtId="0" fontId="0" fillId="18" borderId="101" xfId="0" applyFill="1" applyBorder="1" applyAlignment="1">
      <alignment horizontal="center"/>
    </xf>
    <xf numFmtId="0" fontId="0" fillId="18" borderId="102" xfId="0" applyFont="1" applyFill="1" applyBorder="1" applyAlignment="1">
      <alignment horizontal="center"/>
    </xf>
    <xf numFmtId="0" fontId="0" fillId="18" borderId="102" xfId="0" quotePrefix="1" applyFont="1" applyFill="1" applyBorder="1" applyAlignment="1">
      <alignment horizontal="center"/>
    </xf>
    <xf numFmtId="0" fontId="0" fillId="18" borderId="16" xfId="0" applyFill="1" applyBorder="1" applyAlignment="1">
      <alignment horizontal="center"/>
    </xf>
    <xf numFmtId="165" fontId="0" fillId="18" borderId="59" xfId="0" applyNumberFormat="1" applyFill="1" applyBorder="1" applyAlignment="1">
      <alignment vertical="center"/>
    </xf>
    <xf numFmtId="165" fontId="0" fillId="18" borderId="71" xfId="0" applyNumberFormat="1" applyFill="1" applyBorder="1" applyAlignment="1">
      <alignment vertical="center"/>
    </xf>
    <xf numFmtId="165" fontId="0" fillId="18" borderId="17" xfId="0" applyNumberFormat="1" applyFill="1" applyBorder="1" applyAlignment="1">
      <alignment vertical="center"/>
    </xf>
    <xf numFmtId="165" fontId="0" fillId="18" borderId="71" xfId="0" applyNumberFormat="1" applyFont="1" applyFill="1" applyBorder="1" applyAlignment="1">
      <alignment vertical="center"/>
    </xf>
    <xf numFmtId="0" fontId="1" fillId="18" borderId="16" xfId="0" applyFont="1" applyFill="1" applyBorder="1"/>
    <xf numFmtId="165" fontId="0" fillId="18" borderId="17" xfId="0" applyNumberFormat="1" applyFill="1" applyBorder="1"/>
    <xf numFmtId="165" fontId="0" fillId="18" borderId="19" xfId="0" applyNumberFormat="1" applyFill="1" applyBorder="1"/>
    <xf numFmtId="165" fontId="0" fillId="18" borderId="166" xfId="0" applyNumberFormat="1" applyFill="1" applyBorder="1"/>
    <xf numFmtId="0" fontId="1" fillId="18" borderId="101" xfId="0" applyFont="1" applyFill="1" applyBorder="1" applyAlignment="1">
      <alignment horizontal="center"/>
    </xf>
    <xf numFmtId="0" fontId="1" fillId="18" borderId="102" xfId="0" applyFont="1" applyFill="1" applyBorder="1" applyAlignment="1">
      <alignment horizontal="center"/>
    </xf>
    <xf numFmtId="0" fontId="0" fillId="7" borderId="102" xfId="0" applyFont="1" applyFill="1" applyBorder="1" applyAlignment="1">
      <alignment horizontal="center"/>
    </xf>
    <xf numFmtId="0" fontId="0" fillId="7" borderId="102" xfId="0" quotePrefix="1" applyFont="1" applyFill="1" applyBorder="1" applyAlignment="1">
      <alignment horizontal="center"/>
    </xf>
    <xf numFmtId="0" fontId="26" fillId="18" borderId="3" xfId="0" applyFont="1" applyFill="1" applyBorder="1"/>
    <xf numFmtId="165" fontId="0" fillId="18" borderId="59" xfId="0" applyNumberFormat="1" applyFill="1" applyBorder="1" applyAlignment="1"/>
    <xf numFmtId="165" fontId="0" fillId="18" borderId="71" xfId="0" applyNumberFormat="1" applyFill="1" applyBorder="1" applyAlignment="1"/>
    <xf numFmtId="0" fontId="0" fillId="18" borderId="75" xfId="0" applyFill="1" applyBorder="1" applyAlignment="1"/>
    <xf numFmtId="2" fontId="0" fillId="18" borderId="59" xfId="0" applyNumberFormat="1" applyFill="1" applyBorder="1"/>
    <xf numFmtId="0" fontId="0" fillId="18" borderId="75" xfId="0" applyFill="1" applyBorder="1"/>
    <xf numFmtId="2" fontId="0" fillId="18" borderId="59" xfId="0" applyNumberFormat="1" applyFill="1" applyBorder="1" applyAlignment="1"/>
    <xf numFmtId="10" fontId="0" fillId="18" borderId="71" xfId="0" applyNumberFormat="1" applyFill="1" applyBorder="1" applyAlignment="1"/>
    <xf numFmtId="0" fontId="1" fillId="18" borderId="85" xfId="0" applyFont="1" applyFill="1" applyBorder="1"/>
    <xf numFmtId="0" fontId="1" fillId="18" borderId="74" xfId="0" applyFont="1" applyFill="1" applyBorder="1"/>
    <xf numFmtId="0" fontId="1" fillId="18" borderId="3" xfId="0" applyFont="1" applyFill="1" applyBorder="1" applyAlignment="1">
      <alignment wrapText="1"/>
    </xf>
    <xf numFmtId="2" fontId="1" fillId="18" borderId="75" xfId="0" applyNumberFormat="1" applyFont="1" applyFill="1" applyBorder="1"/>
    <xf numFmtId="0" fontId="0" fillId="12" borderId="138" xfId="0" applyFill="1" applyBorder="1" applyAlignment="1"/>
    <xf numFmtId="0" fontId="0" fillId="12" borderId="0" xfId="0" applyFill="1" applyBorder="1" applyAlignment="1"/>
    <xf numFmtId="0" fontId="47" fillId="23" borderId="5" xfId="0" applyNumberFormat="1" applyFont="1" applyFill="1" applyBorder="1" applyAlignment="1">
      <alignment horizontal="center"/>
    </xf>
    <xf numFmtId="0" fontId="47" fillId="23" borderId="7" xfId="0" applyNumberFormat="1" applyFont="1" applyFill="1" applyBorder="1" applyAlignment="1">
      <alignment horizontal="center"/>
    </xf>
    <xf numFmtId="0" fontId="47" fillId="23" borderId="6" xfId="0" applyNumberFormat="1" applyFont="1" applyFill="1" applyBorder="1" applyAlignment="1">
      <alignment horizontal="center"/>
    </xf>
    <xf numFmtId="0" fontId="36" fillId="23" borderId="11" xfId="0" applyNumberFormat="1" applyFont="1" applyFill="1" applyBorder="1" applyAlignment="1">
      <alignment horizontal="center"/>
    </xf>
    <xf numFmtId="0" fontId="36" fillId="23" borderId="12" xfId="0" applyNumberFormat="1" applyFont="1" applyFill="1" applyBorder="1" applyAlignment="1">
      <alignment horizontal="center"/>
    </xf>
    <xf numFmtId="0" fontId="36" fillId="23" borderId="20" xfId="0" applyNumberFormat="1" applyFont="1" applyFill="1" applyBorder="1" applyAlignment="1">
      <alignment horizontal="center"/>
    </xf>
    <xf numFmtId="0" fontId="36" fillId="23" borderId="87" xfId="0" applyFont="1" applyFill="1" applyBorder="1" applyAlignment="1">
      <alignment horizontal="center"/>
    </xf>
    <xf numFmtId="0" fontId="36" fillId="23" borderId="88" xfId="0" applyFont="1" applyFill="1" applyBorder="1" applyAlignment="1">
      <alignment horizontal="center"/>
    </xf>
    <xf numFmtId="0" fontId="0" fillId="23" borderId="11" xfId="0" applyFill="1" applyBorder="1" applyAlignment="1">
      <alignment horizontal="center"/>
    </xf>
    <xf numFmtId="0" fontId="0" fillId="23" borderId="12" xfId="0" applyFill="1" applyBorder="1" applyAlignment="1">
      <alignment horizontal="center"/>
    </xf>
    <xf numFmtId="0" fontId="37" fillId="23" borderId="12" xfId="0" applyFont="1" applyFill="1" applyBorder="1" applyAlignment="1">
      <alignment horizontal="center"/>
    </xf>
    <xf numFmtId="0" fontId="47" fillId="23" borderId="12" xfId="0" applyFont="1" applyFill="1" applyBorder="1" applyAlignment="1">
      <alignment horizontal="center"/>
    </xf>
    <xf numFmtId="0" fontId="0" fillId="23" borderId="20" xfId="0" applyFill="1" applyBorder="1" applyAlignment="1">
      <alignment horizontal="center"/>
    </xf>
    <xf numFmtId="0" fontId="0" fillId="24" borderId="1" xfId="0" applyFill="1" applyBorder="1"/>
    <xf numFmtId="0" fontId="0" fillId="24" borderId="13" xfId="0" applyFill="1" applyBorder="1"/>
    <xf numFmtId="10" fontId="0" fillId="24" borderId="13" xfId="0" applyNumberFormat="1" applyFill="1" applyBorder="1"/>
    <xf numFmtId="0" fontId="0" fillId="24" borderId="2" xfId="0" applyFill="1" applyBorder="1"/>
    <xf numFmtId="0" fontId="0" fillId="24" borderId="3" xfId="0" applyFill="1" applyBorder="1"/>
    <xf numFmtId="0" fontId="0" fillId="24" borderId="0" xfId="0" applyFill="1" applyBorder="1"/>
    <xf numFmtId="0" fontId="0" fillId="24" borderId="4" xfId="0" applyFill="1" applyBorder="1"/>
    <xf numFmtId="0" fontId="0" fillId="24" borderId="16" xfId="0" applyFill="1" applyBorder="1"/>
    <xf numFmtId="2" fontId="0" fillId="24" borderId="0" xfId="0" applyNumberFormat="1" applyFill="1" applyBorder="1"/>
    <xf numFmtId="10" fontId="0" fillId="24" borderId="0" xfId="0" applyNumberFormat="1" applyFill="1" applyBorder="1"/>
    <xf numFmtId="0" fontId="1" fillId="24" borderId="4" xfId="0" applyFont="1" applyFill="1" applyBorder="1"/>
    <xf numFmtId="0" fontId="0" fillId="24" borderId="5" xfId="0" applyFill="1" applyBorder="1"/>
    <xf numFmtId="0" fontId="0" fillId="24" borderId="7" xfId="0" applyFill="1" applyBorder="1"/>
    <xf numFmtId="0" fontId="0" fillId="24" borderId="6" xfId="0" applyFill="1" applyBorder="1"/>
    <xf numFmtId="0" fontId="0" fillId="24" borderId="0" xfId="0" applyFill="1" applyBorder="1" applyAlignment="1"/>
    <xf numFmtId="0" fontId="28" fillId="24" borderId="4" xfId="3" applyFill="1" applyBorder="1" applyAlignment="1">
      <alignment wrapText="1"/>
    </xf>
    <xf numFmtId="165" fontId="0" fillId="24" borderId="0" xfId="0" applyNumberFormat="1" applyFill="1" applyBorder="1"/>
    <xf numFmtId="0" fontId="47" fillId="24" borderId="3" xfId="0" applyFont="1" applyFill="1" applyBorder="1" applyAlignment="1">
      <alignment horizontal="center"/>
    </xf>
    <xf numFmtId="0" fontId="47" fillId="24" borderId="0" xfId="0" applyFont="1" applyFill="1" applyBorder="1" applyAlignment="1">
      <alignment horizontal="center"/>
    </xf>
    <xf numFmtId="0" fontId="47" fillId="24" borderId="4" xfId="0" applyFont="1" applyFill="1" applyBorder="1" applyAlignment="1">
      <alignment horizontal="center"/>
    </xf>
    <xf numFmtId="10" fontId="47" fillId="24" borderId="3" xfId="0" applyNumberFormat="1" applyFont="1" applyFill="1" applyBorder="1" applyAlignment="1">
      <alignment horizontal="center"/>
    </xf>
    <xf numFmtId="10" fontId="47" fillId="24" borderId="0" xfId="0" applyNumberFormat="1" applyFont="1" applyFill="1" applyBorder="1" applyAlignment="1">
      <alignment horizontal="center"/>
    </xf>
    <xf numFmtId="10" fontId="47" fillId="24" borderId="4" xfId="0" applyNumberFormat="1" applyFont="1" applyFill="1" applyBorder="1" applyAlignment="1">
      <alignment horizontal="center"/>
    </xf>
    <xf numFmtId="0" fontId="36" fillId="2" borderId="78" xfId="0" applyFont="1" applyFill="1" applyBorder="1" applyAlignment="1">
      <alignment horizontal="center"/>
    </xf>
    <xf numFmtId="0" fontId="36" fillId="2" borderId="79" xfId="0" applyFont="1" applyFill="1" applyBorder="1" applyAlignment="1">
      <alignment horizontal="center"/>
    </xf>
    <xf numFmtId="0" fontId="36" fillId="2" borderId="80" xfId="0" applyFont="1" applyFill="1" applyBorder="1" applyAlignment="1">
      <alignment horizontal="center"/>
    </xf>
    <xf numFmtId="0" fontId="0" fillId="22" borderId="0" xfId="0" applyFill="1" applyBorder="1" applyAlignment="1">
      <alignment horizontal="left"/>
    </xf>
    <xf numFmtId="0" fontId="0" fillId="22" borderId="0" xfId="0" quotePrefix="1" applyFill="1" applyBorder="1" applyAlignment="1">
      <alignment horizontal="left"/>
    </xf>
    <xf numFmtId="10" fontId="0" fillId="22" borderId="0" xfId="0" applyNumberFormat="1" applyFill="1" applyBorder="1" applyAlignment="1">
      <alignment horizontal="left"/>
    </xf>
    <xf numFmtId="0" fontId="36" fillId="23" borderId="169" xfId="0" applyFont="1" applyFill="1" applyBorder="1" applyAlignment="1">
      <alignment horizontal="center"/>
    </xf>
    <xf numFmtId="0" fontId="36" fillId="23" borderId="8" xfId="0" applyFont="1" applyFill="1" applyBorder="1" applyAlignment="1">
      <alignment horizontal="center"/>
    </xf>
    <xf numFmtId="0" fontId="36" fillId="23" borderId="170" xfId="0" applyFont="1" applyFill="1" applyBorder="1" applyAlignment="1">
      <alignment horizontal="center"/>
    </xf>
    <xf numFmtId="10" fontId="50" fillId="22" borderId="0" xfId="0" applyNumberFormat="1" applyFont="1" applyFill="1" applyBorder="1" applyAlignment="1">
      <alignment horizontal="left"/>
    </xf>
  </cellXfs>
  <cellStyles count="6">
    <cellStyle name="Hyperlink" xfId="3" xr:uid="{00000000-000B-0000-0000-000008000000}"/>
    <cellStyle name="Migliaia" xfId="5" builtinId="3"/>
    <cellStyle name="Normale" xfId="0" builtinId="0"/>
    <cellStyle name="Percentuale" xfId="1" builtinId="5"/>
    <cellStyle name="TextNormal" xfId="4" xr:uid="{B69E17F1-D8F3-4F4B-AF0B-577FDB1E717A}"/>
    <cellStyle name="Valuta" xfId="2" builtinId="4"/>
  </cellStyles>
  <dxfs count="0"/>
  <tableStyles count="0" defaultTableStyle="TableStyleMedium2" defaultPivotStyle="PivotStyleLight16"/>
  <colors>
    <mruColors>
      <color rgb="FF9A0000"/>
      <color rgb="FFDBEEFF"/>
      <color rgb="FFD1EAFF"/>
      <color rgb="FFFF2525"/>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4</xdr:col>
      <xdr:colOff>14288</xdr:colOff>
      <xdr:row>31</xdr:row>
      <xdr:rowOff>164306</xdr:rowOff>
    </xdr:from>
    <xdr:to>
      <xdr:col>8</xdr:col>
      <xdr:colOff>35719</xdr:colOff>
      <xdr:row>35</xdr:row>
      <xdr:rowOff>145257</xdr:rowOff>
    </xdr:to>
    <xdr:sp macro="" textlink="">
      <xdr:nvSpPr>
        <xdr:cNvPr id="259" name="CasellaDiTesto 1">
          <a:extLst>
            <a:ext uri="{FF2B5EF4-FFF2-40B4-BE49-F238E27FC236}">
              <a16:creationId xmlns:a16="http://schemas.microsoft.com/office/drawing/2014/main" id="{1998A0D5-461A-421F-A7FF-19215A5C7C1F}"/>
            </a:ext>
          </a:extLst>
        </xdr:cNvPr>
        <xdr:cNvSpPr txBox="1"/>
      </xdr:nvSpPr>
      <xdr:spPr>
        <a:xfrm>
          <a:off x="4729163" y="6176962"/>
          <a:ext cx="3974306" cy="766764"/>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50"/>
            <a:t>In order to calculate</a:t>
          </a:r>
          <a:r>
            <a:rPr lang="it-IT" sz="1050" baseline="0"/>
            <a:t> the ∆ in non cash WC, due to the fact that the variation in the most of the years is negative, we have decided to assume the working capital change is equal to 0.</a:t>
          </a:r>
          <a:endParaRPr lang="it-IT" sz="1050"/>
        </a:p>
      </xdr:txBody>
    </xdr:sp>
    <xdr:clientData/>
  </xdr:twoCellAnchor>
</xdr:wsDr>
</file>

<file path=xl/persons/person.xml><?xml version="1.0" encoding="utf-8"?>
<personList xmlns="http://schemas.microsoft.com/office/spreadsheetml/2018/threadedcomments" xmlns:x="http://schemas.openxmlformats.org/spreadsheetml/2006/main">
  <person displayName="GIORGIO FICHERA" id="{1395FE71-2B35-486C-A582-1FD5CAC08B41}" userId="S::uni322567@studium.unict.it::b4002cca-a157-4460-a157-c497aba97525"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9" dT="2021-04-23T12:54:35.39" personId="{1395FE71-2B35-486C-A582-1FD5CAC08B41}" id="{2E747CED-E523-4E4A-98F5-FC78C64825B9}">
    <text>Di cui 105.6 sono Depreciation e Amortization</text>
  </threadedComment>
  <threadedComment ref="AI9" dT="2021-04-23T14:18:00.99" personId="{1395FE71-2B35-486C-A582-1FD5CAC08B41}" id="{C86E7156-F995-4CD1-B4D9-CFC2FE5BC285}">
    <text>Di cui 156.6 Depreciation e Amortization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L32" dT="2021-05-18T09:08:53.48" personId="{1395FE71-2B35-486C-A582-1FD5CAC08B41}" id="{321F3092-763E-4F91-9E56-E6CA433275FA}">
    <text>While the net income showed negative results and so we expected negative cash flows and growth, we proceeded to calculate growth and enterprise value, just as an exercise. As we expected, though, we obtained a negative present value of free cash flows, that mathematically has no sense, so we assumed it corresponds to zero. We also tried assuming the firm is already in the stable phase, and we calculated just the terminal value. But because of the negative operating income, we again obtained a negative value of the firm. Thus the value of the firm, according to DCF model, is zero.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s://news.gamestop.com/financial-information/fundamentals/balance-sheet"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FFA05-B52F-4014-AB08-085B44F213FB}">
  <sheetPr>
    <tabColor rgb="FF9A0000"/>
  </sheetPr>
  <dimension ref="A1:G29"/>
  <sheetViews>
    <sheetView showGridLines="0" zoomScale="70" zoomScaleNormal="70" workbookViewId="0">
      <selection activeCell="E28" sqref="E28"/>
    </sheetView>
  </sheetViews>
  <sheetFormatPr defaultRowHeight="15" x14ac:dyDescent="0.25"/>
  <cols>
    <col min="1" max="1" width="9.140625" style="584"/>
    <col min="2" max="2" width="28.28515625" style="584" customWidth="1"/>
    <col min="3" max="3" width="11.28515625" style="584" customWidth="1"/>
    <col min="4" max="16384" width="9.140625" style="584"/>
  </cols>
  <sheetData>
    <row r="1" spans="1:5" ht="15.75" thickBot="1" x14ac:dyDescent="0.3"/>
    <row r="2" spans="1:5" ht="24" thickBot="1" x14ac:dyDescent="0.3">
      <c r="A2" s="583"/>
      <c r="B2" s="767" t="s">
        <v>0</v>
      </c>
      <c r="C2" s="768"/>
    </row>
    <row r="3" spans="1:5" x14ac:dyDescent="0.25">
      <c r="A3" s="583"/>
      <c r="B3" s="380" t="s">
        <v>1</v>
      </c>
      <c r="C3" s="384">
        <f>KE!K3</f>
        <v>1.6469999999999999E-2</v>
      </c>
    </row>
    <row r="4" spans="1:5" x14ac:dyDescent="0.25">
      <c r="A4" s="583"/>
      <c r="B4" s="381" t="s">
        <v>2</v>
      </c>
      <c r="C4" s="387">
        <f>KE!L13</f>
        <v>0.91776118761045988</v>
      </c>
    </row>
    <row r="5" spans="1:5" x14ac:dyDescent="0.25">
      <c r="A5" s="583"/>
      <c r="B5" s="391" t="s">
        <v>3</v>
      </c>
      <c r="C5" s="392">
        <f>KE!K5</f>
        <v>4.7199999999999999E-2</v>
      </c>
    </row>
    <row r="6" spans="1:5" x14ac:dyDescent="0.25">
      <c r="A6" s="583"/>
      <c r="B6" s="382" t="s">
        <v>4</v>
      </c>
      <c r="C6" s="182">
        <f>KE!K6</f>
        <v>1.302E-3</v>
      </c>
      <c r="E6" s="583"/>
    </row>
    <row r="7" spans="1:5" x14ac:dyDescent="0.25">
      <c r="A7" s="583"/>
      <c r="B7" s="383" t="s">
        <v>5</v>
      </c>
      <c r="C7" s="388">
        <f>KE!L17</f>
        <v>6.098325312148252E-2</v>
      </c>
    </row>
    <row r="8" spans="1:5" x14ac:dyDescent="0.25">
      <c r="A8" s="583"/>
      <c r="B8" s="391" t="s">
        <v>6</v>
      </c>
      <c r="C8" s="393">
        <f>' KD and WACC'!E13</f>
        <v>0.12986999999999999</v>
      </c>
      <c r="E8" s="583"/>
    </row>
    <row r="9" spans="1:5" x14ac:dyDescent="0.25">
      <c r="A9" s="583"/>
      <c r="B9" s="382" t="s">
        <v>7</v>
      </c>
      <c r="C9" s="385">
        <f>' KD and WACC'!E14</f>
        <v>0.11940247799999999</v>
      </c>
    </row>
    <row r="10" spans="1:5" x14ac:dyDescent="0.25">
      <c r="A10" s="583"/>
      <c r="B10" s="383" t="s">
        <v>8</v>
      </c>
      <c r="C10" s="389">
        <f>' KD and WACC'!K3</f>
        <v>70.77</v>
      </c>
    </row>
    <row r="11" spans="1:5" x14ac:dyDescent="0.25">
      <c r="A11" s="583"/>
      <c r="B11" s="391" t="s">
        <v>9</v>
      </c>
      <c r="C11" s="394">
        <f>' KD and WACC'!K4</f>
        <v>180.6</v>
      </c>
    </row>
    <row r="12" spans="1:5" x14ac:dyDescent="0.25">
      <c r="A12" s="583"/>
      <c r="B12" s="382" t="s">
        <v>10</v>
      </c>
      <c r="C12" s="386">
        <f>' KD and WACC'!K5</f>
        <v>12781.061999999998</v>
      </c>
    </row>
    <row r="13" spans="1:5" x14ac:dyDescent="0.25">
      <c r="A13" s="583"/>
      <c r="B13" s="383" t="s">
        <v>11</v>
      </c>
      <c r="C13" s="390">
        <f>' KD and WACC'!K10</f>
        <v>805.53378916221186</v>
      </c>
    </row>
    <row r="14" spans="1:5" ht="15.75" thickBot="1" x14ac:dyDescent="0.3">
      <c r="B14" s="395" t="s">
        <v>12</v>
      </c>
      <c r="C14" s="396">
        <f>' KD and WACC'!K17</f>
        <v>6.4446862424840864E-2</v>
      </c>
    </row>
    <row r="29" spans="7:7" x14ac:dyDescent="0.25">
      <c r="G29" s="583"/>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A73C-9293-44A1-BCF0-127A32422E9E}">
  <sheetPr>
    <tabColor rgb="FF9A0000"/>
  </sheetPr>
  <dimension ref="A1:AP45"/>
  <sheetViews>
    <sheetView showGridLines="0" zoomScale="70" zoomScaleNormal="70" workbookViewId="0">
      <selection activeCell="D31" sqref="D31"/>
    </sheetView>
  </sheetViews>
  <sheetFormatPr defaultRowHeight="15" x14ac:dyDescent="0.25"/>
  <cols>
    <col min="1" max="2" width="9.140625" style="584"/>
    <col min="3" max="3" width="9.140625" style="379"/>
    <col min="4" max="4" width="41.5703125" style="379" customWidth="1"/>
    <col min="5" max="5" width="11" style="379" customWidth="1"/>
    <col min="6" max="25" width="9.140625" style="379"/>
    <col min="26" max="42" width="9.140625" style="584"/>
    <col min="43" max="16384" width="9.140625" style="379"/>
  </cols>
  <sheetData>
    <row r="1" spans="3:25" s="584" customFormat="1" x14ac:dyDescent="0.25"/>
    <row r="2" spans="3:25" s="584" customFormat="1" x14ac:dyDescent="0.25"/>
    <row r="3" spans="3:25" s="584" customFormat="1" ht="15" customHeight="1" thickBot="1" x14ac:dyDescent="0.35">
      <c r="E3" s="609">
        <v>2020</v>
      </c>
      <c r="F3" s="609"/>
      <c r="G3" s="609"/>
      <c r="H3" s="609"/>
      <c r="I3" s="609">
        <v>2019</v>
      </c>
      <c r="J3" s="609"/>
      <c r="K3" s="609"/>
      <c r="L3" s="609"/>
      <c r="M3" s="609">
        <v>2018</v>
      </c>
      <c r="N3" s="609"/>
      <c r="O3" s="609"/>
      <c r="P3" s="609"/>
      <c r="Q3" s="609">
        <v>2017</v>
      </c>
      <c r="R3" s="609"/>
      <c r="S3" s="609"/>
      <c r="T3" s="609"/>
      <c r="U3" s="609">
        <v>2016</v>
      </c>
      <c r="V3" s="609"/>
      <c r="W3" s="609"/>
      <c r="X3" s="609"/>
      <c r="Y3" s="610">
        <v>2015</v>
      </c>
    </row>
    <row r="4" spans="3:25" x14ac:dyDescent="0.25">
      <c r="C4" s="751" t="s">
        <v>13</v>
      </c>
      <c r="D4" s="752"/>
      <c r="E4" s="753"/>
      <c r="F4" s="754"/>
      <c r="G4" s="755"/>
      <c r="H4" s="756"/>
      <c r="I4" s="757"/>
      <c r="J4" s="755"/>
      <c r="K4" s="755"/>
      <c r="L4" s="756"/>
      <c r="M4" s="757"/>
      <c r="N4" s="755"/>
      <c r="O4" s="755"/>
      <c r="P4" s="756"/>
      <c r="Q4" s="757"/>
      <c r="R4" s="755"/>
      <c r="S4" s="755"/>
      <c r="T4" s="756"/>
      <c r="U4" s="757"/>
      <c r="V4" s="755"/>
      <c r="W4" s="755"/>
      <c r="X4" s="756"/>
      <c r="Y4" s="758"/>
    </row>
    <row r="5" spans="3:25" ht="15.75" thickBot="1" x14ac:dyDescent="0.3">
      <c r="C5" s="759"/>
      <c r="D5" s="760"/>
      <c r="E5" s="761" t="s">
        <v>14</v>
      </c>
      <c r="F5" s="762" t="s">
        <v>15</v>
      </c>
      <c r="G5" s="763" t="s">
        <v>16</v>
      </c>
      <c r="H5" s="764" t="s">
        <v>17</v>
      </c>
      <c r="I5" s="765" t="s">
        <v>14</v>
      </c>
      <c r="J5" s="763" t="s">
        <v>15</v>
      </c>
      <c r="K5" s="763" t="s">
        <v>16</v>
      </c>
      <c r="L5" s="764" t="s">
        <v>17</v>
      </c>
      <c r="M5" s="765" t="s">
        <v>14</v>
      </c>
      <c r="N5" s="763" t="s">
        <v>15</v>
      </c>
      <c r="O5" s="763" t="s">
        <v>16</v>
      </c>
      <c r="P5" s="764" t="s">
        <v>17</v>
      </c>
      <c r="Q5" s="765" t="s">
        <v>14</v>
      </c>
      <c r="R5" s="763" t="s">
        <v>18</v>
      </c>
      <c r="S5" s="763" t="s">
        <v>19</v>
      </c>
      <c r="T5" s="764" t="s">
        <v>20</v>
      </c>
      <c r="U5" s="765" t="s">
        <v>14</v>
      </c>
      <c r="V5" s="763" t="s">
        <v>15</v>
      </c>
      <c r="W5" s="763" t="s">
        <v>16</v>
      </c>
      <c r="X5" s="764" t="s">
        <v>17</v>
      </c>
      <c r="Y5" s="766" t="s">
        <v>14</v>
      </c>
    </row>
    <row r="6" spans="3:25" x14ac:dyDescent="0.25">
      <c r="C6" s="183" t="s">
        <v>21</v>
      </c>
      <c r="D6" s="184"/>
      <c r="E6" s="27"/>
      <c r="F6" s="28"/>
      <c r="G6" s="28"/>
      <c r="H6" s="29"/>
      <c r="I6" s="27"/>
      <c r="J6" s="28"/>
      <c r="K6" s="28"/>
      <c r="L6" s="29"/>
      <c r="M6" s="27"/>
      <c r="N6" s="28"/>
      <c r="O6" s="28"/>
      <c r="P6" s="29"/>
      <c r="Q6" s="27"/>
      <c r="R6" s="28"/>
      <c r="S6" s="28"/>
      <c r="T6" s="29"/>
      <c r="U6" s="27"/>
      <c r="V6" s="28"/>
      <c r="W6" s="28"/>
      <c r="X6" s="29"/>
      <c r="Y6" s="30"/>
    </row>
    <row r="7" spans="3:25" x14ac:dyDescent="0.25">
      <c r="C7" s="397" t="s">
        <v>22</v>
      </c>
      <c r="D7" s="398"/>
      <c r="E7" s="399">
        <v>508.5</v>
      </c>
      <c r="F7" s="400" t="s">
        <v>23</v>
      </c>
      <c r="G7" s="400" t="s">
        <v>24</v>
      </c>
      <c r="H7" s="401" t="s">
        <v>25</v>
      </c>
      <c r="I7" s="402" t="s">
        <v>26</v>
      </c>
      <c r="J7" s="400" t="s">
        <v>27</v>
      </c>
      <c r="K7" s="400" t="s">
        <v>28</v>
      </c>
      <c r="L7" s="401" t="s">
        <v>29</v>
      </c>
      <c r="M7" s="402" t="s">
        <v>30</v>
      </c>
      <c r="N7" s="400" t="s">
        <v>31</v>
      </c>
      <c r="O7" s="400" t="s">
        <v>32</v>
      </c>
      <c r="P7" s="401" t="s">
        <v>33</v>
      </c>
      <c r="Q7" s="402" t="s">
        <v>34</v>
      </c>
      <c r="R7" s="400" t="s">
        <v>35</v>
      </c>
      <c r="S7" s="400" t="s">
        <v>36</v>
      </c>
      <c r="T7" s="401" t="s">
        <v>37</v>
      </c>
      <c r="U7" s="402" t="s">
        <v>38</v>
      </c>
      <c r="V7" s="400" t="s">
        <v>39</v>
      </c>
      <c r="W7" s="400" t="s">
        <v>40</v>
      </c>
      <c r="X7" s="401" t="s">
        <v>41</v>
      </c>
      <c r="Y7" s="403">
        <v>450.4</v>
      </c>
    </row>
    <row r="8" spans="3:25" x14ac:dyDescent="0.25">
      <c r="C8" s="397" t="s">
        <v>42</v>
      </c>
      <c r="D8" s="398"/>
      <c r="E8" s="402">
        <v>110</v>
      </c>
      <c r="F8" s="400">
        <v>140.69999999999999</v>
      </c>
      <c r="G8" s="400" t="s">
        <v>43</v>
      </c>
      <c r="H8" s="401" t="s">
        <v>43</v>
      </c>
      <c r="I8" s="402">
        <v>0.3</v>
      </c>
      <c r="J8" s="400">
        <v>0.3</v>
      </c>
      <c r="K8" s="400" t="s">
        <v>43</v>
      </c>
      <c r="L8" s="401" t="s">
        <v>43</v>
      </c>
      <c r="M8" s="402" t="s">
        <v>43</v>
      </c>
      <c r="N8" s="400" t="s">
        <v>43</v>
      </c>
      <c r="O8" s="400" t="s">
        <v>43</v>
      </c>
      <c r="P8" s="401" t="s">
        <v>43</v>
      </c>
      <c r="Q8" s="402" t="s">
        <v>43</v>
      </c>
      <c r="R8" s="400" t="s">
        <v>43</v>
      </c>
      <c r="S8" s="400" t="s">
        <v>43</v>
      </c>
      <c r="T8" s="401" t="s">
        <v>43</v>
      </c>
      <c r="U8" s="402" t="s">
        <v>43</v>
      </c>
      <c r="V8" s="400" t="s">
        <v>43</v>
      </c>
      <c r="W8" s="400" t="s">
        <v>43</v>
      </c>
      <c r="X8" s="401" t="s">
        <v>43</v>
      </c>
      <c r="Y8" s="403" t="s">
        <v>43</v>
      </c>
    </row>
    <row r="9" spans="3:25" x14ac:dyDescent="0.25">
      <c r="C9" s="397" t="s">
        <v>44</v>
      </c>
      <c r="D9" s="398"/>
      <c r="E9" s="402">
        <v>105.3</v>
      </c>
      <c r="F9" s="400">
        <v>77.599999999999994</v>
      </c>
      <c r="G9" s="400">
        <v>83.1</v>
      </c>
      <c r="H9" s="401">
        <v>86.7</v>
      </c>
      <c r="I9" s="402">
        <v>141.9</v>
      </c>
      <c r="J9" s="400">
        <v>145.69999999999999</v>
      </c>
      <c r="K9" s="400">
        <v>122.4</v>
      </c>
      <c r="L9" s="401">
        <v>126</v>
      </c>
      <c r="M9" s="402">
        <v>134.19999999999999</v>
      </c>
      <c r="N9" s="400">
        <v>157.5</v>
      </c>
      <c r="O9" s="400">
        <v>169.7</v>
      </c>
      <c r="P9" s="401">
        <v>156.4</v>
      </c>
      <c r="Q9" s="402">
        <v>138.6</v>
      </c>
      <c r="R9" s="400">
        <v>195.8</v>
      </c>
      <c r="S9" s="400">
        <v>185.4</v>
      </c>
      <c r="T9" s="401">
        <v>172.5</v>
      </c>
      <c r="U9" s="402">
        <v>220.9</v>
      </c>
      <c r="V9" s="400">
        <v>181.1</v>
      </c>
      <c r="W9" s="400">
        <v>126.6</v>
      </c>
      <c r="X9" s="401">
        <v>139</v>
      </c>
      <c r="Y9" s="403">
        <v>176.5</v>
      </c>
    </row>
    <row r="10" spans="3:25" x14ac:dyDescent="0.25">
      <c r="C10" s="397" t="s">
        <v>45</v>
      </c>
      <c r="D10" s="398"/>
      <c r="E10" s="402">
        <v>602.5</v>
      </c>
      <c r="F10" s="400">
        <v>861</v>
      </c>
      <c r="G10" s="400">
        <v>474.6</v>
      </c>
      <c r="H10" s="401">
        <v>654.70000000000005</v>
      </c>
      <c r="I10" s="402">
        <v>859.7</v>
      </c>
      <c r="J10" s="400">
        <v>1286.7</v>
      </c>
      <c r="K10" s="400">
        <v>948.9</v>
      </c>
      <c r="L10" s="401">
        <v>1149.0999999999999</v>
      </c>
      <c r="M10" s="402">
        <v>1250.5</v>
      </c>
      <c r="N10" s="400">
        <v>2027.4</v>
      </c>
      <c r="O10" s="400">
        <v>1237</v>
      </c>
      <c r="P10" s="401">
        <v>1306.0999999999999</v>
      </c>
      <c r="Q10" s="402">
        <v>1250.3</v>
      </c>
      <c r="R10" s="400">
        <v>1822.5</v>
      </c>
      <c r="S10" s="400">
        <v>1140.5999999999999</v>
      </c>
      <c r="T10" s="401">
        <v>1216.9000000000001</v>
      </c>
      <c r="U10" s="402">
        <v>1121.5</v>
      </c>
      <c r="V10" s="400">
        <v>1633.6</v>
      </c>
      <c r="W10" s="400">
        <v>1093</v>
      </c>
      <c r="X10" s="401">
        <v>1264.0999999999999</v>
      </c>
      <c r="Y10" s="403">
        <v>1163</v>
      </c>
    </row>
    <row r="11" spans="3:25" x14ac:dyDescent="0.25">
      <c r="C11" s="397" t="s">
        <v>46</v>
      </c>
      <c r="D11" s="398"/>
      <c r="E11" s="402">
        <v>224.9</v>
      </c>
      <c r="F11" s="400">
        <v>126.7</v>
      </c>
      <c r="G11" s="400">
        <v>87.1</v>
      </c>
      <c r="H11" s="401">
        <v>99.1</v>
      </c>
      <c r="I11" s="402">
        <v>120.6</v>
      </c>
      <c r="J11" s="400">
        <v>127.3</v>
      </c>
      <c r="K11" s="400">
        <v>143.19999999999999</v>
      </c>
      <c r="L11" s="401">
        <v>101.8</v>
      </c>
      <c r="M11" s="402">
        <v>118.6</v>
      </c>
      <c r="N11" s="400">
        <v>157.69999999999999</v>
      </c>
      <c r="O11" s="400">
        <v>168.4</v>
      </c>
      <c r="P11" s="401">
        <v>141.9</v>
      </c>
      <c r="Q11" s="402">
        <v>115.2</v>
      </c>
      <c r="R11" s="400">
        <v>198</v>
      </c>
      <c r="S11" s="400">
        <v>202.5</v>
      </c>
      <c r="T11" s="401">
        <v>145.69999999999999</v>
      </c>
      <c r="U11" s="402">
        <v>128.9</v>
      </c>
      <c r="V11" s="400">
        <v>188</v>
      </c>
      <c r="W11" s="400">
        <v>175.3</v>
      </c>
      <c r="X11" s="401">
        <v>160.4</v>
      </c>
      <c r="Y11" s="403">
        <v>148.9</v>
      </c>
    </row>
    <row r="12" spans="3:25" x14ac:dyDescent="0.25">
      <c r="C12" s="397" t="s">
        <v>47</v>
      </c>
      <c r="D12" s="398"/>
      <c r="E12" s="402" t="s">
        <v>43</v>
      </c>
      <c r="F12" s="400" t="s">
        <v>43</v>
      </c>
      <c r="G12" s="400" t="s">
        <v>43</v>
      </c>
      <c r="H12" s="401">
        <v>9.1</v>
      </c>
      <c r="I12" s="402">
        <v>11.8</v>
      </c>
      <c r="J12" s="400">
        <v>12.8</v>
      </c>
      <c r="K12" s="400">
        <v>29.1</v>
      </c>
      <c r="L12" s="401" t="s">
        <v>43</v>
      </c>
      <c r="M12" s="402" t="s">
        <v>43</v>
      </c>
      <c r="N12" s="400" t="s">
        <v>43</v>
      </c>
      <c r="O12" s="400" t="s">
        <v>43</v>
      </c>
      <c r="P12" s="401" t="s">
        <v>43</v>
      </c>
      <c r="Q12" s="402">
        <v>660.1</v>
      </c>
      <c r="R12" s="400" t="s">
        <v>43</v>
      </c>
      <c r="S12" s="400" t="s">
        <v>43</v>
      </c>
      <c r="T12" s="401" t="s">
        <v>43</v>
      </c>
      <c r="U12" s="402" t="s">
        <v>43</v>
      </c>
      <c r="V12" s="400" t="s">
        <v>43</v>
      </c>
      <c r="W12" s="400" t="s">
        <v>43</v>
      </c>
      <c r="X12" s="401" t="s">
        <v>43</v>
      </c>
      <c r="Y12" s="403" t="s">
        <v>43</v>
      </c>
    </row>
    <row r="13" spans="3:25" x14ac:dyDescent="0.25">
      <c r="C13" s="185" t="s">
        <v>48</v>
      </c>
      <c r="D13" s="186"/>
      <c r="E13" s="96">
        <v>1551.2</v>
      </c>
      <c r="F13" s="97">
        <v>1651.9</v>
      </c>
      <c r="G13" s="97">
        <v>1379.9</v>
      </c>
      <c r="H13" s="98">
        <v>1419.9</v>
      </c>
      <c r="I13" s="96">
        <v>1663.7</v>
      </c>
      <c r="J13" s="97">
        <v>1863.1</v>
      </c>
      <c r="K13" s="97">
        <v>1667.6</v>
      </c>
      <c r="L13" s="98">
        <v>1920.1</v>
      </c>
      <c r="M13" s="96">
        <v>3127.7</v>
      </c>
      <c r="N13" s="97">
        <v>2797.1</v>
      </c>
      <c r="O13" s="97">
        <v>1854.7</v>
      </c>
      <c r="P13" s="98">
        <v>1851.6</v>
      </c>
      <c r="Q13" s="96">
        <v>3018.4</v>
      </c>
      <c r="R13" s="97">
        <v>2671</v>
      </c>
      <c r="S13" s="97">
        <v>1790.6</v>
      </c>
      <c r="T13" s="98">
        <v>1847</v>
      </c>
      <c r="U13" s="96">
        <v>2140.6999999999998</v>
      </c>
      <c r="V13" s="97">
        <v>2358.8000000000002</v>
      </c>
      <c r="W13" s="97">
        <v>1684.4</v>
      </c>
      <c r="X13" s="98">
        <v>2037.1</v>
      </c>
      <c r="Y13" s="99">
        <v>1938.8</v>
      </c>
    </row>
    <row r="14" spans="3:25" x14ac:dyDescent="0.25">
      <c r="C14" s="397" t="s">
        <v>49</v>
      </c>
      <c r="D14" s="398"/>
      <c r="E14" s="402" t="s">
        <v>43</v>
      </c>
      <c r="F14" s="400" t="s">
        <v>43</v>
      </c>
      <c r="G14" s="400" t="s">
        <v>43</v>
      </c>
      <c r="H14" s="401" t="s">
        <v>43</v>
      </c>
      <c r="I14" s="402" t="s">
        <v>43</v>
      </c>
      <c r="J14" s="400" t="s">
        <v>43</v>
      </c>
      <c r="K14" s="400" t="s">
        <v>43</v>
      </c>
      <c r="L14" s="401" t="s">
        <v>43</v>
      </c>
      <c r="M14" s="402">
        <v>1557.1</v>
      </c>
      <c r="N14" s="400">
        <v>1705.8</v>
      </c>
      <c r="O14" s="400">
        <v>1718</v>
      </c>
      <c r="P14" s="401">
        <v>1712.4</v>
      </c>
      <c r="Q14" s="402">
        <v>1586.3</v>
      </c>
      <c r="R14" s="400">
        <v>1758.8</v>
      </c>
      <c r="S14" s="400">
        <v>1738.8</v>
      </c>
      <c r="T14" s="401">
        <v>1684.4</v>
      </c>
      <c r="U14" s="402">
        <v>1674.5</v>
      </c>
      <c r="V14" s="400">
        <v>1669.9</v>
      </c>
      <c r="W14" s="400">
        <v>1616.8</v>
      </c>
      <c r="X14" s="401">
        <v>1602.5</v>
      </c>
      <c r="Y14" s="403">
        <v>1560.1</v>
      </c>
    </row>
    <row r="15" spans="3:25" x14ac:dyDescent="0.25">
      <c r="C15" s="397" t="s">
        <v>50</v>
      </c>
      <c r="D15" s="398"/>
      <c r="E15" s="402" t="s">
        <v>43</v>
      </c>
      <c r="F15" s="400" t="s">
        <v>43</v>
      </c>
      <c r="G15" s="400" t="s">
        <v>43</v>
      </c>
      <c r="H15" s="401" t="s">
        <v>43</v>
      </c>
      <c r="I15" s="402" t="s">
        <v>43</v>
      </c>
      <c r="J15" s="400" t="s">
        <v>43</v>
      </c>
      <c r="K15" s="400" t="s">
        <v>43</v>
      </c>
      <c r="L15" s="401" t="s">
        <v>43</v>
      </c>
      <c r="M15" s="402">
        <v>1235.8</v>
      </c>
      <c r="N15" s="400">
        <v>1312.3</v>
      </c>
      <c r="O15" s="400">
        <v>1318.5</v>
      </c>
      <c r="P15" s="401">
        <v>1300.3</v>
      </c>
      <c r="Q15" s="402">
        <v>1235.3</v>
      </c>
      <c r="R15" s="400">
        <v>1300.9000000000001</v>
      </c>
      <c r="S15" s="400">
        <v>1281.4000000000001</v>
      </c>
      <c r="T15" s="401">
        <v>1230.8</v>
      </c>
      <c r="U15" s="402">
        <v>1203.5</v>
      </c>
      <c r="V15" s="400">
        <v>1166.8</v>
      </c>
      <c r="W15" s="400">
        <v>1135.9000000000001</v>
      </c>
      <c r="X15" s="401">
        <v>1119.2</v>
      </c>
      <c r="Y15" s="403">
        <v>1075.5999999999999</v>
      </c>
    </row>
    <row r="16" spans="3:25" x14ac:dyDescent="0.25">
      <c r="C16" s="397" t="s">
        <v>51</v>
      </c>
      <c r="D16" s="398"/>
      <c r="E16" s="402">
        <v>201.2</v>
      </c>
      <c r="F16" s="400">
        <v>193</v>
      </c>
      <c r="G16" s="400">
        <v>219.7</v>
      </c>
      <c r="H16" s="401">
        <v>256.3</v>
      </c>
      <c r="I16" s="402">
        <v>275.89999999999998</v>
      </c>
      <c r="J16" s="400">
        <v>287.10000000000002</v>
      </c>
      <c r="K16" s="400">
        <v>312</v>
      </c>
      <c r="L16" s="401">
        <v>313.3</v>
      </c>
      <c r="M16" s="402">
        <v>321.3</v>
      </c>
      <c r="N16" s="400">
        <v>393.5</v>
      </c>
      <c r="O16" s="400">
        <v>399.5</v>
      </c>
      <c r="P16" s="401">
        <v>412.1</v>
      </c>
      <c r="Q16" s="402">
        <v>351</v>
      </c>
      <c r="R16" s="400">
        <v>457.9</v>
      </c>
      <c r="S16" s="400">
        <v>457.4</v>
      </c>
      <c r="T16" s="401">
        <v>453.6</v>
      </c>
      <c r="U16" s="402">
        <v>471</v>
      </c>
      <c r="V16" s="400">
        <v>503.1</v>
      </c>
      <c r="W16" s="400">
        <v>480.9</v>
      </c>
      <c r="X16" s="401">
        <v>483.3</v>
      </c>
      <c r="Y16" s="403">
        <v>484.5</v>
      </c>
    </row>
    <row r="17" spans="3:25" x14ac:dyDescent="0.25">
      <c r="C17" s="397" t="s">
        <v>52</v>
      </c>
      <c r="D17" s="398"/>
      <c r="E17" s="402">
        <v>662.1</v>
      </c>
      <c r="F17" s="400">
        <v>666.7</v>
      </c>
      <c r="G17" s="400">
        <v>689</v>
      </c>
      <c r="H17" s="401">
        <v>706.2</v>
      </c>
      <c r="I17" s="402">
        <v>767</v>
      </c>
      <c r="J17" s="400">
        <v>758.1</v>
      </c>
      <c r="K17" s="400">
        <v>769.7</v>
      </c>
      <c r="L17" s="401">
        <v>807</v>
      </c>
      <c r="M17" s="402" t="s">
        <v>43</v>
      </c>
      <c r="N17" s="400" t="s">
        <v>43</v>
      </c>
      <c r="O17" s="400" t="s">
        <v>43</v>
      </c>
      <c r="P17" s="401" t="s">
        <v>43</v>
      </c>
      <c r="Q17" s="402" t="s">
        <v>43</v>
      </c>
      <c r="R17" s="400" t="s">
        <v>43</v>
      </c>
      <c r="S17" s="400" t="s">
        <v>43</v>
      </c>
      <c r="T17" s="401" t="s">
        <v>43</v>
      </c>
      <c r="U17" s="402" t="s">
        <v>43</v>
      </c>
      <c r="V17" s="400" t="s">
        <v>43</v>
      </c>
      <c r="W17" s="400" t="s">
        <v>43</v>
      </c>
      <c r="X17" s="401" t="s">
        <v>43</v>
      </c>
      <c r="Y17" s="403" t="s">
        <v>43</v>
      </c>
    </row>
    <row r="18" spans="3:25" x14ac:dyDescent="0.25">
      <c r="C18" s="397" t="s">
        <v>53</v>
      </c>
      <c r="D18" s="398"/>
      <c r="E18" s="402" t="s">
        <v>43</v>
      </c>
      <c r="F18" s="400">
        <v>29.2</v>
      </c>
      <c r="G18" s="400">
        <v>29.2</v>
      </c>
      <c r="H18" s="401">
        <v>29.2</v>
      </c>
      <c r="I18" s="402">
        <v>83</v>
      </c>
      <c r="J18" s="400">
        <v>157.80000000000001</v>
      </c>
      <c r="K18" s="400">
        <v>157.80000000000001</v>
      </c>
      <c r="L18" s="401">
        <v>147.30000000000001</v>
      </c>
      <c r="M18" s="402" t="s">
        <v>43</v>
      </c>
      <c r="N18" s="400" t="s">
        <v>43</v>
      </c>
      <c r="O18" s="400" t="s">
        <v>43</v>
      </c>
      <c r="P18" s="401" t="s">
        <v>43</v>
      </c>
      <c r="Q18" s="402" t="s">
        <v>43</v>
      </c>
      <c r="R18" s="400" t="s">
        <v>43</v>
      </c>
      <c r="S18" s="400" t="s">
        <v>43</v>
      </c>
      <c r="T18" s="401" t="s">
        <v>43</v>
      </c>
      <c r="U18" s="402" t="s">
        <v>43</v>
      </c>
      <c r="V18" s="400" t="s">
        <v>43</v>
      </c>
      <c r="W18" s="400" t="s">
        <v>43</v>
      </c>
      <c r="X18" s="401" t="s">
        <v>43</v>
      </c>
      <c r="Y18" s="403" t="s">
        <v>43</v>
      </c>
    </row>
    <row r="19" spans="3:25" x14ac:dyDescent="0.25">
      <c r="C19" s="397" t="s">
        <v>54</v>
      </c>
      <c r="D19" s="398"/>
      <c r="E19" s="402">
        <v>16.5</v>
      </c>
      <c r="F19" s="400">
        <v>16</v>
      </c>
      <c r="G19" s="400" t="s">
        <v>43</v>
      </c>
      <c r="H19" s="401" t="s">
        <v>43</v>
      </c>
      <c r="I19" s="402">
        <v>13.8</v>
      </c>
      <c r="J19" s="400">
        <v>13.8</v>
      </c>
      <c r="K19" s="400" t="s">
        <v>43</v>
      </c>
      <c r="L19" s="401" t="s">
        <v>43</v>
      </c>
      <c r="M19" s="402" t="s">
        <v>43</v>
      </c>
      <c r="N19" s="400" t="s">
        <v>43</v>
      </c>
      <c r="O19" s="400" t="s">
        <v>43</v>
      </c>
      <c r="P19" s="401" t="s">
        <v>43</v>
      </c>
      <c r="Q19" s="402" t="s">
        <v>43</v>
      </c>
      <c r="R19" s="400" t="s">
        <v>43</v>
      </c>
      <c r="S19" s="400" t="s">
        <v>43</v>
      </c>
      <c r="T19" s="401" t="s">
        <v>43</v>
      </c>
      <c r="U19" s="402" t="s">
        <v>43</v>
      </c>
      <c r="V19" s="400" t="s">
        <v>43</v>
      </c>
      <c r="W19" s="400" t="s">
        <v>43</v>
      </c>
      <c r="X19" s="401" t="s">
        <v>43</v>
      </c>
      <c r="Y19" s="403" t="s">
        <v>43</v>
      </c>
    </row>
    <row r="20" spans="3:25" x14ac:dyDescent="0.25">
      <c r="C20" s="397" t="s">
        <v>55</v>
      </c>
      <c r="D20" s="398"/>
      <c r="E20" s="402" t="s">
        <v>43</v>
      </c>
      <c r="F20" s="400" t="s">
        <v>43</v>
      </c>
      <c r="G20" s="400" t="s">
        <v>43</v>
      </c>
      <c r="H20" s="401" t="s">
        <v>43</v>
      </c>
      <c r="I20" s="402" t="s">
        <v>43</v>
      </c>
      <c r="J20" s="400" t="s">
        <v>43</v>
      </c>
      <c r="K20" s="400" t="s">
        <v>43</v>
      </c>
      <c r="L20" s="401">
        <v>363.9</v>
      </c>
      <c r="M20" s="402">
        <v>363.9</v>
      </c>
      <c r="N20" s="400">
        <v>1093.9000000000001</v>
      </c>
      <c r="O20" s="400">
        <v>1654.8</v>
      </c>
      <c r="P20" s="401">
        <v>1659.2</v>
      </c>
      <c r="Q20" s="402">
        <v>1350.5</v>
      </c>
      <c r="R20" s="400">
        <v>1693.2</v>
      </c>
      <c r="S20" s="400">
        <v>1698</v>
      </c>
      <c r="T20" s="401">
        <v>1724.9</v>
      </c>
      <c r="U20" s="402">
        <v>1725.2</v>
      </c>
      <c r="V20" s="400">
        <v>1726.8</v>
      </c>
      <c r="W20" s="400">
        <v>1490</v>
      </c>
      <c r="X20" s="401">
        <v>1493</v>
      </c>
      <c r="Y20" s="403">
        <v>1476.7</v>
      </c>
    </row>
    <row r="21" spans="3:25" x14ac:dyDescent="0.25">
      <c r="C21" s="397" t="s">
        <v>56</v>
      </c>
      <c r="D21" s="398"/>
      <c r="E21" s="402">
        <v>41.6</v>
      </c>
      <c r="F21" s="400">
        <v>44.6</v>
      </c>
      <c r="G21" s="400">
        <v>57.4</v>
      </c>
      <c r="H21" s="401">
        <v>57.4</v>
      </c>
      <c r="I21" s="402">
        <v>46.3</v>
      </c>
      <c r="J21" s="400">
        <v>65.7</v>
      </c>
      <c r="K21" s="400">
        <v>80.8</v>
      </c>
      <c r="L21" s="401">
        <v>81.7</v>
      </c>
      <c r="M21" s="402">
        <v>231.4</v>
      </c>
      <c r="N21" s="400">
        <v>372.2</v>
      </c>
      <c r="O21" s="400">
        <v>373.4</v>
      </c>
      <c r="P21" s="401">
        <v>385.5</v>
      </c>
      <c r="Q21" s="402">
        <v>321.7</v>
      </c>
      <c r="R21" s="400">
        <v>651.9</v>
      </c>
      <c r="S21" s="400">
        <v>663.8</v>
      </c>
      <c r="T21" s="401">
        <v>657.9</v>
      </c>
      <c r="U21" s="402">
        <v>639</v>
      </c>
      <c r="V21" s="400">
        <v>641.9</v>
      </c>
      <c r="W21" s="400">
        <v>478.3</v>
      </c>
      <c r="X21" s="401">
        <v>432.6</v>
      </c>
      <c r="Y21" s="403">
        <v>434.9</v>
      </c>
    </row>
    <row r="22" spans="3:25" x14ac:dyDescent="0.25">
      <c r="C22" s="185" t="s">
        <v>57</v>
      </c>
      <c r="D22" s="187"/>
      <c r="E22" s="100">
        <v>2472.6</v>
      </c>
      <c r="F22" s="97" t="s">
        <v>58</v>
      </c>
      <c r="G22" s="97" t="s">
        <v>59</v>
      </c>
      <c r="H22" s="98" t="s">
        <v>60</v>
      </c>
      <c r="I22" s="96" t="s">
        <v>61</v>
      </c>
      <c r="J22" s="97" t="s">
        <v>62</v>
      </c>
      <c r="K22" s="97" t="s">
        <v>63</v>
      </c>
      <c r="L22" s="98" t="s">
        <v>64</v>
      </c>
      <c r="M22" s="96" t="s">
        <v>65</v>
      </c>
      <c r="N22" s="97" t="s">
        <v>66</v>
      </c>
      <c r="O22" s="97" t="s">
        <v>67</v>
      </c>
      <c r="P22" s="98" t="s">
        <v>68</v>
      </c>
      <c r="Q22" s="96" t="s">
        <v>69</v>
      </c>
      <c r="R22" s="97" t="s">
        <v>70</v>
      </c>
      <c r="S22" s="97" t="s">
        <v>71</v>
      </c>
      <c r="T22" s="98" t="s">
        <v>72</v>
      </c>
      <c r="U22" s="96" t="s">
        <v>73</v>
      </c>
      <c r="V22" s="97" t="s">
        <v>74</v>
      </c>
      <c r="W22" s="97" t="s">
        <v>75</v>
      </c>
      <c r="X22" s="98" t="s">
        <v>76</v>
      </c>
      <c r="Y22" s="99" t="s">
        <v>77</v>
      </c>
    </row>
    <row r="23" spans="3:25" x14ac:dyDescent="0.25">
      <c r="C23" s="397"/>
      <c r="D23" s="398"/>
      <c r="E23" s="402"/>
      <c r="F23" s="400"/>
      <c r="G23" s="400"/>
      <c r="H23" s="401"/>
      <c r="I23" s="402"/>
      <c r="J23" s="400"/>
      <c r="K23" s="400"/>
      <c r="L23" s="401"/>
      <c r="M23" s="402"/>
      <c r="N23" s="400"/>
      <c r="O23" s="400"/>
      <c r="P23" s="401"/>
      <c r="Q23" s="402"/>
      <c r="R23" s="400"/>
      <c r="S23" s="400"/>
      <c r="T23" s="401"/>
      <c r="U23" s="402"/>
      <c r="V23" s="400"/>
      <c r="W23" s="400"/>
      <c r="X23" s="401"/>
      <c r="Y23" s="403"/>
    </row>
    <row r="24" spans="3:25" x14ac:dyDescent="0.25">
      <c r="C24" s="183" t="s">
        <v>78</v>
      </c>
      <c r="D24" s="184"/>
      <c r="E24" s="27"/>
      <c r="F24" s="28"/>
      <c r="G24" s="28"/>
      <c r="H24" s="29"/>
      <c r="I24" s="27"/>
      <c r="J24" s="28"/>
      <c r="K24" s="28"/>
      <c r="L24" s="29"/>
      <c r="M24" s="27"/>
      <c r="N24" s="28"/>
      <c r="O24" s="28"/>
      <c r="P24" s="29"/>
      <c r="Q24" s="27"/>
      <c r="R24" s="28"/>
      <c r="S24" s="28"/>
      <c r="T24" s="29"/>
      <c r="U24" s="27"/>
      <c r="V24" s="28"/>
      <c r="W24" s="28"/>
      <c r="X24" s="29"/>
      <c r="Y24" s="30"/>
    </row>
    <row r="25" spans="3:25" x14ac:dyDescent="0.25">
      <c r="C25" s="397" t="s">
        <v>79</v>
      </c>
      <c r="D25" s="398"/>
      <c r="E25" s="404">
        <v>341.8</v>
      </c>
      <c r="F25" s="405" t="s">
        <v>80</v>
      </c>
      <c r="G25" s="405" t="s">
        <v>81</v>
      </c>
      <c r="H25" s="406" t="s">
        <v>82</v>
      </c>
      <c r="I25" s="404">
        <v>380.8</v>
      </c>
      <c r="J25" s="405" t="s">
        <v>83</v>
      </c>
      <c r="K25" s="405" t="s">
        <v>84</v>
      </c>
      <c r="L25" s="406" t="s">
        <v>85</v>
      </c>
      <c r="M25" s="404">
        <v>1051.9000000000001</v>
      </c>
      <c r="N25" s="405" t="s">
        <v>86</v>
      </c>
      <c r="O25" s="405" t="s">
        <v>87</v>
      </c>
      <c r="P25" s="406" t="s">
        <v>88</v>
      </c>
      <c r="Q25" s="404">
        <v>892.3</v>
      </c>
      <c r="R25" s="405" t="s">
        <v>89</v>
      </c>
      <c r="S25" s="405" t="s">
        <v>90</v>
      </c>
      <c r="T25" s="406" t="s">
        <v>91</v>
      </c>
      <c r="U25" s="404">
        <v>616.6</v>
      </c>
      <c r="V25" s="405" t="s">
        <v>92</v>
      </c>
      <c r="W25" s="405" t="s">
        <v>93</v>
      </c>
      <c r="X25" s="406" t="s">
        <v>94</v>
      </c>
      <c r="Y25" s="407">
        <v>631.9</v>
      </c>
    </row>
    <row r="26" spans="3:25" x14ac:dyDescent="0.25">
      <c r="C26" s="397" t="s">
        <v>95</v>
      </c>
      <c r="D26" s="398"/>
      <c r="E26" s="402">
        <v>626.79999999999995</v>
      </c>
      <c r="F26" s="400">
        <v>654.1</v>
      </c>
      <c r="G26" s="400">
        <v>580.70000000000005</v>
      </c>
      <c r="H26" s="401">
        <v>506</v>
      </c>
      <c r="I26" s="402">
        <v>617.5</v>
      </c>
      <c r="J26" s="400">
        <v>625.1</v>
      </c>
      <c r="K26" s="400">
        <v>593.70000000000005</v>
      </c>
      <c r="L26" s="401">
        <v>588.9</v>
      </c>
      <c r="M26" s="402">
        <v>752.8</v>
      </c>
      <c r="N26" s="400">
        <v>676.5</v>
      </c>
      <c r="O26" s="400">
        <v>680.7</v>
      </c>
      <c r="P26" s="401">
        <v>600.6</v>
      </c>
      <c r="Q26" s="402">
        <v>950.1</v>
      </c>
      <c r="R26" s="400">
        <v>914.9</v>
      </c>
      <c r="S26" s="400">
        <v>855.8</v>
      </c>
      <c r="T26" s="401">
        <v>845.4</v>
      </c>
      <c r="U26" s="402">
        <v>1090.9000000000001</v>
      </c>
      <c r="V26" s="400">
        <v>877.8</v>
      </c>
      <c r="W26" s="400">
        <v>682.4</v>
      </c>
      <c r="X26" s="401">
        <v>707.2</v>
      </c>
      <c r="Y26" s="403">
        <v>1041</v>
      </c>
    </row>
    <row r="27" spans="3:25" x14ac:dyDescent="0.25">
      <c r="C27" s="397" t="s">
        <v>96</v>
      </c>
      <c r="D27" s="398"/>
      <c r="E27" s="402" t="s">
        <v>43</v>
      </c>
      <c r="F27" s="400" t="s">
        <v>43</v>
      </c>
      <c r="G27" s="400" t="s">
        <v>43</v>
      </c>
      <c r="H27" s="401" t="s">
        <v>43</v>
      </c>
      <c r="I27" s="402" t="s">
        <v>43</v>
      </c>
      <c r="J27" s="400" t="s">
        <v>43</v>
      </c>
      <c r="K27" s="400" t="s">
        <v>43</v>
      </c>
      <c r="L27" s="401" t="s">
        <v>43</v>
      </c>
      <c r="M27" s="402">
        <v>27.2</v>
      </c>
      <c r="N27" s="400">
        <v>47.6</v>
      </c>
      <c r="O27" s="400">
        <v>53.3</v>
      </c>
      <c r="P27" s="401">
        <v>62.7</v>
      </c>
      <c r="Q27" s="402">
        <v>37.5</v>
      </c>
      <c r="R27" s="400">
        <v>17.5</v>
      </c>
      <c r="S27" s="400">
        <v>12.1</v>
      </c>
      <c r="T27" s="401">
        <v>94.1</v>
      </c>
      <c r="U27" s="402">
        <v>54</v>
      </c>
      <c r="V27" s="400">
        <v>30.7</v>
      </c>
      <c r="W27" s="400">
        <v>3.4</v>
      </c>
      <c r="X27" s="401">
        <v>50.1</v>
      </c>
      <c r="Y27" s="403">
        <v>121.1</v>
      </c>
    </row>
    <row r="28" spans="3:25" x14ac:dyDescent="0.25">
      <c r="C28" s="397" t="s">
        <v>97</v>
      </c>
      <c r="D28" s="398"/>
      <c r="E28" s="402">
        <v>227.4</v>
      </c>
      <c r="F28" s="400">
        <v>212.9</v>
      </c>
      <c r="G28" s="400">
        <v>218.8</v>
      </c>
      <c r="H28" s="401">
        <v>249.4</v>
      </c>
      <c r="I28" s="402">
        <v>239.4</v>
      </c>
      <c r="J28" s="400">
        <v>238.5</v>
      </c>
      <c r="K28" s="400">
        <v>240.3</v>
      </c>
      <c r="L28" s="401">
        <v>250</v>
      </c>
      <c r="M28" s="402">
        <v>349.2</v>
      </c>
      <c r="N28" s="400">
        <v>348.8</v>
      </c>
      <c r="O28" s="400" t="s">
        <v>43</v>
      </c>
      <c r="P28" s="401" t="s">
        <v>43</v>
      </c>
      <c r="Q28" s="402" t="s">
        <v>43</v>
      </c>
      <c r="R28" s="400" t="s">
        <v>43</v>
      </c>
      <c r="S28" s="400" t="s">
        <v>43</v>
      </c>
      <c r="T28" s="401" t="s">
        <v>43</v>
      </c>
      <c r="U28" s="402" t="s">
        <v>43</v>
      </c>
      <c r="V28" s="400" t="s">
        <v>43</v>
      </c>
      <c r="W28" s="400" t="s">
        <v>43</v>
      </c>
      <c r="X28" s="401" t="s">
        <v>43</v>
      </c>
      <c r="Y28" s="403" t="s">
        <v>43</v>
      </c>
    </row>
    <row r="29" spans="3:25" x14ac:dyDescent="0.25">
      <c r="C29" s="397" t="s">
        <v>98</v>
      </c>
      <c r="D29" s="398"/>
      <c r="E29" s="402" t="s">
        <v>43</v>
      </c>
      <c r="F29" s="400" t="s">
        <v>43</v>
      </c>
      <c r="G29" s="400" t="s">
        <v>43</v>
      </c>
      <c r="H29" s="401">
        <v>417.2</v>
      </c>
      <c r="I29" s="402" t="s">
        <v>43</v>
      </c>
      <c r="J29" s="400" t="s">
        <v>43</v>
      </c>
      <c r="K29" s="400" t="s">
        <v>43</v>
      </c>
      <c r="L29" s="401" t="s">
        <v>43</v>
      </c>
      <c r="M29" s="402" t="s">
        <v>43</v>
      </c>
      <c r="N29" s="400" t="s">
        <v>43</v>
      </c>
      <c r="O29" s="400" t="s">
        <v>43</v>
      </c>
      <c r="P29" s="401" t="s">
        <v>43</v>
      </c>
      <c r="Q29" s="402" t="s">
        <v>43</v>
      </c>
      <c r="R29" s="400" t="s">
        <v>43</v>
      </c>
      <c r="S29" s="400" t="s">
        <v>43</v>
      </c>
      <c r="T29" s="401" t="s">
        <v>43</v>
      </c>
      <c r="U29" s="402" t="s">
        <v>43</v>
      </c>
      <c r="V29" s="400" t="s">
        <v>43</v>
      </c>
      <c r="W29" s="400" t="s">
        <v>43</v>
      </c>
      <c r="X29" s="401">
        <v>0.2</v>
      </c>
      <c r="Y29" s="403">
        <v>0.4</v>
      </c>
    </row>
    <row r="30" spans="3:25" x14ac:dyDescent="0.25">
      <c r="C30" s="397" t="s">
        <v>99</v>
      </c>
      <c r="D30" s="398"/>
      <c r="E30" s="402">
        <v>121.7</v>
      </c>
      <c r="F30" s="400">
        <v>244.5</v>
      </c>
      <c r="G30" s="400">
        <v>221.3</v>
      </c>
      <c r="H30" s="401" t="s">
        <v>43</v>
      </c>
      <c r="I30" s="402" t="s">
        <v>43</v>
      </c>
      <c r="J30" s="400" t="s">
        <v>43</v>
      </c>
      <c r="K30" s="400" t="s">
        <v>43</v>
      </c>
      <c r="L30" s="401" t="s">
        <v>43</v>
      </c>
      <c r="M30" s="402" t="s">
        <v>43</v>
      </c>
      <c r="N30" s="400" t="s">
        <v>43</v>
      </c>
      <c r="O30" s="400" t="s">
        <v>43</v>
      </c>
      <c r="P30" s="401" t="s">
        <v>43</v>
      </c>
      <c r="Q30" s="402" t="s">
        <v>43</v>
      </c>
      <c r="R30" s="400" t="s">
        <v>43</v>
      </c>
      <c r="S30" s="400" t="s">
        <v>43</v>
      </c>
      <c r="T30" s="401" t="s">
        <v>43</v>
      </c>
      <c r="U30" s="402" t="s">
        <v>43</v>
      </c>
      <c r="V30" s="400" t="s">
        <v>43</v>
      </c>
      <c r="W30" s="400" t="s">
        <v>43</v>
      </c>
      <c r="X30" s="401" t="s">
        <v>43</v>
      </c>
      <c r="Y30" s="403" t="s">
        <v>43</v>
      </c>
    </row>
    <row r="31" spans="3:25" x14ac:dyDescent="0.25">
      <c r="C31" s="397" t="s">
        <v>100</v>
      </c>
      <c r="D31" s="398"/>
      <c r="E31" s="402">
        <v>25</v>
      </c>
      <c r="F31" s="400">
        <v>25</v>
      </c>
      <c r="G31" s="400">
        <v>35</v>
      </c>
      <c r="H31" s="401">
        <v>135</v>
      </c>
      <c r="I31" s="402" t="s">
        <v>43</v>
      </c>
      <c r="J31" s="400" t="s">
        <v>43</v>
      </c>
      <c r="K31" s="400" t="s">
        <v>43</v>
      </c>
      <c r="L31" s="401" t="s">
        <v>43</v>
      </c>
      <c r="M31" s="402" t="s">
        <v>43</v>
      </c>
      <c r="N31" s="400" t="s">
        <v>43</v>
      </c>
      <c r="O31" s="400" t="s">
        <v>43</v>
      </c>
      <c r="P31" s="401" t="s">
        <v>43</v>
      </c>
      <c r="Q31" s="402" t="s">
        <v>43</v>
      </c>
      <c r="R31" s="400" t="s">
        <v>43</v>
      </c>
      <c r="S31" s="400" t="s">
        <v>43</v>
      </c>
      <c r="T31" s="401" t="s">
        <v>43</v>
      </c>
      <c r="U31" s="402" t="s">
        <v>43</v>
      </c>
      <c r="V31" s="400" t="s">
        <v>43</v>
      </c>
      <c r="W31" s="400" t="s">
        <v>43</v>
      </c>
      <c r="X31" s="401" t="s">
        <v>43</v>
      </c>
      <c r="Y31" s="403" t="s">
        <v>43</v>
      </c>
    </row>
    <row r="32" spans="3:25" x14ac:dyDescent="0.25">
      <c r="C32" s="397" t="s">
        <v>101</v>
      </c>
      <c r="D32" s="398"/>
      <c r="E32" s="402" t="s">
        <v>43</v>
      </c>
      <c r="F32" s="400" t="s">
        <v>43</v>
      </c>
      <c r="G32" s="400" t="s">
        <v>43</v>
      </c>
      <c r="H32" s="401" t="s">
        <v>43</v>
      </c>
      <c r="I32" s="402" t="s">
        <v>43</v>
      </c>
      <c r="J32" s="400" t="s">
        <v>43</v>
      </c>
      <c r="K32" s="400">
        <v>14.5</v>
      </c>
      <c r="L32" s="401" t="s">
        <v>43</v>
      </c>
      <c r="M32" s="402" t="s">
        <v>43</v>
      </c>
      <c r="N32" s="400" t="s">
        <v>43</v>
      </c>
      <c r="O32" s="400" t="s">
        <v>43</v>
      </c>
      <c r="P32" s="401" t="s">
        <v>43</v>
      </c>
      <c r="Q32" s="402">
        <v>50.9</v>
      </c>
      <c r="R32" s="400" t="s">
        <v>43</v>
      </c>
      <c r="S32" s="400" t="s">
        <v>43</v>
      </c>
      <c r="T32" s="401" t="s">
        <v>43</v>
      </c>
      <c r="U32" s="402" t="s">
        <v>43</v>
      </c>
      <c r="V32" s="400" t="s">
        <v>43</v>
      </c>
      <c r="W32" s="400" t="s">
        <v>43</v>
      </c>
      <c r="X32" s="401" t="s">
        <v>43</v>
      </c>
      <c r="Y32" s="403" t="s">
        <v>43</v>
      </c>
    </row>
    <row r="33" spans="3:25" x14ac:dyDescent="0.25">
      <c r="C33" s="185" t="s">
        <v>102</v>
      </c>
      <c r="D33" s="186"/>
      <c r="E33" s="96">
        <v>1342.7</v>
      </c>
      <c r="F33" s="97">
        <v>1576.7</v>
      </c>
      <c r="G33" s="97">
        <v>1312.2</v>
      </c>
      <c r="H33" s="98">
        <v>1519.7</v>
      </c>
      <c r="I33" s="96">
        <v>1237.7</v>
      </c>
      <c r="J33" s="97">
        <v>1573.5</v>
      </c>
      <c r="K33" s="97">
        <v>1216.8</v>
      </c>
      <c r="L33" s="98">
        <v>1297.3</v>
      </c>
      <c r="M33" s="96">
        <v>2181.1</v>
      </c>
      <c r="N33" s="97">
        <v>2541.8000000000002</v>
      </c>
      <c r="O33" s="97">
        <v>1275.7</v>
      </c>
      <c r="P33" s="98">
        <v>1214.7</v>
      </c>
      <c r="Q33" s="96">
        <v>1930.8</v>
      </c>
      <c r="R33" s="97">
        <v>2217.5</v>
      </c>
      <c r="S33" s="97">
        <v>1337.7</v>
      </c>
      <c r="T33" s="98">
        <v>1465.6</v>
      </c>
      <c r="U33" s="96">
        <v>1761.5</v>
      </c>
      <c r="V33" s="97">
        <v>2151.1</v>
      </c>
      <c r="W33" s="97">
        <v>1056.5</v>
      </c>
      <c r="X33" s="98">
        <v>1366</v>
      </c>
      <c r="Y33" s="99">
        <v>1794.4</v>
      </c>
    </row>
    <row r="34" spans="3:25" x14ac:dyDescent="0.25">
      <c r="C34" s="397" t="s">
        <v>103</v>
      </c>
      <c r="D34" s="398"/>
      <c r="E34" s="402">
        <v>216</v>
      </c>
      <c r="F34" s="400">
        <v>216</v>
      </c>
      <c r="G34" s="400">
        <v>215.9</v>
      </c>
      <c r="H34" s="408" t="s">
        <v>43</v>
      </c>
      <c r="I34" s="402">
        <v>419.8</v>
      </c>
      <c r="J34" s="400">
        <v>419.4</v>
      </c>
      <c r="K34" s="400">
        <v>419.1</v>
      </c>
      <c r="L34" s="401">
        <v>468.9</v>
      </c>
      <c r="M34" s="402">
        <v>471.6</v>
      </c>
      <c r="N34" s="400">
        <v>471.2</v>
      </c>
      <c r="O34" s="400">
        <v>819.2</v>
      </c>
      <c r="P34" s="401">
        <v>818.6</v>
      </c>
      <c r="Q34" s="402">
        <v>817.9</v>
      </c>
      <c r="R34" s="400">
        <v>817.2</v>
      </c>
      <c r="S34" s="400">
        <v>816.4</v>
      </c>
      <c r="T34" s="401">
        <v>815.7</v>
      </c>
      <c r="U34" s="402">
        <v>815</v>
      </c>
      <c r="V34" s="400">
        <v>814.3</v>
      </c>
      <c r="W34" s="402" t="s">
        <v>43</v>
      </c>
      <c r="X34" s="401">
        <v>812.4</v>
      </c>
      <c r="Y34" s="403">
        <v>350</v>
      </c>
    </row>
    <row r="35" spans="3:25" x14ac:dyDescent="0.25">
      <c r="C35" s="397" t="s">
        <v>104</v>
      </c>
      <c r="D35" s="398"/>
      <c r="E35" s="402">
        <v>456.7</v>
      </c>
      <c r="F35" s="400">
        <v>456.7</v>
      </c>
      <c r="G35" s="409">
        <v>475.5</v>
      </c>
      <c r="H35" s="408">
        <v>493.9</v>
      </c>
      <c r="I35" s="410">
        <v>529.29999999999995</v>
      </c>
      <c r="J35" s="400">
        <v>516.5</v>
      </c>
      <c r="K35" s="400">
        <v>523.9</v>
      </c>
      <c r="L35" s="401">
        <v>552.6</v>
      </c>
      <c r="M35" s="402" t="s">
        <v>43</v>
      </c>
      <c r="N35" s="400" t="s">
        <v>43</v>
      </c>
      <c r="O35" s="400" t="s">
        <v>43</v>
      </c>
      <c r="P35" s="401" t="s">
        <v>43</v>
      </c>
      <c r="Q35" s="402" t="s">
        <v>43</v>
      </c>
      <c r="R35" s="400" t="s">
        <v>43</v>
      </c>
      <c r="S35" s="400" t="s">
        <v>43</v>
      </c>
      <c r="T35" s="401" t="s">
        <v>43</v>
      </c>
      <c r="U35" s="402" t="s">
        <v>43</v>
      </c>
      <c r="V35" s="400" t="s">
        <v>43</v>
      </c>
      <c r="W35" s="400" t="s">
        <v>43</v>
      </c>
      <c r="X35" s="401" t="s">
        <v>43</v>
      </c>
      <c r="Y35" s="403" t="s">
        <v>43</v>
      </c>
    </row>
    <row r="36" spans="3:25" x14ac:dyDescent="0.25">
      <c r="C36" s="397" t="s">
        <v>105</v>
      </c>
      <c r="D36" s="398"/>
      <c r="E36" s="402">
        <v>20.5</v>
      </c>
      <c r="F36" s="400">
        <v>19.8</v>
      </c>
      <c r="G36" s="400">
        <v>19.3</v>
      </c>
      <c r="H36" s="401">
        <v>20.399999999999999</v>
      </c>
      <c r="I36" s="402">
        <v>21.4</v>
      </c>
      <c r="J36" s="400">
        <v>19.100000000000001</v>
      </c>
      <c r="K36" s="400">
        <v>18.399999999999999</v>
      </c>
      <c r="L36" s="401">
        <v>22.8</v>
      </c>
      <c r="M36" s="402">
        <v>55.4</v>
      </c>
      <c r="N36" s="400">
        <v>78.599999999999994</v>
      </c>
      <c r="O36" s="400">
        <v>83.3</v>
      </c>
      <c r="P36" s="401">
        <v>91.6</v>
      </c>
      <c r="Q36" s="402">
        <v>78.400000000000006</v>
      </c>
      <c r="R36" s="400">
        <v>125.6</v>
      </c>
      <c r="S36" s="400">
        <v>144</v>
      </c>
      <c r="T36" s="401">
        <v>133.19999999999999</v>
      </c>
      <c r="U36" s="402">
        <v>145.30000000000001</v>
      </c>
      <c r="V36" s="400">
        <v>141.1</v>
      </c>
      <c r="W36" s="400">
        <v>926.1</v>
      </c>
      <c r="X36" s="401">
        <v>111.5</v>
      </c>
      <c r="Y36" s="403">
        <v>109.5</v>
      </c>
    </row>
    <row r="37" spans="3:25" x14ac:dyDescent="0.25">
      <c r="C37" s="188" t="s">
        <v>106</v>
      </c>
      <c r="D37" s="189"/>
      <c r="E37" s="33">
        <v>20359</v>
      </c>
      <c r="F37" s="34">
        <v>2269.1999999999998</v>
      </c>
      <c r="G37" s="34">
        <v>2022.9</v>
      </c>
      <c r="H37" s="35">
        <v>2034</v>
      </c>
      <c r="I37" s="33">
        <v>2208.1999999999998</v>
      </c>
      <c r="J37" s="34">
        <v>2528.5</v>
      </c>
      <c r="K37" s="34">
        <v>2178.1999999999998</v>
      </c>
      <c r="L37" s="35">
        <v>2341.6</v>
      </c>
      <c r="M37" s="33">
        <v>2708.1</v>
      </c>
      <c r="N37" s="34">
        <v>3091.6</v>
      </c>
      <c r="O37" s="34">
        <v>2178.1999999999998</v>
      </c>
      <c r="P37" s="35">
        <v>2124.9</v>
      </c>
      <c r="Q37" s="33">
        <v>2827.1</v>
      </c>
      <c r="R37" s="34">
        <v>3160.3</v>
      </c>
      <c r="S37" s="34">
        <v>2298.1</v>
      </c>
      <c r="T37" s="35">
        <v>2414.5</v>
      </c>
      <c r="U37" s="33">
        <v>2721.8</v>
      </c>
      <c r="V37" s="34">
        <v>3106.5</v>
      </c>
      <c r="W37" s="34">
        <v>1982.6</v>
      </c>
      <c r="X37" s="35">
        <v>2289.9</v>
      </c>
      <c r="Y37" s="36">
        <v>2253.9</v>
      </c>
    </row>
    <row r="38" spans="3:25" x14ac:dyDescent="0.25">
      <c r="C38" s="190" t="s">
        <v>107</v>
      </c>
      <c r="D38" s="191"/>
      <c r="E38" s="27">
        <v>436.7</v>
      </c>
      <c r="F38" s="28">
        <v>332.2</v>
      </c>
      <c r="G38" s="28">
        <v>352.3</v>
      </c>
      <c r="H38" s="29">
        <v>435</v>
      </c>
      <c r="I38" s="27">
        <v>611.5</v>
      </c>
      <c r="J38" s="28">
        <v>617.1</v>
      </c>
      <c r="K38" s="28">
        <v>809.7</v>
      </c>
      <c r="L38" s="29">
        <v>1291.7</v>
      </c>
      <c r="M38" s="27">
        <v>1336.2</v>
      </c>
      <c r="N38" s="28">
        <v>1565.1</v>
      </c>
      <c r="O38" s="28">
        <v>2104.1999999999998</v>
      </c>
      <c r="P38" s="29">
        <v>2183.5</v>
      </c>
      <c r="Q38" s="27">
        <v>2214.5</v>
      </c>
      <c r="R38" s="28">
        <v>2313.6999999999998</v>
      </c>
      <c r="S38" s="28">
        <v>2311.6999999999998</v>
      </c>
      <c r="T38" s="29">
        <v>2268.9</v>
      </c>
      <c r="U38" s="27">
        <v>2254.1</v>
      </c>
      <c r="V38" s="28">
        <v>2124.1</v>
      </c>
      <c r="W38" s="28">
        <v>2151</v>
      </c>
      <c r="X38" s="29">
        <v>2156.1</v>
      </c>
      <c r="Y38" s="30">
        <v>2081</v>
      </c>
    </row>
    <row r="39" spans="3:25" ht="15.75" thickBot="1" x14ac:dyDescent="0.3">
      <c r="C39" s="411" t="s">
        <v>108</v>
      </c>
      <c r="D39" s="412"/>
      <c r="E39" s="413" t="s">
        <v>109</v>
      </c>
      <c r="F39" s="414" t="s">
        <v>58</v>
      </c>
      <c r="G39" s="414" t="s">
        <v>110</v>
      </c>
      <c r="H39" s="415" t="s">
        <v>111</v>
      </c>
      <c r="I39" s="413" t="s">
        <v>61</v>
      </c>
      <c r="J39" s="414" t="s">
        <v>112</v>
      </c>
      <c r="K39" s="414" t="s">
        <v>113</v>
      </c>
      <c r="L39" s="415" t="s">
        <v>64</v>
      </c>
      <c r="M39" s="413" t="s">
        <v>65</v>
      </c>
      <c r="N39" s="414" t="s">
        <v>66</v>
      </c>
      <c r="O39" s="414" t="s">
        <v>67</v>
      </c>
      <c r="P39" s="415" t="s">
        <v>68</v>
      </c>
      <c r="Q39" s="413" t="s">
        <v>69</v>
      </c>
      <c r="R39" s="414" t="s">
        <v>70</v>
      </c>
      <c r="S39" s="414" t="s">
        <v>114</v>
      </c>
      <c r="T39" s="415" t="s">
        <v>72</v>
      </c>
      <c r="U39" s="413" t="s">
        <v>73</v>
      </c>
      <c r="V39" s="414" t="s">
        <v>115</v>
      </c>
      <c r="W39" s="414" t="s">
        <v>116</v>
      </c>
      <c r="X39" s="415" t="s">
        <v>117</v>
      </c>
      <c r="Y39" s="416" t="s">
        <v>77</v>
      </c>
    </row>
    <row r="40" spans="3:25" s="584" customFormat="1" x14ac:dyDescent="0.25"/>
    <row r="41" spans="3:25" s="584" customFormat="1" x14ac:dyDescent="0.25"/>
    <row r="42" spans="3:25" s="584" customFormat="1" x14ac:dyDescent="0.25"/>
    <row r="43" spans="3:25" s="584" customFormat="1" x14ac:dyDescent="0.25"/>
    <row r="44" spans="3:25" s="584" customFormat="1" x14ac:dyDescent="0.25">
      <c r="J44" s="583"/>
    </row>
    <row r="45" spans="3:25" s="584" customFormat="1" x14ac:dyDescent="0.25"/>
  </sheetData>
  <mergeCells count="6">
    <mergeCell ref="U3:X3"/>
    <mergeCell ref="C4:D5"/>
    <mergeCell ref="E3:H3"/>
    <mergeCell ref="I3:L3"/>
    <mergeCell ref="M3:P3"/>
    <mergeCell ref="Q3:T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D28F-C6E9-4408-8A45-0B737766F0B6}">
  <sheetPr>
    <tabColor rgb="FF9A0000"/>
  </sheetPr>
  <dimension ref="A1:BA78"/>
  <sheetViews>
    <sheetView showGridLines="0" zoomScale="66" zoomScaleNormal="66" workbookViewId="0">
      <selection activeCell="B17" sqref="B17:D17"/>
    </sheetView>
  </sheetViews>
  <sheetFormatPr defaultRowHeight="15" x14ac:dyDescent="0.25"/>
  <cols>
    <col min="1" max="1" width="9.140625" style="584"/>
    <col min="2" max="2" width="21.85546875" style="379" customWidth="1"/>
    <col min="3" max="3" width="9.140625" style="379"/>
    <col min="4" max="4" width="13.7109375" style="379" customWidth="1"/>
    <col min="5" max="6" width="9.140625" style="379" bestFit="1" customWidth="1"/>
    <col min="7" max="7" width="0" style="379" hidden="1" customWidth="1"/>
    <col min="8" max="8" width="13.5703125" style="379" customWidth="1"/>
    <col min="9" max="12" width="9.7109375" style="379" customWidth="1"/>
    <col min="13" max="13" width="8" style="379" customWidth="1"/>
    <col min="14" max="14" width="5.7109375" style="379" customWidth="1"/>
    <col min="15" max="19" width="9.7109375" style="379" customWidth="1"/>
    <col min="20" max="20" width="4.42578125" style="379" customWidth="1"/>
    <col min="21" max="21" width="12.85546875" style="379" customWidth="1"/>
    <col min="22" max="22" width="12" style="379" customWidth="1"/>
    <col min="23" max="23" width="12.42578125" style="379" customWidth="1"/>
    <col min="24" max="24" width="11.42578125" style="379" customWidth="1"/>
    <col min="25" max="25" width="15.28515625" style="379" customWidth="1"/>
    <col min="26" max="27" width="13.140625" style="379" customWidth="1"/>
    <col min="28" max="28" width="12.42578125" style="379" customWidth="1"/>
    <col min="29" max="29" width="13.28515625" style="379" customWidth="1"/>
    <col min="30" max="30" width="15.7109375" style="379" customWidth="1"/>
    <col min="31" max="31" width="13.42578125" style="379" customWidth="1"/>
    <col min="32" max="32" width="13.140625" style="379" customWidth="1"/>
    <col min="33" max="33" width="13.85546875" style="379" customWidth="1"/>
    <col min="34" max="34" width="13.7109375" style="379" customWidth="1"/>
    <col min="35" max="35" width="14.28515625" style="379" customWidth="1"/>
    <col min="36" max="36" width="13" style="379" customWidth="1"/>
    <col min="37" max="37" width="14.28515625" style="379" customWidth="1"/>
    <col min="38" max="38" width="15.140625" style="379" customWidth="1"/>
    <col min="39" max="39" width="13" style="379" customWidth="1"/>
    <col min="40" max="40" width="9.28515625" style="379" bestFit="1" customWidth="1"/>
    <col min="41" max="16384" width="9.140625" style="379"/>
  </cols>
  <sheetData>
    <row r="1" spans="2:53" s="584" customFormat="1" x14ac:dyDescent="0.25"/>
    <row r="2" spans="2:53" s="584" customFormat="1" x14ac:dyDescent="0.25"/>
    <row r="3" spans="2:53" s="584" customFormat="1" ht="15.75" thickBot="1" x14ac:dyDescent="0.3"/>
    <row r="4" spans="2:53" x14ac:dyDescent="0.25">
      <c r="B4" s="724" t="s">
        <v>118</v>
      </c>
      <c r="C4" s="725"/>
      <c r="D4" s="725"/>
      <c r="E4" s="725"/>
      <c r="F4" s="726"/>
      <c r="G4" s="727"/>
      <c r="H4" s="728">
        <v>2020</v>
      </c>
      <c r="I4" s="729" t="s">
        <v>17</v>
      </c>
      <c r="J4" s="729" t="s">
        <v>16</v>
      </c>
      <c r="K4" s="729" t="s">
        <v>15</v>
      </c>
      <c r="L4" s="730" t="s">
        <v>14</v>
      </c>
      <c r="M4" s="731">
        <v>2019</v>
      </c>
      <c r="N4" s="732"/>
      <c r="O4" s="733" t="s">
        <v>17</v>
      </c>
      <c r="P4" s="733" t="s">
        <v>16</v>
      </c>
      <c r="Q4" s="733" t="s">
        <v>15</v>
      </c>
      <c r="R4" s="734" t="s">
        <v>14</v>
      </c>
      <c r="S4" s="731">
        <v>2018</v>
      </c>
      <c r="T4" s="732"/>
      <c r="U4" s="729" t="s">
        <v>17</v>
      </c>
      <c r="V4" s="729" t="s">
        <v>16</v>
      </c>
      <c r="W4" s="729" t="s">
        <v>15</v>
      </c>
      <c r="X4" s="730" t="s">
        <v>14</v>
      </c>
      <c r="Y4" s="732">
        <v>2017</v>
      </c>
      <c r="Z4" s="729" t="s">
        <v>17</v>
      </c>
      <c r="AA4" s="729" t="s">
        <v>16</v>
      </c>
      <c r="AB4" s="729" t="s">
        <v>15</v>
      </c>
      <c r="AC4" s="730" t="s">
        <v>14</v>
      </c>
      <c r="AD4" s="732">
        <v>2016</v>
      </c>
      <c r="AE4" s="735" t="s">
        <v>17</v>
      </c>
      <c r="AF4" s="735" t="s">
        <v>16</v>
      </c>
      <c r="AG4" s="735" t="s">
        <v>15</v>
      </c>
      <c r="AH4" s="736" t="s">
        <v>14</v>
      </c>
      <c r="AI4" s="732">
        <v>2015</v>
      </c>
      <c r="AJ4" s="735" t="s">
        <v>17</v>
      </c>
      <c r="AK4" s="735" t="s">
        <v>16</v>
      </c>
      <c r="AL4" s="735" t="s">
        <v>15</v>
      </c>
      <c r="AM4" s="737" t="s">
        <v>14</v>
      </c>
    </row>
    <row r="5" spans="2:53" ht="15.75" thickBot="1" x14ac:dyDescent="0.3">
      <c r="B5" s="738"/>
      <c r="C5" s="739"/>
      <c r="D5" s="739"/>
      <c r="E5" s="739"/>
      <c r="F5" s="740"/>
      <c r="G5" s="727"/>
      <c r="H5" s="741"/>
      <c r="I5" s="742"/>
      <c r="J5" s="742"/>
      <c r="K5" s="742"/>
      <c r="L5" s="743"/>
      <c r="M5" s="744"/>
      <c r="N5" s="745"/>
      <c r="O5" s="746"/>
      <c r="P5" s="746"/>
      <c r="Q5" s="746"/>
      <c r="R5" s="747"/>
      <c r="S5" s="744"/>
      <c r="T5" s="745"/>
      <c r="U5" s="742"/>
      <c r="V5" s="742"/>
      <c r="W5" s="742"/>
      <c r="X5" s="743"/>
      <c r="Y5" s="745"/>
      <c r="Z5" s="742"/>
      <c r="AA5" s="742"/>
      <c r="AB5" s="742"/>
      <c r="AC5" s="743"/>
      <c r="AD5" s="745"/>
      <c r="AE5" s="748"/>
      <c r="AF5" s="748"/>
      <c r="AG5" s="748"/>
      <c r="AH5" s="749"/>
      <c r="AI5" s="745"/>
      <c r="AJ5" s="748"/>
      <c r="AK5" s="748"/>
      <c r="AL5" s="748"/>
      <c r="AM5" s="750"/>
      <c r="AT5" s="378"/>
      <c r="AU5" s="378"/>
      <c r="AV5" s="378"/>
      <c r="AW5" s="378"/>
      <c r="AX5" s="378"/>
      <c r="AY5" s="378"/>
      <c r="AZ5" s="378"/>
      <c r="BA5" s="378"/>
    </row>
    <row r="6" spans="2:53" ht="15" customHeight="1" x14ac:dyDescent="0.25">
      <c r="B6" s="351" t="s">
        <v>119</v>
      </c>
      <c r="C6" s="352"/>
      <c r="D6" s="352"/>
      <c r="E6" s="353"/>
      <c r="F6" s="353"/>
      <c r="G6" s="354"/>
      <c r="H6" s="101">
        <v>5089.8</v>
      </c>
      <c r="I6" s="102" t="s">
        <v>120</v>
      </c>
      <c r="J6" s="102" t="s">
        <v>121</v>
      </c>
      <c r="K6" s="102" t="s">
        <v>122</v>
      </c>
      <c r="L6" s="103" t="s">
        <v>123</v>
      </c>
      <c r="M6" s="355">
        <v>6466</v>
      </c>
      <c r="N6" s="341"/>
      <c r="O6" s="102" t="s">
        <v>124</v>
      </c>
      <c r="P6" s="102" t="s">
        <v>125</v>
      </c>
      <c r="Q6" s="102" t="s">
        <v>126</v>
      </c>
      <c r="R6" s="331" t="s">
        <v>127</v>
      </c>
      <c r="S6" s="340">
        <v>8285.2999999999993</v>
      </c>
      <c r="T6" s="341"/>
      <c r="U6" s="102">
        <v>1785.8</v>
      </c>
      <c r="V6" s="102">
        <v>1501.1</v>
      </c>
      <c r="W6" s="102">
        <v>1935.4</v>
      </c>
      <c r="X6" s="104">
        <v>3063</v>
      </c>
      <c r="Y6" s="105">
        <v>8547.1</v>
      </c>
      <c r="Z6" s="102">
        <v>1874</v>
      </c>
      <c r="AA6" s="102">
        <v>1529.5</v>
      </c>
      <c r="AB6" s="102">
        <v>1827.6</v>
      </c>
      <c r="AC6" s="104">
        <v>3316</v>
      </c>
      <c r="AD6" s="105">
        <v>7965</v>
      </c>
      <c r="AE6" s="102">
        <v>1971.5</v>
      </c>
      <c r="AF6" s="102">
        <v>1631.8</v>
      </c>
      <c r="AG6" s="102">
        <v>1959.2</v>
      </c>
      <c r="AH6" s="104">
        <v>3045.4</v>
      </c>
      <c r="AI6" s="105">
        <v>9363.7999999999993</v>
      </c>
      <c r="AJ6" s="102">
        <v>2060.6</v>
      </c>
      <c r="AK6" s="102">
        <v>1761.9</v>
      </c>
      <c r="AL6" s="102">
        <v>2016.3</v>
      </c>
      <c r="AM6" s="106" t="s">
        <v>128</v>
      </c>
      <c r="AT6" s="378"/>
      <c r="AU6" s="419"/>
      <c r="AV6" s="419"/>
      <c r="AW6" s="419"/>
      <c r="AX6" s="420"/>
      <c r="AY6" s="420"/>
      <c r="AZ6" s="420"/>
      <c r="BA6" s="378"/>
    </row>
    <row r="7" spans="2:53" ht="15" customHeight="1" x14ac:dyDescent="0.25">
      <c r="B7" s="424" t="s">
        <v>129</v>
      </c>
      <c r="C7" s="425"/>
      <c r="D7" s="425"/>
      <c r="E7" s="426"/>
      <c r="F7" s="426"/>
      <c r="G7" s="426"/>
      <c r="H7" s="427">
        <v>3830.3</v>
      </c>
      <c r="I7" s="428" t="s">
        <v>130</v>
      </c>
      <c r="J7" s="428" t="s">
        <v>130</v>
      </c>
      <c r="K7" s="428" t="s">
        <v>130</v>
      </c>
      <c r="L7" s="429" t="s">
        <v>130</v>
      </c>
      <c r="M7" s="430" t="s">
        <v>131</v>
      </c>
      <c r="N7" s="431"/>
      <c r="O7" s="428" t="s">
        <v>130</v>
      </c>
      <c r="P7" s="428" t="s">
        <v>130</v>
      </c>
      <c r="Q7" s="428" t="s">
        <v>130</v>
      </c>
      <c r="R7" s="432" t="s">
        <v>130</v>
      </c>
      <c r="S7" s="433" t="s">
        <v>132</v>
      </c>
      <c r="T7" s="434"/>
      <c r="U7" s="428" t="s">
        <v>130</v>
      </c>
      <c r="V7" s="428" t="s">
        <v>130</v>
      </c>
      <c r="W7" s="428" t="s">
        <v>130</v>
      </c>
      <c r="X7" s="432" t="s">
        <v>130</v>
      </c>
      <c r="Y7" s="427">
        <v>6062.2</v>
      </c>
      <c r="Z7" s="428" t="s">
        <v>130</v>
      </c>
      <c r="AA7" s="428" t="s">
        <v>130</v>
      </c>
      <c r="AB7" s="428" t="s">
        <v>130</v>
      </c>
      <c r="AC7" s="432" t="s">
        <v>130</v>
      </c>
      <c r="AD7" s="427">
        <v>5465.1</v>
      </c>
      <c r="AE7" s="428" t="s">
        <v>130</v>
      </c>
      <c r="AF7" s="428" t="s">
        <v>130</v>
      </c>
      <c r="AG7" s="428" t="s">
        <v>130</v>
      </c>
      <c r="AH7" s="432" t="s">
        <v>130</v>
      </c>
      <c r="AI7" s="427">
        <v>6445.5</v>
      </c>
      <c r="AJ7" s="428" t="s">
        <v>130</v>
      </c>
      <c r="AK7" s="428" t="s">
        <v>130</v>
      </c>
      <c r="AL7" s="428" t="s">
        <v>130</v>
      </c>
      <c r="AM7" s="429" t="s">
        <v>130</v>
      </c>
      <c r="AN7" s="422"/>
      <c r="AT7" s="378"/>
      <c r="AU7" s="419"/>
      <c r="AV7" s="419"/>
      <c r="AW7" s="419"/>
      <c r="AX7" s="420"/>
      <c r="AY7" s="420"/>
      <c r="AZ7" s="420"/>
      <c r="BA7" s="378"/>
    </row>
    <row r="8" spans="2:53" ht="15" customHeight="1" x14ac:dyDescent="0.25">
      <c r="B8" s="435" t="s">
        <v>133</v>
      </c>
      <c r="C8" s="436"/>
      <c r="D8" s="436"/>
      <c r="E8" s="437"/>
      <c r="F8" s="437"/>
      <c r="G8" s="437"/>
      <c r="H8" s="438" t="s">
        <v>134</v>
      </c>
      <c r="I8" s="439">
        <v>282.39999999999998</v>
      </c>
      <c r="J8" s="439">
        <v>252.2</v>
      </c>
      <c r="K8" s="439">
        <v>276.3</v>
      </c>
      <c r="L8" s="440">
        <v>448.6</v>
      </c>
      <c r="M8" s="441" t="s">
        <v>135</v>
      </c>
      <c r="N8" s="442"/>
      <c r="O8" s="439">
        <v>471.2</v>
      </c>
      <c r="P8" s="439">
        <v>399.1</v>
      </c>
      <c r="Q8" s="439">
        <v>441.1</v>
      </c>
      <c r="R8" s="443">
        <v>597.29999999999995</v>
      </c>
      <c r="S8" s="444" t="s">
        <v>136</v>
      </c>
      <c r="T8" s="442"/>
      <c r="U8" s="439">
        <v>531.1</v>
      </c>
      <c r="V8" s="439">
        <v>470</v>
      </c>
      <c r="W8" s="439">
        <v>558.20000000000005</v>
      </c>
      <c r="X8" s="443">
        <v>748.8</v>
      </c>
      <c r="Y8" s="438">
        <v>2484.9</v>
      </c>
      <c r="Z8" s="439">
        <v>567.20000000000005</v>
      </c>
      <c r="AA8" s="439">
        <v>493.2</v>
      </c>
      <c r="AB8" s="439">
        <v>559.79999999999995</v>
      </c>
      <c r="AC8" s="443">
        <v>864.7</v>
      </c>
      <c r="AD8" s="438">
        <v>2499.9</v>
      </c>
      <c r="AE8" s="439">
        <v>675.5</v>
      </c>
      <c r="AF8" s="439">
        <v>617.70000000000005</v>
      </c>
      <c r="AG8" s="439">
        <v>708.2</v>
      </c>
      <c r="AH8" s="443">
        <v>1007.9</v>
      </c>
      <c r="AI8" s="438">
        <v>2918.3</v>
      </c>
      <c r="AJ8" s="439">
        <v>639</v>
      </c>
      <c r="AK8" s="439">
        <v>580.5</v>
      </c>
      <c r="AL8" s="439">
        <v>655.6</v>
      </c>
      <c r="AM8" s="445">
        <v>1043.2</v>
      </c>
      <c r="AT8" s="378"/>
      <c r="AU8" s="419"/>
      <c r="AV8" s="419"/>
      <c r="AW8" s="419"/>
      <c r="AX8" s="420"/>
      <c r="AY8" s="420"/>
      <c r="AZ8" s="420"/>
      <c r="BA8" s="378"/>
    </row>
    <row r="9" spans="2:53" ht="22.9" customHeight="1" x14ac:dyDescent="0.25">
      <c r="B9" s="435" t="s">
        <v>137</v>
      </c>
      <c r="C9" s="436"/>
      <c r="D9" s="436"/>
      <c r="E9" s="437"/>
      <c r="F9" s="437"/>
      <c r="G9" s="437"/>
      <c r="H9" s="427" t="s">
        <v>138</v>
      </c>
      <c r="I9" s="428" t="s">
        <v>130</v>
      </c>
      <c r="J9" s="428" t="s">
        <v>130</v>
      </c>
      <c r="K9" s="428" t="s">
        <v>130</v>
      </c>
      <c r="L9" s="429" t="s">
        <v>130</v>
      </c>
      <c r="M9" s="446" t="s">
        <v>139</v>
      </c>
      <c r="N9" s="434"/>
      <c r="O9" s="428" t="s">
        <v>130</v>
      </c>
      <c r="P9" s="428" t="s">
        <v>130</v>
      </c>
      <c r="Q9" s="428" t="s">
        <v>130</v>
      </c>
      <c r="R9" s="432" t="s">
        <v>130</v>
      </c>
      <c r="S9" s="433" t="s">
        <v>140</v>
      </c>
      <c r="T9" s="434"/>
      <c r="U9" s="428" t="s">
        <v>130</v>
      </c>
      <c r="V9" s="428" t="s">
        <v>130</v>
      </c>
      <c r="W9" s="428" t="s">
        <v>130</v>
      </c>
      <c r="X9" s="432" t="s">
        <v>130</v>
      </c>
      <c r="Y9" s="427">
        <v>2031.9</v>
      </c>
      <c r="Z9" s="428" t="s">
        <v>130</v>
      </c>
      <c r="AA9" s="428" t="s">
        <v>130</v>
      </c>
      <c r="AB9" s="428" t="s">
        <v>130</v>
      </c>
      <c r="AC9" s="432" t="s">
        <v>130</v>
      </c>
      <c r="AD9" s="427">
        <v>1998.6</v>
      </c>
      <c r="AE9" s="428" t="s">
        <v>130</v>
      </c>
      <c r="AF9" s="428" t="s">
        <v>130</v>
      </c>
      <c r="AG9" s="428" t="s">
        <v>130</v>
      </c>
      <c r="AH9" s="432" t="s">
        <v>130</v>
      </c>
      <c r="AI9" s="427">
        <v>2265.5</v>
      </c>
      <c r="AJ9" s="428" t="s">
        <v>130</v>
      </c>
      <c r="AK9" s="428" t="s">
        <v>130</v>
      </c>
      <c r="AL9" s="428" t="s">
        <v>130</v>
      </c>
      <c r="AM9" s="429" t="s">
        <v>130</v>
      </c>
      <c r="AN9" s="422"/>
      <c r="AT9" s="378"/>
      <c r="AU9" s="423"/>
      <c r="AV9" s="423"/>
      <c r="AW9" s="423"/>
      <c r="AX9" s="420"/>
      <c r="AY9" s="420"/>
      <c r="AZ9" s="420"/>
      <c r="BA9" s="378"/>
    </row>
    <row r="10" spans="2:53" ht="15" customHeight="1" x14ac:dyDescent="0.25">
      <c r="B10" s="435" t="s">
        <v>141</v>
      </c>
      <c r="C10" s="436"/>
      <c r="D10" s="436"/>
      <c r="E10" s="437"/>
      <c r="F10" s="437"/>
      <c r="G10" s="437"/>
      <c r="H10" s="427" t="s">
        <v>142</v>
      </c>
      <c r="I10" s="428" t="s">
        <v>130</v>
      </c>
      <c r="J10" s="428" t="s">
        <v>130</v>
      </c>
      <c r="K10" s="428" t="s">
        <v>130</v>
      </c>
      <c r="L10" s="429" t="s">
        <v>130</v>
      </c>
      <c r="M10" s="446" t="s">
        <v>143</v>
      </c>
      <c r="N10" s="434"/>
      <c r="O10" s="428" t="s">
        <v>130</v>
      </c>
      <c r="P10" s="428" t="s">
        <v>130</v>
      </c>
      <c r="Q10" s="428" t="s">
        <v>130</v>
      </c>
      <c r="R10" s="432" t="s">
        <v>130</v>
      </c>
      <c r="S10" s="433" t="s">
        <v>144</v>
      </c>
      <c r="T10" s="434"/>
      <c r="U10" s="428" t="s">
        <v>130</v>
      </c>
      <c r="V10" s="428" t="s">
        <v>130</v>
      </c>
      <c r="W10" s="428" t="s">
        <v>130</v>
      </c>
      <c r="X10" s="432" t="s">
        <v>130</v>
      </c>
      <c r="Y10" s="427">
        <v>13.8</v>
      </c>
      <c r="Z10" s="428" t="s">
        <v>130</v>
      </c>
      <c r="AA10" s="428" t="s">
        <v>130</v>
      </c>
      <c r="AB10" s="428" t="s">
        <v>130</v>
      </c>
      <c r="AC10" s="432" t="s">
        <v>130</v>
      </c>
      <c r="AD10" s="427">
        <v>19.600000000000001</v>
      </c>
      <c r="AE10" s="428" t="s">
        <v>130</v>
      </c>
      <c r="AF10" s="428" t="s">
        <v>130</v>
      </c>
      <c r="AG10" s="428" t="s">
        <v>130</v>
      </c>
      <c r="AH10" s="432" t="s">
        <v>130</v>
      </c>
      <c r="AI10" s="427">
        <v>4.5999999999999996</v>
      </c>
      <c r="AJ10" s="428" t="s">
        <v>130</v>
      </c>
      <c r="AK10" s="428" t="s">
        <v>130</v>
      </c>
      <c r="AL10" s="428" t="s">
        <v>130</v>
      </c>
      <c r="AM10" s="429" t="s">
        <v>130</v>
      </c>
      <c r="AN10" s="422"/>
      <c r="AT10" s="378"/>
      <c r="AU10" s="419"/>
      <c r="AV10" s="419"/>
      <c r="AW10" s="419"/>
      <c r="AX10" s="420"/>
      <c r="AY10" s="420"/>
      <c r="AZ10" s="420"/>
      <c r="BA10" s="378"/>
    </row>
    <row r="11" spans="2:53" ht="15" customHeight="1" x14ac:dyDescent="0.25">
      <c r="B11" s="424" t="s">
        <v>145</v>
      </c>
      <c r="C11" s="425"/>
      <c r="D11" s="425"/>
      <c r="E11" s="447"/>
      <c r="F11" s="447"/>
      <c r="G11" s="447"/>
      <c r="H11" s="448">
        <v>-32.4</v>
      </c>
      <c r="I11" s="428" t="s">
        <v>130</v>
      </c>
      <c r="J11" s="428" t="s">
        <v>130</v>
      </c>
      <c r="K11" s="428" t="s">
        <v>130</v>
      </c>
      <c r="L11" s="449" t="s">
        <v>130</v>
      </c>
      <c r="M11" s="450" t="s">
        <v>146</v>
      </c>
      <c r="N11" s="434"/>
      <c r="O11" s="428" t="s">
        <v>130</v>
      </c>
      <c r="P11" s="428" t="s">
        <v>130</v>
      </c>
      <c r="Q11" s="428" t="s">
        <v>130</v>
      </c>
      <c r="R11" s="432" t="s">
        <v>130</v>
      </c>
      <c r="S11" s="433" t="s">
        <v>146</v>
      </c>
      <c r="T11" s="434"/>
      <c r="U11" s="428" t="s">
        <v>130</v>
      </c>
      <c r="V11" s="428" t="s">
        <v>130</v>
      </c>
      <c r="W11" s="428" t="s">
        <v>130</v>
      </c>
      <c r="X11" s="429" t="s">
        <v>130</v>
      </c>
      <c r="Y11" s="451" t="s">
        <v>130</v>
      </c>
      <c r="Z11" s="428" t="s">
        <v>130</v>
      </c>
      <c r="AA11" s="428" t="s">
        <v>130</v>
      </c>
      <c r="AB11" s="428" t="s">
        <v>130</v>
      </c>
      <c r="AC11" s="429" t="s">
        <v>130</v>
      </c>
      <c r="AD11" s="451" t="s">
        <v>130</v>
      </c>
      <c r="AE11" s="428" t="s">
        <v>130</v>
      </c>
      <c r="AF11" s="428" t="s">
        <v>130</v>
      </c>
      <c r="AG11" s="428" t="s">
        <v>130</v>
      </c>
      <c r="AH11" s="429" t="s">
        <v>130</v>
      </c>
      <c r="AI11" s="451" t="s">
        <v>130</v>
      </c>
      <c r="AJ11" s="428" t="s">
        <v>130</v>
      </c>
      <c r="AK11" s="428" t="s">
        <v>130</v>
      </c>
      <c r="AL11" s="428" t="s">
        <v>130</v>
      </c>
      <c r="AM11" s="429" t="s">
        <v>130</v>
      </c>
      <c r="AN11" s="422"/>
      <c r="AT11" s="378"/>
      <c r="AU11" s="419"/>
      <c r="AV11" s="419"/>
      <c r="AW11" s="419"/>
      <c r="AX11" s="420"/>
      <c r="AY11" s="420"/>
      <c r="AZ11" s="420"/>
      <c r="BA11" s="378"/>
    </row>
    <row r="12" spans="2:53" ht="15" customHeight="1" x14ac:dyDescent="0.25">
      <c r="B12" s="356" t="s">
        <v>147</v>
      </c>
      <c r="C12" s="357"/>
      <c r="D12" s="357"/>
      <c r="E12" s="358"/>
      <c r="F12" s="358"/>
      <c r="G12" s="358"/>
      <c r="H12" s="107">
        <v>-237.8</v>
      </c>
      <c r="I12" s="108">
        <v>-108</v>
      </c>
      <c r="J12" s="108">
        <v>-85.6</v>
      </c>
      <c r="K12" s="108">
        <v>-63</v>
      </c>
      <c r="L12" s="109">
        <v>181.8</v>
      </c>
      <c r="M12" s="350">
        <v>-399.6</v>
      </c>
      <c r="N12" s="349"/>
      <c r="O12" s="110">
        <v>17.5</v>
      </c>
      <c r="P12" s="108">
        <v>-446.7</v>
      </c>
      <c r="Q12" s="108">
        <v>-45.6</v>
      </c>
      <c r="R12" s="111">
        <v>75.2</v>
      </c>
      <c r="S12" s="348">
        <v>-702</v>
      </c>
      <c r="T12" s="349"/>
      <c r="U12" s="112">
        <v>46.5</v>
      </c>
      <c r="V12" s="112">
        <v>1.5</v>
      </c>
      <c r="W12" s="112">
        <v>-517.9</v>
      </c>
      <c r="X12" s="113">
        <v>-232.1</v>
      </c>
      <c r="Y12" s="114">
        <v>439.2</v>
      </c>
      <c r="Z12" s="110">
        <v>89.3</v>
      </c>
      <c r="AA12" s="110">
        <v>26.9</v>
      </c>
      <c r="AB12" s="110">
        <v>71.900000000000006</v>
      </c>
      <c r="AC12" s="111">
        <v>251.1</v>
      </c>
      <c r="AD12" s="114">
        <v>481.7</v>
      </c>
      <c r="AE12" s="110">
        <v>114</v>
      </c>
      <c r="AF12" s="110">
        <v>58.3</v>
      </c>
      <c r="AG12" s="110">
        <v>98.8</v>
      </c>
      <c r="AH12" s="111">
        <v>286.60000000000002</v>
      </c>
      <c r="AI12" s="146" t="s">
        <v>148</v>
      </c>
      <c r="AJ12" s="110">
        <v>123.9</v>
      </c>
      <c r="AK12" s="110">
        <v>51.7</v>
      </c>
      <c r="AL12" s="110">
        <v>90.7</v>
      </c>
      <c r="AM12" s="115">
        <v>381.9</v>
      </c>
      <c r="AT12" s="378"/>
      <c r="AU12" s="419"/>
      <c r="AV12" s="419"/>
      <c r="AW12" s="419"/>
      <c r="AX12" s="420"/>
      <c r="AY12" s="420"/>
      <c r="AZ12" s="420"/>
      <c r="BA12" s="378"/>
    </row>
    <row r="13" spans="2:53" ht="15" customHeight="1" x14ac:dyDescent="0.25">
      <c r="B13" s="435" t="s">
        <v>149</v>
      </c>
      <c r="C13" s="436"/>
      <c r="D13" s="436"/>
      <c r="E13" s="437"/>
      <c r="F13" s="437"/>
      <c r="G13" s="437"/>
      <c r="H13" s="448">
        <v>-1.9</v>
      </c>
      <c r="I13" s="452" t="s">
        <v>130</v>
      </c>
      <c r="J13" s="452" t="s">
        <v>130</v>
      </c>
      <c r="K13" s="452" t="s">
        <v>130</v>
      </c>
      <c r="L13" s="453" t="s">
        <v>130</v>
      </c>
      <c r="M13" s="454">
        <v>-11.3</v>
      </c>
      <c r="N13" s="455"/>
      <c r="O13" s="452" t="s">
        <v>130</v>
      </c>
      <c r="P13" s="452" t="s">
        <v>130</v>
      </c>
      <c r="Q13" s="452" t="s">
        <v>130</v>
      </c>
      <c r="R13" s="456" t="s">
        <v>130</v>
      </c>
      <c r="S13" s="457">
        <v>-5.7</v>
      </c>
      <c r="T13" s="455"/>
      <c r="U13" s="428" t="s">
        <v>130</v>
      </c>
      <c r="V13" s="428" t="s">
        <v>130</v>
      </c>
      <c r="W13" s="428" t="s">
        <v>130</v>
      </c>
      <c r="X13" s="432" t="s">
        <v>130</v>
      </c>
      <c r="Y13" s="448">
        <v>-1.5</v>
      </c>
      <c r="Z13" s="428" t="s">
        <v>130</v>
      </c>
      <c r="AA13" s="428" t="s">
        <v>130</v>
      </c>
      <c r="AB13" s="428" t="s">
        <v>130</v>
      </c>
      <c r="AC13" s="432" t="s">
        <v>130</v>
      </c>
      <c r="AD13" s="448">
        <v>-0.8</v>
      </c>
      <c r="AE13" s="428" t="s">
        <v>130</v>
      </c>
      <c r="AF13" s="428" t="s">
        <v>130</v>
      </c>
      <c r="AG13" s="428" t="s">
        <v>130</v>
      </c>
      <c r="AH13" s="432" t="s">
        <v>130</v>
      </c>
      <c r="AI13" s="448">
        <v>-0.4</v>
      </c>
      <c r="AJ13" s="428" t="s">
        <v>130</v>
      </c>
      <c r="AK13" s="428" t="s">
        <v>130</v>
      </c>
      <c r="AL13" s="428" t="s">
        <v>130</v>
      </c>
      <c r="AM13" s="458" t="s">
        <v>130</v>
      </c>
      <c r="AT13" s="378"/>
      <c r="AU13" s="419"/>
      <c r="AV13" s="419"/>
      <c r="AW13" s="419"/>
      <c r="AX13" s="420"/>
      <c r="AY13" s="420"/>
      <c r="AZ13" s="420"/>
      <c r="BA13" s="378"/>
    </row>
    <row r="14" spans="2:53" ht="15" customHeight="1" x14ac:dyDescent="0.25">
      <c r="B14" s="424" t="s">
        <v>150</v>
      </c>
      <c r="C14" s="425"/>
      <c r="D14" s="425"/>
      <c r="E14" s="447"/>
      <c r="F14" s="447"/>
      <c r="G14" s="447"/>
      <c r="H14" s="427" t="s">
        <v>151</v>
      </c>
      <c r="I14" s="452" t="s">
        <v>130</v>
      </c>
      <c r="J14" s="452" t="s">
        <v>130</v>
      </c>
      <c r="K14" s="452" t="s">
        <v>130</v>
      </c>
      <c r="L14" s="459" t="s">
        <v>130</v>
      </c>
      <c r="M14" s="430" t="s">
        <v>152</v>
      </c>
      <c r="N14" s="431"/>
      <c r="O14" s="452" t="s">
        <v>130</v>
      </c>
      <c r="P14" s="452" t="s">
        <v>130</v>
      </c>
      <c r="Q14" s="460" t="s">
        <v>130</v>
      </c>
      <c r="R14" s="456" t="s">
        <v>130</v>
      </c>
      <c r="S14" s="433">
        <v>56.8</v>
      </c>
      <c r="T14" s="434"/>
      <c r="U14" s="461" t="s">
        <v>130</v>
      </c>
      <c r="V14" s="461" t="s">
        <v>130</v>
      </c>
      <c r="W14" s="461" t="s">
        <v>130</v>
      </c>
      <c r="X14" s="462" t="s">
        <v>130</v>
      </c>
      <c r="Y14" s="427">
        <v>56.8</v>
      </c>
      <c r="Z14" s="461" t="s">
        <v>130</v>
      </c>
      <c r="AA14" s="461" t="s">
        <v>130</v>
      </c>
      <c r="AB14" s="461" t="s">
        <v>130</v>
      </c>
      <c r="AC14" s="462" t="s">
        <v>130</v>
      </c>
      <c r="AD14" s="427">
        <v>53.8</v>
      </c>
      <c r="AE14" s="461" t="s">
        <v>130</v>
      </c>
      <c r="AF14" s="461" t="s">
        <v>130</v>
      </c>
      <c r="AG14" s="461" t="s">
        <v>130</v>
      </c>
      <c r="AH14" s="463" t="s">
        <v>130</v>
      </c>
      <c r="AI14" s="451" t="s">
        <v>153</v>
      </c>
      <c r="AJ14" s="461" t="s">
        <v>130</v>
      </c>
      <c r="AK14" s="461" t="s">
        <v>130</v>
      </c>
      <c r="AL14" s="461" t="s">
        <v>130</v>
      </c>
      <c r="AM14" s="464" t="s">
        <v>130</v>
      </c>
      <c r="AT14" s="378"/>
      <c r="AU14" s="419"/>
      <c r="AV14" s="419"/>
      <c r="AW14" s="419"/>
      <c r="AX14" s="420"/>
      <c r="AY14" s="420"/>
      <c r="AZ14" s="420"/>
      <c r="BA14" s="378"/>
    </row>
    <row r="15" spans="2:53" ht="28.5" customHeight="1" x14ac:dyDescent="0.25">
      <c r="B15" s="465" t="s">
        <v>154</v>
      </c>
      <c r="C15" s="466"/>
      <c r="D15" s="466"/>
      <c r="E15" s="466"/>
      <c r="F15" s="466"/>
      <c r="G15" s="467"/>
      <c r="H15" s="468">
        <v>-269.89999999999998</v>
      </c>
      <c r="I15" s="469" t="s">
        <v>130</v>
      </c>
      <c r="J15" s="469" t="s">
        <v>130</v>
      </c>
      <c r="K15" s="469" t="s">
        <v>130</v>
      </c>
      <c r="L15" s="470" t="s">
        <v>130</v>
      </c>
      <c r="M15" s="471">
        <v>-426.8</v>
      </c>
      <c r="N15" s="472"/>
      <c r="O15" s="469" t="s">
        <v>130</v>
      </c>
      <c r="P15" s="469" t="s">
        <v>130</v>
      </c>
      <c r="Q15" s="469" t="s">
        <v>130</v>
      </c>
      <c r="R15" s="473" t="s">
        <v>130</v>
      </c>
      <c r="S15" s="474">
        <v>-753.1</v>
      </c>
      <c r="T15" s="472"/>
      <c r="U15" s="428" t="s">
        <v>130</v>
      </c>
      <c r="V15" s="428" t="s">
        <v>130</v>
      </c>
      <c r="W15" s="428" t="s">
        <v>130</v>
      </c>
      <c r="X15" s="432" t="s">
        <v>130</v>
      </c>
      <c r="Y15" s="438">
        <v>383.9</v>
      </c>
      <c r="Z15" s="428" t="s">
        <v>130</v>
      </c>
      <c r="AA15" s="428" t="s">
        <v>130</v>
      </c>
      <c r="AB15" s="428" t="s">
        <v>130</v>
      </c>
      <c r="AC15" s="432" t="s">
        <v>130</v>
      </c>
      <c r="AD15" s="438">
        <v>428.7</v>
      </c>
      <c r="AE15" s="428" t="s">
        <v>130</v>
      </c>
      <c r="AF15" s="428" t="s">
        <v>130</v>
      </c>
      <c r="AG15" s="428" t="s">
        <v>130</v>
      </c>
      <c r="AH15" s="428" t="s">
        <v>130</v>
      </c>
      <c r="AI15" s="438">
        <v>625.20000000000005</v>
      </c>
      <c r="AJ15" s="428" t="s">
        <v>130</v>
      </c>
      <c r="AK15" s="428" t="s">
        <v>130</v>
      </c>
      <c r="AL15" s="428" t="s">
        <v>130</v>
      </c>
      <c r="AM15" s="458" t="s">
        <v>130</v>
      </c>
      <c r="AT15" s="378"/>
      <c r="AU15" s="419"/>
      <c r="AV15" s="419"/>
      <c r="AW15" s="419"/>
      <c r="AX15" s="420"/>
      <c r="AY15" s="420"/>
      <c r="AZ15" s="420"/>
      <c r="BA15" s="378"/>
    </row>
    <row r="16" spans="2:53" ht="15" customHeight="1" x14ac:dyDescent="0.25">
      <c r="B16" s="424" t="s">
        <v>155</v>
      </c>
      <c r="C16" s="425"/>
      <c r="D16" s="425"/>
      <c r="E16" s="447"/>
      <c r="F16" s="447"/>
      <c r="G16" s="447"/>
      <c r="H16" s="448">
        <v>-55.3</v>
      </c>
      <c r="I16" s="452" t="s">
        <v>130</v>
      </c>
      <c r="J16" s="452" t="s">
        <v>130</v>
      </c>
      <c r="K16" s="452" t="s">
        <v>130</v>
      </c>
      <c r="L16" s="459" t="s">
        <v>130</v>
      </c>
      <c r="M16" s="430" t="s">
        <v>156</v>
      </c>
      <c r="N16" s="431"/>
      <c r="O16" s="452" t="s">
        <v>130</v>
      </c>
      <c r="P16" s="452" t="s">
        <v>130</v>
      </c>
      <c r="Q16" s="452" t="s">
        <v>130</v>
      </c>
      <c r="R16" s="456" t="s">
        <v>130</v>
      </c>
      <c r="S16" s="433" t="s">
        <v>157</v>
      </c>
      <c r="T16" s="434"/>
      <c r="U16" s="428" t="s">
        <v>130</v>
      </c>
      <c r="V16" s="428" t="s">
        <v>130</v>
      </c>
      <c r="W16" s="428" t="s">
        <v>130</v>
      </c>
      <c r="X16" s="432" t="s">
        <v>130</v>
      </c>
      <c r="Y16" s="427">
        <v>153.5</v>
      </c>
      <c r="Z16" s="428" t="s">
        <v>130</v>
      </c>
      <c r="AA16" s="428" t="s">
        <v>130</v>
      </c>
      <c r="AB16" s="428" t="s">
        <v>130</v>
      </c>
      <c r="AC16" s="432" t="s">
        <v>130</v>
      </c>
      <c r="AD16" s="427">
        <v>124.2</v>
      </c>
      <c r="AE16" s="461" t="s">
        <v>130</v>
      </c>
      <c r="AF16" s="461" t="s">
        <v>130</v>
      </c>
      <c r="AG16" s="461" t="s">
        <v>130</v>
      </c>
      <c r="AH16" s="475" t="s">
        <v>130</v>
      </c>
      <c r="AI16" s="476">
        <v>222.4</v>
      </c>
      <c r="AJ16" s="461" t="s">
        <v>130</v>
      </c>
      <c r="AK16" s="461" t="s">
        <v>130</v>
      </c>
      <c r="AL16" s="461" t="s">
        <v>130</v>
      </c>
      <c r="AM16" s="477" t="s">
        <v>130</v>
      </c>
      <c r="AT16" s="378"/>
      <c r="AU16" s="419"/>
      <c r="AV16" s="419"/>
      <c r="AW16" s="419"/>
      <c r="AX16" s="420"/>
      <c r="AY16" s="420"/>
      <c r="AZ16" s="420"/>
      <c r="BA16" s="378"/>
    </row>
    <row r="17" spans="2:53" ht="22.5" customHeight="1" x14ac:dyDescent="0.25">
      <c r="B17" s="435" t="s">
        <v>158</v>
      </c>
      <c r="C17" s="436"/>
      <c r="D17" s="436"/>
      <c r="E17" s="437"/>
      <c r="F17" s="437"/>
      <c r="G17" s="437"/>
      <c r="H17" s="468">
        <v>-214.6</v>
      </c>
      <c r="I17" s="478">
        <v>-165.1</v>
      </c>
      <c r="J17" s="478">
        <v>-111</v>
      </c>
      <c r="K17" s="478">
        <v>-18.8</v>
      </c>
      <c r="L17" s="440">
        <v>80.3</v>
      </c>
      <c r="M17" s="479">
        <v>-464.4</v>
      </c>
      <c r="N17" s="472"/>
      <c r="O17" s="439">
        <v>7.5</v>
      </c>
      <c r="P17" s="478">
        <v>-413.6</v>
      </c>
      <c r="Q17" s="478">
        <v>-83.2</v>
      </c>
      <c r="R17" s="443">
        <v>24.9</v>
      </c>
      <c r="S17" s="474">
        <v>-794.8</v>
      </c>
      <c r="T17" s="472"/>
      <c r="U17" s="480">
        <v>20.399999999999999</v>
      </c>
      <c r="V17" s="481">
        <v>-39.799999999999997</v>
      </c>
      <c r="W17" s="481">
        <v>-506.9</v>
      </c>
      <c r="X17" s="482">
        <v>-268.5</v>
      </c>
      <c r="Y17" s="438">
        <v>230.4</v>
      </c>
      <c r="Z17" s="439">
        <v>51.8</v>
      </c>
      <c r="AA17" s="439">
        <v>12</v>
      </c>
      <c r="AB17" s="439">
        <v>49.7</v>
      </c>
      <c r="AC17" s="443">
        <v>116.9</v>
      </c>
      <c r="AD17" s="438">
        <v>304.5</v>
      </c>
      <c r="AE17" s="428" t="s">
        <v>130</v>
      </c>
      <c r="AF17" s="428" t="s">
        <v>130</v>
      </c>
      <c r="AG17" s="428" t="s">
        <v>130</v>
      </c>
      <c r="AH17" s="483" t="s">
        <v>130</v>
      </c>
      <c r="AI17" s="432" t="s">
        <v>130</v>
      </c>
      <c r="AJ17" s="428" t="s">
        <v>130</v>
      </c>
      <c r="AK17" s="428" t="s">
        <v>130</v>
      </c>
      <c r="AL17" s="428" t="s">
        <v>130</v>
      </c>
      <c r="AM17" s="484" t="s">
        <v>130</v>
      </c>
      <c r="AN17" s="378"/>
      <c r="AT17" s="378"/>
      <c r="AU17" s="423"/>
      <c r="AV17" s="423"/>
      <c r="AW17" s="423"/>
      <c r="AX17" s="420"/>
      <c r="AY17" s="420"/>
      <c r="AZ17" s="420"/>
      <c r="BA17" s="378"/>
    </row>
    <row r="18" spans="2:53" ht="24" customHeight="1" x14ac:dyDescent="0.25">
      <c r="B18" s="424" t="s">
        <v>159</v>
      </c>
      <c r="C18" s="485"/>
      <c r="D18" s="485"/>
      <c r="E18" s="485"/>
      <c r="F18" s="485"/>
      <c r="G18" s="486"/>
      <c r="H18" s="448">
        <v>-0.7</v>
      </c>
      <c r="I18" s="487">
        <v>-0.6</v>
      </c>
      <c r="J18" s="487">
        <v>-0.3</v>
      </c>
      <c r="K18" s="488" t="s">
        <v>130</v>
      </c>
      <c r="L18" s="489">
        <v>0.2</v>
      </c>
      <c r="M18" s="454">
        <v>-6.5</v>
      </c>
      <c r="N18" s="455"/>
      <c r="O18" s="487">
        <v>-0.7</v>
      </c>
      <c r="P18" s="487">
        <v>-1.7</v>
      </c>
      <c r="Q18" s="487">
        <v>-0.2</v>
      </c>
      <c r="R18" s="490">
        <v>-3.9</v>
      </c>
      <c r="S18" s="433" t="s">
        <v>160</v>
      </c>
      <c r="T18" s="434"/>
      <c r="U18" s="491">
        <v>7.8</v>
      </c>
      <c r="V18" s="491">
        <v>14.9</v>
      </c>
      <c r="W18" s="491">
        <v>18.3</v>
      </c>
      <c r="X18" s="492">
        <v>80.8</v>
      </c>
      <c r="Y18" s="448">
        <v>-195.7</v>
      </c>
      <c r="Z18" s="488">
        <v>7.2</v>
      </c>
      <c r="AA18" s="488">
        <v>10.199999999999999</v>
      </c>
      <c r="AB18" s="488">
        <v>9.6999999999999993</v>
      </c>
      <c r="AC18" s="490">
        <v>-222.8</v>
      </c>
      <c r="AD18" s="427">
        <v>48.7</v>
      </c>
      <c r="AE18" s="428" t="s">
        <v>130</v>
      </c>
      <c r="AF18" s="428" t="s">
        <v>130</v>
      </c>
      <c r="AG18" s="428" t="s">
        <v>130</v>
      </c>
      <c r="AH18" s="493" t="s">
        <v>130</v>
      </c>
      <c r="AI18" s="432" t="s">
        <v>130</v>
      </c>
      <c r="AJ18" s="428" t="s">
        <v>130</v>
      </c>
      <c r="AK18" s="428" t="s">
        <v>130</v>
      </c>
      <c r="AL18" s="428" t="s">
        <v>130</v>
      </c>
      <c r="AM18" s="494" t="s">
        <v>130</v>
      </c>
      <c r="AT18" s="378"/>
      <c r="AU18" s="419"/>
      <c r="AV18" s="419"/>
      <c r="AW18" s="419"/>
      <c r="AX18" s="420"/>
      <c r="AY18" s="420"/>
      <c r="AZ18" s="420"/>
      <c r="BA18" s="378"/>
    </row>
    <row r="19" spans="2:53" ht="15" customHeight="1" thickBot="1" x14ac:dyDescent="0.3">
      <c r="B19" s="359" t="s">
        <v>161</v>
      </c>
      <c r="C19" s="360"/>
      <c r="D19" s="360"/>
      <c r="E19" s="361"/>
      <c r="F19" s="361"/>
      <c r="G19" s="361"/>
      <c r="H19" s="116">
        <v>-215.3</v>
      </c>
      <c r="I19" s="117">
        <v>-165.7</v>
      </c>
      <c r="J19" s="117">
        <v>-111.3</v>
      </c>
      <c r="K19" s="117">
        <v>-18.8</v>
      </c>
      <c r="L19" s="118">
        <v>80.5</v>
      </c>
      <c r="M19" s="362" t="s">
        <v>162</v>
      </c>
      <c r="N19" s="343"/>
      <c r="O19" s="119">
        <v>6.8</v>
      </c>
      <c r="P19" s="117">
        <v>-415.3</v>
      </c>
      <c r="Q19" s="117">
        <v>-83.4</v>
      </c>
      <c r="R19" s="120">
        <v>21</v>
      </c>
      <c r="S19" s="342" t="s">
        <v>163</v>
      </c>
      <c r="T19" s="343"/>
      <c r="U19" s="121"/>
      <c r="V19" s="121"/>
      <c r="W19" s="121"/>
      <c r="X19" s="122"/>
      <c r="Y19" s="123">
        <v>34.700000000000003</v>
      </c>
      <c r="Z19" s="119">
        <v>59</v>
      </c>
      <c r="AA19" s="119">
        <v>22.2</v>
      </c>
      <c r="AB19" s="119">
        <v>59.4</v>
      </c>
      <c r="AC19" s="332">
        <v>-105.9</v>
      </c>
      <c r="AD19" s="123">
        <v>353.2</v>
      </c>
      <c r="AE19" s="119">
        <v>65.8</v>
      </c>
      <c r="AF19" s="119">
        <v>27.9</v>
      </c>
      <c r="AG19" s="119">
        <v>50.8</v>
      </c>
      <c r="AH19" s="120">
        <v>208.7</v>
      </c>
      <c r="AI19" s="123">
        <v>402.8</v>
      </c>
      <c r="AJ19" s="119">
        <v>73.8</v>
      </c>
      <c r="AK19" s="119">
        <v>25.3</v>
      </c>
      <c r="AL19" s="119">
        <v>55.9</v>
      </c>
      <c r="AM19" s="124">
        <v>247.8</v>
      </c>
      <c r="AT19" s="378"/>
      <c r="AU19" s="419"/>
      <c r="AV19" s="419"/>
      <c r="AW19" s="419"/>
      <c r="AX19" s="420"/>
      <c r="AY19" s="420"/>
      <c r="AZ19" s="420"/>
      <c r="BA19" s="378"/>
    </row>
    <row r="20" spans="2:53" ht="15" customHeight="1" thickTop="1" x14ac:dyDescent="0.25">
      <c r="B20" s="435" t="s">
        <v>164</v>
      </c>
      <c r="C20" s="436"/>
      <c r="D20" s="436"/>
      <c r="E20" s="437"/>
      <c r="F20" s="437"/>
      <c r="G20" s="437"/>
      <c r="H20" s="427"/>
      <c r="I20" s="488"/>
      <c r="J20" s="488"/>
      <c r="K20" s="488"/>
      <c r="L20" s="489"/>
      <c r="M20" s="450"/>
      <c r="N20" s="434"/>
      <c r="O20" s="488"/>
      <c r="P20" s="488"/>
      <c r="Q20" s="488"/>
      <c r="R20" s="495"/>
      <c r="S20" s="433"/>
      <c r="T20" s="434"/>
      <c r="U20" s="488"/>
      <c r="V20" s="488"/>
      <c r="W20" s="488"/>
      <c r="X20" s="495"/>
      <c r="Y20" s="427"/>
      <c r="Z20" s="488"/>
      <c r="AA20" s="488"/>
      <c r="AB20" s="488"/>
      <c r="AC20" s="495"/>
      <c r="AD20" s="427"/>
      <c r="AE20" s="488"/>
      <c r="AF20" s="488"/>
      <c r="AG20" s="488"/>
      <c r="AH20" s="495"/>
      <c r="AI20" s="427"/>
      <c r="AJ20" s="488"/>
      <c r="AK20" s="488"/>
      <c r="AL20" s="488"/>
      <c r="AM20" s="496"/>
      <c r="AT20" s="378"/>
      <c r="AU20" s="419"/>
      <c r="AV20" s="419"/>
      <c r="AW20" s="419"/>
      <c r="AX20" s="420"/>
      <c r="AY20" s="420"/>
      <c r="AZ20" s="420"/>
      <c r="BA20" s="378"/>
    </row>
    <row r="21" spans="2:53" ht="15" customHeight="1" x14ac:dyDescent="0.25">
      <c r="B21" s="435" t="s">
        <v>165</v>
      </c>
      <c r="C21" s="436"/>
      <c r="D21" s="436"/>
      <c r="E21" s="437"/>
      <c r="F21" s="437"/>
      <c r="G21" s="437"/>
      <c r="H21" s="448" t="s">
        <v>166</v>
      </c>
      <c r="I21" s="487" t="s">
        <v>167</v>
      </c>
      <c r="J21" s="487" t="s">
        <v>168</v>
      </c>
      <c r="K21" s="487" t="s">
        <v>169</v>
      </c>
      <c r="L21" s="489" t="s">
        <v>170</v>
      </c>
      <c r="M21" s="454" t="s">
        <v>171</v>
      </c>
      <c r="N21" s="455"/>
      <c r="O21" s="488" t="s">
        <v>172</v>
      </c>
      <c r="P21" s="487" t="s">
        <v>173</v>
      </c>
      <c r="Q21" s="487" t="s">
        <v>174</v>
      </c>
      <c r="R21" s="495" t="s">
        <v>175</v>
      </c>
      <c r="S21" s="457" t="s">
        <v>176</v>
      </c>
      <c r="T21" s="455"/>
      <c r="U21" s="488" t="s">
        <v>177</v>
      </c>
      <c r="V21" s="487" t="s">
        <v>178</v>
      </c>
      <c r="W21" s="487" t="s">
        <v>179</v>
      </c>
      <c r="X21" s="490" t="s">
        <v>180</v>
      </c>
      <c r="Y21" s="427">
        <v>2.27</v>
      </c>
      <c r="Z21" s="488">
        <v>0.51</v>
      </c>
      <c r="AA21" s="488">
        <v>0.12</v>
      </c>
      <c r="AB21" s="488">
        <v>0.49</v>
      </c>
      <c r="AC21" s="495">
        <v>1.1499999999999999</v>
      </c>
      <c r="AD21" s="427">
        <v>2.94</v>
      </c>
      <c r="AE21" s="428" t="s">
        <v>130</v>
      </c>
      <c r="AF21" s="428" t="s">
        <v>130</v>
      </c>
      <c r="AG21" s="428" t="s">
        <v>130</v>
      </c>
      <c r="AH21" s="497" t="s">
        <v>130</v>
      </c>
      <c r="AI21" s="432" t="s">
        <v>130</v>
      </c>
      <c r="AJ21" s="428" t="s">
        <v>130</v>
      </c>
      <c r="AK21" s="428" t="s">
        <v>130</v>
      </c>
      <c r="AL21" s="428" t="s">
        <v>130</v>
      </c>
      <c r="AM21" s="498" t="s">
        <v>130</v>
      </c>
      <c r="AN21" s="422"/>
      <c r="AT21" s="378"/>
      <c r="AU21" s="419"/>
      <c r="AV21" s="419"/>
      <c r="AW21" s="419"/>
      <c r="AX21" s="420"/>
      <c r="AY21" s="420"/>
      <c r="AZ21" s="420"/>
      <c r="BA21" s="378"/>
    </row>
    <row r="22" spans="2:53" ht="15" customHeight="1" x14ac:dyDescent="0.25">
      <c r="B22" s="435" t="s">
        <v>181</v>
      </c>
      <c r="C22" s="436"/>
      <c r="D22" s="436"/>
      <c r="E22" s="437"/>
      <c r="F22" s="437"/>
      <c r="G22" s="437"/>
      <c r="H22" s="448">
        <v>-0.01</v>
      </c>
      <c r="I22" s="487">
        <v>-0.01</v>
      </c>
      <c r="J22" s="487">
        <v>-0.01</v>
      </c>
      <c r="K22" s="488" t="s">
        <v>130</v>
      </c>
      <c r="L22" s="489" t="s">
        <v>130</v>
      </c>
      <c r="M22" s="454">
        <v>-0.08</v>
      </c>
      <c r="N22" s="455"/>
      <c r="O22" s="487">
        <v>-0.01</v>
      </c>
      <c r="P22" s="487">
        <v>-0.02</v>
      </c>
      <c r="Q22" s="488" t="s">
        <v>130</v>
      </c>
      <c r="R22" s="490">
        <v>-0.06</v>
      </c>
      <c r="S22" s="433" t="s">
        <v>182</v>
      </c>
      <c r="T22" s="434"/>
      <c r="U22" s="488">
        <v>0.08</v>
      </c>
      <c r="V22" s="488">
        <v>0.15</v>
      </c>
      <c r="W22" s="488">
        <v>0.18</v>
      </c>
      <c r="X22" s="495">
        <v>0.79</v>
      </c>
      <c r="Y22" s="448">
        <v>-1.93</v>
      </c>
      <c r="Z22" s="488">
        <v>7.0000000000000007E-2</v>
      </c>
      <c r="AA22" s="488">
        <v>0.1</v>
      </c>
      <c r="AB22" s="488">
        <v>0.1</v>
      </c>
      <c r="AC22" s="495">
        <v>-2.2000000000000002</v>
      </c>
      <c r="AD22" s="427">
        <v>0.47</v>
      </c>
      <c r="AE22" s="428" t="s">
        <v>130</v>
      </c>
      <c r="AF22" s="428" t="s">
        <v>130</v>
      </c>
      <c r="AG22" s="428" t="s">
        <v>130</v>
      </c>
      <c r="AH22" s="497" t="s">
        <v>130</v>
      </c>
      <c r="AI22" s="432" t="s">
        <v>130</v>
      </c>
      <c r="AJ22" s="428" t="s">
        <v>130</v>
      </c>
      <c r="AK22" s="428" t="s">
        <v>130</v>
      </c>
      <c r="AL22" s="428" t="s">
        <v>130</v>
      </c>
      <c r="AM22" s="499" t="s">
        <v>130</v>
      </c>
      <c r="AT22" s="378"/>
      <c r="AU22" s="419"/>
      <c r="AV22" s="419"/>
      <c r="AW22" s="419"/>
      <c r="AX22" s="420"/>
      <c r="AY22" s="420"/>
      <c r="AZ22" s="420"/>
      <c r="BA22" s="378"/>
    </row>
    <row r="23" spans="2:53" ht="15" customHeight="1" thickBot="1" x14ac:dyDescent="0.3">
      <c r="B23" s="363" t="s">
        <v>183</v>
      </c>
      <c r="C23" s="364"/>
      <c r="D23" s="364"/>
      <c r="E23" s="365"/>
      <c r="F23" s="365"/>
      <c r="G23" s="365"/>
      <c r="H23" s="125" t="s">
        <v>184</v>
      </c>
      <c r="I23" s="126" t="s">
        <v>185</v>
      </c>
      <c r="J23" s="126" t="s">
        <v>168</v>
      </c>
      <c r="K23" s="126" t="s">
        <v>169</v>
      </c>
      <c r="L23" s="127" t="s">
        <v>170</v>
      </c>
      <c r="M23" s="366" t="s">
        <v>186</v>
      </c>
      <c r="N23" s="345"/>
      <c r="O23" s="128" t="s">
        <v>187</v>
      </c>
      <c r="P23" s="126" t="s">
        <v>188</v>
      </c>
      <c r="Q23" s="126" t="s">
        <v>189</v>
      </c>
      <c r="R23" s="129" t="s">
        <v>190</v>
      </c>
      <c r="S23" s="344" t="s">
        <v>191</v>
      </c>
      <c r="T23" s="345"/>
      <c r="U23" s="128" t="s">
        <v>192</v>
      </c>
      <c r="V23" s="126" t="s">
        <v>193</v>
      </c>
      <c r="W23" s="126" t="s">
        <v>194</v>
      </c>
      <c r="X23" s="333" t="s">
        <v>195</v>
      </c>
      <c r="Y23" s="130">
        <v>0.34</v>
      </c>
      <c r="Z23" s="128">
        <v>0.57999999999999996</v>
      </c>
      <c r="AA23" s="128">
        <v>0.22</v>
      </c>
      <c r="AB23" s="128">
        <v>0.59</v>
      </c>
      <c r="AC23" s="129">
        <v>-1.04</v>
      </c>
      <c r="AD23" s="130">
        <v>3.42</v>
      </c>
      <c r="AE23" s="128">
        <v>0.63</v>
      </c>
      <c r="AF23" s="128">
        <v>0.27</v>
      </c>
      <c r="AG23" s="128">
        <v>0.49</v>
      </c>
      <c r="AH23" s="129">
        <v>2.04</v>
      </c>
      <c r="AI23" s="130">
        <v>3.8</v>
      </c>
      <c r="AJ23" s="128">
        <v>0.68</v>
      </c>
      <c r="AK23" s="128">
        <v>0.24</v>
      </c>
      <c r="AL23" s="128">
        <v>0.53</v>
      </c>
      <c r="AM23" s="131">
        <v>2.38</v>
      </c>
      <c r="AT23" s="378"/>
      <c r="AU23" s="419"/>
      <c r="AV23" s="419"/>
      <c r="AW23" s="419"/>
      <c r="AX23" s="420"/>
      <c r="AY23" s="420"/>
      <c r="AZ23" s="420"/>
      <c r="BA23" s="378"/>
    </row>
    <row r="24" spans="2:53" ht="15" customHeight="1" thickTop="1" x14ac:dyDescent="0.25">
      <c r="B24" s="435" t="s">
        <v>196</v>
      </c>
      <c r="C24" s="436"/>
      <c r="D24" s="436"/>
      <c r="E24" s="437"/>
      <c r="F24" s="437"/>
      <c r="G24" s="437"/>
      <c r="H24" s="427" t="s">
        <v>130</v>
      </c>
      <c r="I24" s="488" t="s">
        <v>130</v>
      </c>
      <c r="J24" s="488" t="s">
        <v>130</v>
      </c>
      <c r="K24" s="488" t="s">
        <v>130</v>
      </c>
      <c r="L24" s="489" t="s">
        <v>130</v>
      </c>
      <c r="M24" s="450" t="s">
        <v>130</v>
      </c>
      <c r="N24" s="434"/>
      <c r="O24" s="488" t="s">
        <v>130</v>
      </c>
      <c r="P24" s="488" t="s">
        <v>130</v>
      </c>
      <c r="Q24" s="488" t="s">
        <v>130</v>
      </c>
      <c r="R24" s="495" t="s">
        <v>130</v>
      </c>
      <c r="S24" s="433" t="s">
        <v>130</v>
      </c>
      <c r="T24" s="434"/>
      <c r="U24" s="488" t="s">
        <v>130</v>
      </c>
      <c r="V24" s="488" t="s">
        <v>130</v>
      </c>
      <c r="W24" s="488" t="s">
        <v>130</v>
      </c>
      <c r="X24" s="495" t="s">
        <v>130</v>
      </c>
      <c r="Y24" s="427" t="s">
        <v>130</v>
      </c>
      <c r="Z24" s="488" t="s">
        <v>130</v>
      </c>
      <c r="AA24" s="488" t="s">
        <v>130</v>
      </c>
      <c r="AB24" s="488" t="s">
        <v>130</v>
      </c>
      <c r="AC24" s="495" t="s">
        <v>130</v>
      </c>
      <c r="AD24" s="427" t="s">
        <v>130</v>
      </c>
      <c r="AE24" s="488" t="s">
        <v>130</v>
      </c>
      <c r="AF24" s="488" t="s">
        <v>130</v>
      </c>
      <c r="AG24" s="488" t="s">
        <v>130</v>
      </c>
      <c r="AH24" s="495" t="s">
        <v>130</v>
      </c>
      <c r="AI24" s="427" t="s">
        <v>130</v>
      </c>
      <c r="AJ24" s="488" t="s">
        <v>130</v>
      </c>
      <c r="AK24" s="488" t="s">
        <v>130</v>
      </c>
      <c r="AL24" s="488" t="s">
        <v>130</v>
      </c>
      <c r="AM24" s="496" t="s">
        <v>130</v>
      </c>
      <c r="AT24" s="378"/>
      <c r="AU24" s="419"/>
      <c r="AV24" s="419"/>
      <c r="AW24" s="419"/>
      <c r="AX24" s="420"/>
      <c r="AY24" s="420"/>
      <c r="AZ24" s="420"/>
      <c r="BA24" s="378"/>
    </row>
    <row r="25" spans="2:53" ht="15" customHeight="1" x14ac:dyDescent="0.25">
      <c r="B25" s="435" t="s">
        <v>165</v>
      </c>
      <c r="C25" s="436"/>
      <c r="D25" s="436"/>
      <c r="E25" s="437"/>
      <c r="F25" s="437"/>
      <c r="G25" s="437"/>
      <c r="H25" s="427" t="s">
        <v>197</v>
      </c>
      <c r="I25" s="487" t="s">
        <v>198</v>
      </c>
      <c r="J25" s="487" t="s">
        <v>168</v>
      </c>
      <c r="K25" s="487" t="s">
        <v>169</v>
      </c>
      <c r="L25" s="489" t="s">
        <v>199</v>
      </c>
      <c r="M25" s="454" t="s">
        <v>171</v>
      </c>
      <c r="N25" s="455"/>
      <c r="O25" s="488" t="s">
        <v>172</v>
      </c>
      <c r="P25" s="487" t="s">
        <v>173</v>
      </c>
      <c r="Q25" s="487" t="s">
        <v>174</v>
      </c>
      <c r="R25" s="495" t="s">
        <v>175</v>
      </c>
      <c r="S25" s="457" t="s">
        <v>176</v>
      </c>
      <c r="T25" s="455"/>
      <c r="U25" s="488" t="s">
        <v>177</v>
      </c>
      <c r="V25" s="487" t="s">
        <v>178</v>
      </c>
      <c r="W25" s="487" t="s">
        <v>179</v>
      </c>
      <c r="X25" s="490" t="s">
        <v>180</v>
      </c>
      <c r="Y25" s="427">
        <v>2.27</v>
      </c>
      <c r="Z25" s="488">
        <v>0.51</v>
      </c>
      <c r="AA25" s="488">
        <v>0.12</v>
      </c>
      <c r="AB25" s="488">
        <v>0.49</v>
      </c>
      <c r="AC25" s="495">
        <v>1.1499999999999999</v>
      </c>
      <c r="AD25" s="427">
        <v>2.93</v>
      </c>
      <c r="AE25" s="488" t="s">
        <v>130</v>
      </c>
      <c r="AF25" s="488" t="s">
        <v>130</v>
      </c>
      <c r="AG25" s="488" t="s">
        <v>130</v>
      </c>
      <c r="AH25" s="495" t="s">
        <v>130</v>
      </c>
      <c r="AI25" s="427">
        <v>3.78</v>
      </c>
      <c r="AJ25" s="488" t="s">
        <v>130</v>
      </c>
      <c r="AK25" s="488" t="s">
        <v>130</v>
      </c>
      <c r="AL25" s="488" t="s">
        <v>130</v>
      </c>
      <c r="AM25" s="496" t="s">
        <v>130</v>
      </c>
      <c r="AT25" s="378"/>
      <c r="AU25" s="419"/>
      <c r="AV25" s="419"/>
      <c r="AW25" s="419"/>
      <c r="AX25" s="420"/>
      <c r="AY25" s="420"/>
      <c r="AZ25" s="420"/>
      <c r="BA25" s="378"/>
    </row>
    <row r="26" spans="2:53" ht="15" customHeight="1" x14ac:dyDescent="0.25">
      <c r="B26" s="424" t="s">
        <v>181</v>
      </c>
      <c r="C26" s="425"/>
      <c r="D26" s="425"/>
      <c r="E26" s="447"/>
      <c r="F26" s="447"/>
      <c r="G26" s="447"/>
      <c r="H26" s="448">
        <v>-0.01</v>
      </c>
      <c r="I26" s="487">
        <v>-0.01</v>
      </c>
      <c r="J26" s="487">
        <v>-0.01</v>
      </c>
      <c r="K26" s="488" t="s">
        <v>130</v>
      </c>
      <c r="L26" s="489" t="s">
        <v>130</v>
      </c>
      <c r="M26" s="454">
        <v>-0.08</v>
      </c>
      <c r="N26" s="455"/>
      <c r="O26" s="487">
        <v>-0.01</v>
      </c>
      <c r="P26" s="487">
        <v>-0.02</v>
      </c>
      <c r="Q26" s="488" t="s">
        <v>130</v>
      </c>
      <c r="R26" s="490">
        <v>-0.06</v>
      </c>
      <c r="S26" s="433" t="s">
        <v>182</v>
      </c>
      <c r="T26" s="434"/>
      <c r="U26" s="488">
        <v>0.08</v>
      </c>
      <c r="V26" s="488">
        <v>0.15</v>
      </c>
      <c r="W26" s="488">
        <v>0.18</v>
      </c>
      <c r="X26" s="495">
        <v>0.79</v>
      </c>
      <c r="Y26" s="448">
        <v>-1.93</v>
      </c>
      <c r="Z26" s="488">
        <v>7.0000000000000007E-2</v>
      </c>
      <c r="AA26" s="488">
        <v>0.1</v>
      </c>
      <c r="AB26" s="488">
        <v>0.1</v>
      </c>
      <c r="AC26" s="490">
        <v>-2.19</v>
      </c>
      <c r="AD26" s="427">
        <v>0.47</v>
      </c>
      <c r="AE26" s="488" t="s">
        <v>130</v>
      </c>
      <c r="AF26" s="488" t="s">
        <v>130</v>
      </c>
      <c r="AG26" s="488" t="s">
        <v>130</v>
      </c>
      <c r="AH26" s="495" t="s">
        <v>130</v>
      </c>
      <c r="AI26" s="427" t="s">
        <v>130</v>
      </c>
      <c r="AJ26" s="488" t="s">
        <v>130</v>
      </c>
      <c r="AK26" s="488" t="s">
        <v>130</v>
      </c>
      <c r="AL26" s="488" t="s">
        <v>130</v>
      </c>
      <c r="AM26" s="496" t="s">
        <v>130</v>
      </c>
      <c r="AT26" s="378"/>
      <c r="AU26" s="419"/>
      <c r="AV26" s="419"/>
      <c r="AW26" s="419"/>
      <c r="AX26" s="420"/>
      <c r="AY26" s="420"/>
      <c r="AZ26" s="420"/>
      <c r="BA26" s="378"/>
    </row>
    <row r="27" spans="2:53" ht="15" customHeight="1" thickBot="1" x14ac:dyDescent="0.3">
      <c r="B27" s="363" t="s">
        <v>200</v>
      </c>
      <c r="C27" s="364"/>
      <c r="D27" s="364"/>
      <c r="E27" s="365"/>
      <c r="F27" s="365"/>
      <c r="G27" s="365"/>
      <c r="H27" s="132" t="s">
        <v>184</v>
      </c>
      <c r="I27" s="133" t="s">
        <v>185</v>
      </c>
      <c r="J27" s="133" t="s">
        <v>168</v>
      </c>
      <c r="K27" s="133" t="s">
        <v>169</v>
      </c>
      <c r="L27" s="134" t="s">
        <v>201</v>
      </c>
      <c r="M27" s="367" t="s">
        <v>186</v>
      </c>
      <c r="N27" s="347"/>
      <c r="O27" s="135" t="s">
        <v>172</v>
      </c>
      <c r="P27" s="133" t="s">
        <v>188</v>
      </c>
      <c r="Q27" s="133" t="s">
        <v>189</v>
      </c>
      <c r="R27" s="136" t="s">
        <v>190</v>
      </c>
      <c r="S27" s="346" t="s">
        <v>202</v>
      </c>
      <c r="T27" s="347"/>
      <c r="U27" s="135" t="s">
        <v>192</v>
      </c>
      <c r="V27" s="133" t="s">
        <v>193</v>
      </c>
      <c r="W27" s="133" t="s">
        <v>194</v>
      </c>
      <c r="X27" s="334" t="s">
        <v>195</v>
      </c>
      <c r="Y27" s="137">
        <v>0.34</v>
      </c>
      <c r="Z27" s="135">
        <v>0.57999999999999996</v>
      </c>
      <c r="AA27" s="135">
        <v>0.22</v>
      </c>
      <c r="AB27" s="135">
        <v>0.59</v>
      </c>
      <c r="AC27" s="334">
        <v>-1.04</v>
      </c>
      <c r="AD27" s="137">
        <v>3.4</v>
      </c>
      <c r="AE27" s="135">
        <v>0.63</v>
      </c>
      <c r="AF27" s="135">
        <v>0.27</v>
      </c>
      <c r="AG27" s="135">
        <v>0.49</v>
      </c>
      <c r="AH27" s="136">
        <v>2.04</v>
      </c>
      <c r="AI27" s="137" t="s">
        <v>130</v>
      </c>
      <c r="AJ27" s="135">
        <v>0.68</v>
      </c>
      <c r="AK27" s="135">
        <v>0.24</v>
      </c>
      <c r="AL27" s="135">
        <v>0.53</v>
      </c>
      <c r="AM27" s="138">
        <v>2.36</v>
      </c>
      <c r="AT27" s="378"/>
      <c r="AU27" s="419"/>
      <c r="AV27" s="419"/>
      <c r="AW27" s="419"/>
      <c r="AX27" s="420"/>
      <c r="AY27" s="420"/>
      <c r="AZ27" s="420"/>
      <c r="BA27" s="378"/>
    </row>
    <row r="28" spans="2:53" ht="16.5" customHeight="1" thickTop="1" x14ac:dyDescent="0.25">
      <c r="B28" s="500" t="s">
        <v>203</v>
      </c>
      <c r="C28" s="501"/>
      <c r="D28" s="501"/>
      <c r="E28" s="437"/>
      <c r="F28" s="437"/>
      <c r="G28" s="437"/>
      <c r="H28" s="427" t="s">
        <v>130</v>
      </c>
      <c r="I28" s="488" t="s">
        <v>130</v>
      </c>
      <c r="J28" s="488" t="s">
        <v>130</v>
      </c>
      <c r="K28" s="488" t="s">
        <v>130</v>
      </c>
      <c r="L28" s="489" t="s">
        <v>130</v>
      </c>
      <c r="M28" s="450" t="s">
        <v>130</v>
      </c>
      <c r="N28" s="434"/>
      <c r="O28" s="488" t="s">
        <v>175</v>
      </c>
      <c r="P28" s="488" t="s">
        <v>130</v>
      </c>
      <c r="Q28" s="488" t="s">
        <v>130</v>
      </c>
      <c r="R28" s="495" t="s">
        <v>130</v>
      </c>
      <c r="S28" s="433" t="s">
        <v>130</v>
      </c>
      <c r="T28" s="434"/>
      <c r="U28" s="488" t="s">
        <v>175</v>
      </c>
      <c r="V28" s="488" t="s">
        <v>175</v>
      </c>
      <c r="W28" s="488" t="s">
        <v>175</v>
      </c>
      <c r="X28" s="495" t="s">
        <v>175</v>
      </c>
      <c r="Y28" s="427" t="s">
        <v>130</v>
      </c>
      <c r="Z28" s="488">
        <v>0.38</v>
      </c>
      <c r="AA28" s="488">
        <v>0.38</v>
      </c>
      <c r="AB28" s="488">
        <v>0.38</v>
      </c>
      <c r="AC28" s="495">
        <v>0.38</v>
      </c>
      <c r="AD28" s="427" t="s">
        <v>130</v>
      </c>
      <c r="AE28" s="488">
        <v>0.37</v>
      </c>
      <c r="AF28" s="488">
        <v>0.37</v>
      </c>
      <c r="AG28" s="488">
        <v>0.37</v>
      </c>
      <c r="AH28" s="495">
        <v>0.37</v>
      </c>
      <c r="AI28" s="427" t="s">
        <v>130</v>
      </c>
      <c r="AJ28" s="488">
        <v>0.36</v>
      </c>
      <c r="AK28" s="488">
        <v>0.36</v>
      </c>
      <c r="AL28" s="488">
        <v>0.36</v>
      </c>
      <c r="AM28" s="496">
        <v>0.36</v>
      </c>
      <c r="AT28" s="378"/>
      <c r="AU28" s="421"/>
      <c r="AV28" s="421"/>
      <c r="AW28" s="421"/>
      <c r="AX28" s="420"/>
      <c r="AY28" s="420"/>
      <c r="AZ28" s="420"/>
      <c r="BA28" s="378"/>
    </row>
    <row r="29" spans="2:53" ht="21" customHeight="1" x14ac:dyDescent="0.25">
      <c r="B29" s="500" t="s">
        <v>204</v>
      </c>
      <c r="C29" s="501"/>
      <c r="D29" s="501"/>
      <c r="E29" s="437"/>
      <c r="F29" s="437"/>
      <c r="G29" s="437"/>
      <c r="H29" s="427" t="s">
        <v>130</v>
      </c>
      <c r="I29" s="488" t="s">
        <v>130</v>
      </c>
      <c r="J29" s="488" t="s">
        <v>130</v>
      </c>
      <c r="K29" s="488" t="s">
        <v>130</v>
      </c>
      <c r="L29" s="489" t="s">
        <v>130</v>
      </c>
      <c r="M29" s="450" t="s">
        <v>130</v>
      </c>
      <c r="N29" s="434"/>
      <c r="O29" s="488" t="s">
        <v>130</v>
      </c>
      <c r="P29" s="488" t="s">
        <v>130</v>
      </c>
      <c r="Q29" s="488" t="s">
        <v>130</v>
      </c>
      <c r="R29" s="495" t="s">
        <v>130</v>
      </c>
      <c r="S29" s="433" t="s">
        <v>130</v>
      </c>
      <c r="T29" s="434"/>
      <c r="U29" s="488" t="s">
        <v>130</v>
      </c>
      <c r="V29" s="488" t="s">
        <v>130</v>
      </c>
      <c r="W29" s="488" t="s">
        <v>130</v>
      </c>
      <c r="X29" s="495" t="s">
        <v>130</v>
      </c>
      <c r="Y29" s="427" t="s">
        <v>130</v>
      </c>
      <c r="Z29" s="488" t="s">
        <v>130</v>
      </c>
      <c r="AA29" s="488" t="s">
        <v>130</v>
      </c>
      <c r="AB29" s="488" t="s">
        <v>130</v>
      </c>
      <c r="AC29" s="495" t="s">
        <v>130</v>
      </c>
      <c r="AD29" s="427" t="s">
        <v>130</v>
      </c>
      <c r="AE29" s="488" t="s">
        <v>130</v>
      </c>
      <c r="AF29" s="488" t="s">
        <v>130</v>
      </c>
      <c r="AG29" s="488" t="s">
        <v>130</v>
      </c>
      <c r="AH29" s="495" t="s">
        <v>130</v>
      </c>
      <c r="AI29" s="427" t="s">
        <v>130</v>
      </c>
      <c r="AJ29" s="488" t="s">
        <v>130</v>
      </c>
      <c r="AK29" s="488" t="s">
        <v>130</v>
      </c>
      <c r="AL29" s="488" t="s">
        <v>130</v>
      </c>
      <c r="AM29" s="496" t="s">
        <v>130</v>
      </c>
      <c r="AT29" s="378"/>
      <c r="AU29" s="419"/>
      <c r="AV29" s="419"/>
      <c r="AW29" s="419"/>
      <c r="AX29" s="420"/>
      <c r="AY29" s="420"/>
      <c r="AZ29" s="420"/>
      <c r="BA29" s="378"/>
    </row>
    <row r="30" spans="2:53" ht="15" customHeight="1" x14ac:dyDescent="0.25">
      <c r="B30" s="435" t="s">
        <v>205</v>
      </c>
      <c r="C30" s="436"/>
      <c r="D30" s="436"/>
      <c r="E30" s="502"/>
      <c r="F30" s="502"/>
      <c r="G30" s="502"/>
      <c r="H30" s="427" t="s">
        <v>206</v>
      </c>
      <c r="I30" s="488" t="s">
        <v>130</v>
      </c>
      <c r="J30" s="488" t="s">
        <v>130</v>
      </c>
      <c r="K30" s="488" t="s">
        <v>130</v>
      </c>
      <c r="L30" s="489" t="s">
        <v>130</v>
      </c>
      <c r="M30" s="450" t="s">
        <v>207</v>
      </c>
      <c r="N30" s="434"/>
      <c r="O30" s="491" t="s">
        <v>130</v>
      </c>
      <c r="P30" s="491" t="s">
        <v>130</v>
      </c>
      <c r="Q30" s="491" t="s">
        <v>130</v>
      </c>
      <c r="R30" s="492" t="s">
        <v>130</v>
      </c>
      <c r="S30" s="433" t="s">
        <v>208</v>
      </c>
      <c r="T30" s="434"/>
      <c r="U30" s="488" t="s">
        <v>130</v>
      </c>
      <c r="V30" s="488" t="s">
        <v>130</v>
      </c>
      <c r="W30" s="488" t="s">
        <v>130</v>
      </c>
      <c r="X30" s="495" t="s">
        <v>130</v>
      </c>
      <c r="Y30" s="427">
        <v>101.4</v>
      </c>
      <c r="Z30" s="488" t="s">
        <v>130</v>
      </c>
      <c r="AA30" s="488" t="s">
        <v>130</v>
      </c>
      <c r="AB30" s="488" t="s">
        <v>130</v>
      </c>
      <c r="AC30" s="495" t="s">
        <v>130</v>
      </c>
      <c r="AD30" s="427">
        <v>103.4</v>
      </c>
      <c r="AE30" s="488" t="s">
        <v>130</v>
      </c>
      <c r="AF30" s="488" t="s">
        <v>130</v>
      </c>
      <c r="AG30" s="488" t="s">
        <v>130</v>
      </c>
      <c r="AH30" s="495" t="s">
        <v>130</v>
      </c>
      <c r="AI30" s="427">
        <v>106</v>
      </c>
      <c r="AJ30" s="488" t="s">
        <v>130</v>
      </c>
      <c r="AK30" s="488" t="s">
        <v>130</v>
      </c>
      <c r="AL30" s="488" t="s">
        <v>130</v>
      </c>
      <c r="AM30" s="496" t="s">
        <v>130</v>
      </c>
      <c r="AT30" s="378"/>
      <c r="AU30" s="419"/>
      <c r="AV30" s="419"/>
      <c r="AW30" s="419"/>
      <c r="AX30" s="420"/>
      <c r="AY30" s="420"/>
      <c r="AZ30" s="420"/>
      <c r="BA30" s="378"/>
    </row>
    <row r="31" spans="2:53" ht="15" customHeight="1" x14ac:dyDescent="0.25">
      <c r="B31" s="424" t="s">
        <v>209</v>
      </c>
      <c r="C31" s="425"/>
      <c r="D31" s="425"/>
      <c r="E31" s="426"/>
      <c r="F31" s="426"/>
      <c r="G31" s="426"/>
      <c r="H31" s="503" t="s">
        <v>206</v>
      </c>
      <c r="I31" s="504" t="s">
        <v>130</v>
      </c>
      <c r="J31" s="504" t="s">
        <v>130</v>
      </c>
      <c r="K31" s="504" t="s">
        <v>130</v>
      </c>
      <c r="L31" s="505" t="s">
        <v>130</v>
      </c>
      <c r="M31" s="506" t="s">
        <v>207</v>
      </c>
      <c r="N31" s="431"/>
      <c r="O31" s="507" t="s">
        <v>130</v>
      </c>
      <c r="P31" s="507" t="s">
        <v>130</v>
      </c>
      <c r="Q31" s="507" t="s">
        <v>130</v>
      </c>
      <c r="R31" s="508" t="s">
        <v>130</v>
      </c>
      <c r="S31" s="509">
        <v>102.1</v>
      </c>
      <c r="T31" s="431"/>
      <c r="U31" s="510" t="s">
        <v>130</v>
      </c>
      <c r="V31" s="510" t="s">
        <v>130</v>
      </c>
      <c r="W31" s="510" t="s">
        <v>130</v>
      </c>
      <c r="X31" s="511" t="s">
        <v>130</v>
      </c>
      <c r="Y31" s="512" t="s">
        <v>130</v>
      </c>
      <c r="Z31" s="510" t="s">
        <v>130</v>
      </c>
      <c r="AA31" s="510" t="s">
        <v>130</v>
      </c>
      <c r="AB31" s="510" t="s">
        <v>130</v>
      </c>
      <c r="AC31" s="511" t="s">
        <v>130</v>
      </c>
      <c r="AD31" s="513">
        <v>103.8</v>
      </c>
      <c r="AE31" s="510" t="s">
        <v>130</v>
      </c>
      <c r="AF31" s="510" t="s">
        <v>130</v>
      </c>
      <c r="AG31" s="510" t="s">
        <v>130</v>
      </c>
      <c r="AH31" s="511" t="s">
        <v>130</v>
      </c>
      <c r="AI31" s="513">
        <v>106.7</v>
      </c>
      <c r="AJ31" s="510" t="s">
        <v>130</v>
      </c>
      <c r="AK31" s="510" t="s">
        <v>130</v>
      </c>
      <c r="AL31" s="510" t="s">
        <v>130</v>
      </c>
      <c r="AM31" s="514" t="s">
        <v>130</v>
      </c>
      <c r="AT31" s="378"/>
      <c r="AU31" s="419"/>
      <c r="AV31" s="419"/>
      <c r="AW31" s="419"/>
      <c r="AX31" s="420"/>
      <c r="AY31" s="420"/>
      <c r="AZ31" s="420"/>
      <c r="BA31" s="378"/>
    </row>
    <row r="32" spans="2:53" ht="15" customHeight="1" x14ac:dyDescent="0.25">
      <c r="B32" s="370" t="s">
        <v>210</v>
      </c>
      <c r="C32" s="371"/>
      <c r="D32" s="371"/>
      <c r="E32" s="371"/>
      <c r="F32" s="371"/>
      <c r="G32" s="371"/>
      <c r="H32" s="291" t="s">
        <v>211</v>
      </c>
      <c r="I32" s="292"/>
      <c r="J32" s="292"/>
      <c r="K32" s="292"/>
      <c r="L32" s="293"/>
      <c r="M32" s="373" t="s">
        <v>212</v>
      </c>
      <c r="N32" s="337"/>
      <c r="O32" s="292"/>
      <c r="P32" s="292"/>
      <c r="Q32" s="292"/>
      <c r="R32" s="294"/>
      <c r="S32" s="336" t="s">
        <v>213</v>
      </c>
      <c r="T32" s="337"/>
      <c r="U32" s="292"/>
      <c r="V32" s="292"/>
      <c r="W32" s="292"/>
      <c r="X32" s="294"/>
      <c r="Y32" s="139">
        <v>34.700000000000003</v>
      </c>
      <c r="Z32" s="140"/>
      <c r="AA32" s="140"/>
      <c r="AB32" s="140"/>
      <c r="AC32" s="141"/>
      <c r="AD32" s="139">
        <v>353.2</v>
      </c>
      <c r="AE32" s="292"/>
      <c r="AF32" s="292"/>
      <c r="AG32" s="292"/>
      <c r="AH32" s="294"/>
      <c r="AI32" s="295"/>
      <c r="AJ32" s="292"/>
      <c r="AK32" s="292"/>
      <c r="AL32" s="292"/>
      <c r="AM32" s="296"/>
      <c r="AT32" s="378"/>
      <c r="AU32" s="417"/>
      <c r="AV32" s="417"/>
      <c r="AW32" s="417"/>
      <c r="AX32" s="417"/>
      <c r="AY32" s="417"/>
      <c r="AZ32" s="417"/>
      <c r="BA32" s="378"/>
    </row>
    <row r="33" spans="2:53" ht="24" customHeight="1" x14ac:dyDescent="0.25">
      <c r="B33" s="435" t="s">
        <v>214</v>
      </c>
      <c r="C33" s="436"/>
      <c r="D33" s="436"/>
      <c r="E33" s="436"/>
      <c r="F33" s="436"/>
      <c r="G33" s="436"/>
      <c r="H33" s="515" t="s">
        <v>130</v>
      </c>
      <c r="I33" s="516" t="s">
        <v>130</v>
      </c>
      <c r="J33" s="516" t="s">
        <v>130</v>
      </c>
      <c r="K33" s="516" t="s">
        <v>130</v>
      </c>
      <c r="L33" s="517" t="s">
        <v>130</v>
      </c>
      <c r="M33" s="518" t="s">
        <v>130</v>
      </c>
      <c r="N33" s="519"/>
      <c r="O33" s="516" t="s">
        <v>130</v>
      </c>
      <c r="P33" s="516" t="s">
        <v>130</v>
      </c>
      <c r="Q33" s="516" t="s">
        <v>130</v>
      </c>
      <c r="R33" s="520" t="s">
        <v>130</v>
      </c>
      <c r="S33" s="521"/>
      <c r="T33" s="522" t="s">
        <v>130</v>
      </c>
      <c r="U33" s="523" t="s">
        <v>130</v>
      </c>
      <c r="V33" s="523" t="s">
        <v>130</v>
      </c>
      <c r="W33" s="523" t="s">
        <v>130</v>
      </c>
      <c r="X33" s="524" t="s">
        <v>130</v>
      </c>
      <c r="Y33" s="525" t="s">
        <v>130</v>
      </c>
      <c r="Z33" s="523" t="s">
        <v>130</v>
      </c>
      <c r="AA33" s="523" t="s">
        <v>130</v>
      </c>
      <c r="AB33" s="523" t="s">
        <v>130</v>
      </c>
      <c r="AC33" s="524" t="s">
        <v>130</v>
      </c>
      <c r="AD33" s="525" t="s">
        <v>130</v>
      </c>
      <c r="AE33" s="523" t="s">
        <v>130</v>
      </c>
      <c r="AF33" s="523" t="s">
        <v>130</v>
      </c>
      <c r="AG33" s="523" t="s">
        <v>130</v>
      </c>
      <c r="AH33" s="524" t="s">
        <v>130</v>
      </c>
      <c r="AI33" s="525" t="s">
        <v>130</v>
      </c>
      <c r="AJ33" s="523" t="s">
        <v>130</v>
      </c>
      <c r="AK33" s="523" t="s">
        <v>130</v>
      </c>
      <c r="AL33" s="523" t="s">
        <v>130</v>
      </c>
      <c r="AM33" s="526" t="s">
        <v>130</v>
      </c>
      <c r="AT33" s="378"/>
      <c r="AU33" s="417"/>
      <c r="AV33" s="417"/>
      <c r="AW33" s="417"/>
      <c r="AX33" s="417"/>
      <c r="AY33" s="417"/>
      <c r="AZ33" s="417"/>
      <c r="BA33" s="378"/>
    </row>
    <row r="34" spans="2:53" ht="19.149999999999999" customHeight="1" x14ac:dyDescent="0.25">
      <c r="B34" s="435" t="s">
        <v>215</v>
      </c>
      <c r="C34" s="436"/>
      <c r="D34" s="436"/>
      <c r="E34" s="436"/>
      <c r="F34" s="436"/>
      <c r="G34" s="436"/>
      <c r="H34" s="527" t="s">
        <v>216</v>
      </c>
      <c r="I34" s="488" t="s">
        <v>130</v>
      </c>
      <c r="J34" s="488" t="s">
        <v>130</v>
      </c>
      <c r="K34" s="488" t="s">
        <v>130</v>
      </c>
      <c r="L34" s="528" t="s">
        <v>130</v>
      </c>
      <c r="M34" s="529">
        <v>-24.5</v>
      </c>
      <c r="N34" s="530"/>
      <c r="O34" s="531" t="s">
        <v>130</v>
      </c>
      <c r="P34" s="531" t="s">
        <v>130</v>
      </c>
      <c r="Q34" s="531" t="s">
        <v>130</v>
      </c>
      <c r="R34" s="532" t="s">
        <v>130</v>
      </c>
      <c r="S34" s="533">
        <v>-63.4</v>
      </c>
      <c r="T34" s="530"/>
      <c r="U34" s="531" t="s">
        <v>130</v>
      </c>
      <c r="V34" s="531" t="s">
        <v>130</v>
      </c>
      <c r="W34" s="531" t="s">
        <v>130</v>
      </c>
      <c r="X34" s="532" t="s">
        <v>130</v>
      </c>
      <c r="Y34" s="527">
        <v>59.5</v>
      </c>
      <c r="Z34" s="531" t="s">
        <v>130</v>
      </c>
      <c r="AA34" s="531" t="s">
        <v>130</v>
      </c>
      <c r="AB34" s="531" t="s">
        <v>130</v>
      </c>
      <c r="AC34" s="532" t="s">
        <v>130</v>
      </c>
      <c r="AD34" s="527">
        <v>41.5</v>
      </c>
      <c r="AE34" s="531" t="s">
        <v>130</v>
      </c>
      <c r="AF34" s="531" t="s">
        <v>130</v>
      </c>
      <c r="AG34" s="531" t="s">
        <v>130</v>
      </c>
      <c r="AH34" s="532" t="s">
        <v>130</v>
      </c>
      <c r="AI34" s="527" t="s">
        <v>130</v>
      </c>
      <c r="AJ34" s="531" t="s">
        <v>130</v>
      </c>
      <c r="AK34" s="531" t="s">
        <v>130</v>
      </c>
      <c r="AL34" s="531" t="s">
        <v>130</v>
      </c>
      <c r="AM34" s="534" t="s">
        <v>130</v>
      </c>
      <c r="AT34" s="378"/>
      <c r="AU34" s="417"/>
      <c r="AV34" s="417"/>
      <c r="AW34" s="417"/>
      <c r="AX34" s="417"/>
      <c r="AY34" s="417"/>
      <c r="AZ34" s="417"/>
      <c r="BA34" s="378"/>
    </row>
    <row r="35" spans="2:53" ht="28.5" customHeight="1" x14ac:dyDescent="0.25">
      <c r="B35" s="424" t="s">
        <v>217</v>
      </c>
      <c r="C35" s="425"/>
      <c r="D35" s="425"/>
      <c r="E35" s="425"/>
      <c r="F35" s="425"/>
      <c r="G35" s="425"/>
      <c r="H35" s="535" t="s">
        <v>130</v>
      </c>
      <c r="I35" s="536" t="s">
        <v>130</v>
      </c>
      <c r="J35" s="536" t="s">
        <v>130</v>
      </c>
      <c r="K35" s="536" t="s">
        <v>130</v>
      </c>
      <c r="L35" s="537" t="s">
        <v>130</v>
      </c>
      <c r="M35" s="538" t="s">
        <v>130</v>
      </c>
      <c r="N35" s="539"/>
      <c r="O35" s="536" t="s">
        <v>130</v>
      </c>
      <c r="P35" s="536" t="s">
        <v>130</v>
      </c>
      <c r="Q35" s="536" t="s">
        <v>130</v>
      </c>
      <c r="R35" s="540" t="s">
        <v>130</v>
      </c>
      <c r="S35" s="541">
        <v>-3.1</v>
      </c>
      <c r="T35" s="542"/>
      <c r="U35" s="543" t="s">
        <v>130</v>
      </c>
      <c r="V35" s="543" t="s">
        <v>130</v>
      </c>
      <c r="W35" s="543" t="s">
        <v>130</v>
      </c>
      <c r="X35" s="544" t="s">
        <v>130</v>
      </c>
      <c r="Y35" s="545" t="s">
        <v>130</v>
      </c>
      <c r="Z35" s="543" t="s">
        <v>130</v>
      </c>
      <c r="AA35" s="543" t="s">
        <v>130</v>
      </c>
      <c r="AB35" s="543" t="s">
        <v>130</v>
      </c>
      <c r="AC35" s="544" t="s">
        <v>130</v>
      </c>
      <c r="AD35" s="545" t="s">
        <v>130</v>
      </c>
      <c r="AE35" s="543" t="s">
        <v>130</v>
      </c>
      <c r="AF35" s="543" t="s">
        <v>130</v>
      </c>
      <c r="AG35" s="543" t="s">
        <v>130</v>
      </c>
      <c r="AH35" s="544" t="s">
        <v>130</v>
      </c>
      <c r="AI35" s="545" t="s">
        <v>130</v>
      </c>
      <c r="AJ35" s="543" t="s">
        <v>130</v>
      </c>
      <c r="AK35" s="543" t="s">
        <v>130</v>
      </c>
      <c r="AL35" s="543" t="s">
        <v>130</v>
      </c>
      <c r="AM35" s="546" t="s">
        <v>130</v>
      </c>
      <c r="AT35" s="378"/>
      <c r="AU35" s="418"/>
      <c r="AV35" s="418"/>
      <c r="AW35" s="418"/>
      <c r="AX35" s="418"/>
      <c r="AY35" s="418"/>
      <c r="AZ35" s="418"/>
      <c r="BA35" s="378"/>
    </row>
    <row r="36" spans="2:53" ht="19.5" customHeight="1" thickBot="1" x14ac:dyDescent="0.3">
      <c r="B36" s="368" t="s">
        <v>218</v>
      </c>
      <c r="C36" s="369"/>
      <c r="D36" s="369"/>
      <c r="E36" s="369"/>
      <c r="F36" s="369"/>
      <c r="G36" s="369"/>
      <c r="H36" s="297" t="s">
        <v>219</v>
      </c>
      <c r="I36" s="142"/>
      <c r="J36" s="298"/>
      <c r="K36" s="298"/>
      <c r="L36" s="299"/>
      <c r="M36" s="372" t="s">
        <v>220</v>
      </c>
      <c r="N36" s="339"/>
      <c r="O36" s="298"/>
      <c r="P36" s="298"/>
      <c r="Q36" s="298"/>
      <c r="R36" s="300"/>
      <c r="S36" s="338" t="s">
        <v>221</v>
      </c>
      <c r="T36" s="339"/>
      <c r="U36" s="298"/>
      <c r="V36" s="298"/>
      <c r="W36" s="298"/>
      <c r="X36" s="300"/>
      <c r="Y36" s="143">
        <v>94.2</v>
      </c>
      <c r="Z36" s="144"/>
      <c r="AA36" s="144"/>
      <c r="AB36" s="144"/>
      <c r="AC36" s="145"/>
      <c r="AD36" s="143">
        <v>394.7</v>
      </c>
      <c r="AE36" s="298"/>
      <c r="AF36" s="298"/>
      <c r="AG36" s="298"/>
      <c r="AH36" s="300"/>
      <c r="AI36" s="301"/>
      <c r="AJ36" s="298"/>
      <c r="AK36" s="298"/>
      <c r="AL36" s="298"/>
      <c r="AM36" s="302"/>
      <c r="AT36" s="378"/>
      <c r="AU36" s="417"/>
      <c r="AV36" s="417"/>
      <c r="AW36" s="417"/>
      <c r="AX36" s="417"/>
      <c r="AY36" s="417"/>
      <c r="AZ36" s="417"/>
      <c r="BA36" s="378"/>
    </row>
    <row r="37" spans="2:53" s="584" customFormat="1" x14ac:dyDescent="0.25">
      <c r="B37" s="598"/>
      <c r="C37" s="598"/>
      <c r="D37" s="598"/>
      <c r="E37" s="598"/>
      <c r="F37" s="598"/>
      <c r="G37" s="598"/>
      <c r="H37" s="598"/>
      <c r="I37" s="598"/>
      <c r="J37" s="599"/>
      <c r="K37" s="598"/>
      <c r="L37" s="598"/>
      <c r="M37" s="598"/>
      <c r="N37" s="598"/>
      <c r="O37" s="598"/>
      <c r="P37" s="598"/>
      <c r="Q37" s="598"/>
      <c r="R37" s="598"/>
      <c r="S37" s="598"/>
      <c r="T37" s="598"/>
      <c r="Y37" s="583"/>
      <c r="Z37" s="583"/>
      <c r="AA37" s="583"/>
    </row>
    <row r="38" spans="2:53" s="584" customFormat="1" x14ac:dyDescent="0.25">
      <c r="Y38" s="583"/>
      <c r="Z38" s="583"/>
      <c r="AA38" s="583"/>
    </row>
    <row r="39" spans="2:53" s="584" customFormat="1" x14ac:dyDescent="0.25">
      <c r="T39" s="600"/>
    </row>
    <row r="40" spans="2:53" s="584" customFormat="1" x14ac:dyDescent="0.25">
      <c r="T40" s="600"/>
    </row>
    <row r="41" spans="2:53" s="584" customFormat="1" x14ac:dyDescent="0.25"/>
    <row r="42" spans="2:53" s="584" customFormat="1" x14ac:dyDescent="0.25">
      <c r="T42" s="600"/>
    </row>
    <row r="43" spans="2:53" s="584" customFormat="1" x14ac:dyDescent="0.25"/>
    <row r="44" spans="2:53" s="584" customFormat="1" x14ac:dyDescent="0.25">
      <c r="T44" s="600"/>
    </row>
    <row r="45" spans="2:53" s="584" customFormat="1" x14ac:dyDescent="0.25">
      <c r="H45" s="601"/>
    </row>
    <row r="46" spans="2:53" s="584" customFormat="1" x14ac:dyDescent="0.25">
      <c r="F46" s="583"/>
      <c r="G46" s="583"/>
      <c r="H46" s="602"/>
      <c r="I46" s="583"/>
    </row>
    <row r="47" spans="2:53" s="584" customFormat="1" x14ac:dyDescent="0.25">
      <c r="F47" s="583"/>
      <c r="G47" s="583"/>
      <c r="H47" s="603"/>
      <c r="I47" s="583"/>
    </row>
    <row r="48" spans="2:53" s="584" customFormat="1" x14ac:dyDescent="0.25">
      <c r="F48" s="583"/>
      <c r="G48" s="583"/>
      <c r="H48" s="604"/>
      <c r="I48" s="583"/>
    </row>
    <row r="49" spans="6:11" s="584" customFormat="1" x14ac:dyDescent="0.25">
      <c r="F49" s="583"/>
      <c r="G49" s="583"/>
      <c r="H49" s="604"/>
      <c r="I49" s="583"/>
      <c r="K49" s="600"/>
    </row>
    <row r="50" spans="6:11" s="584" customFormat="1" x14ac:dyDescent="0.25">
      <c r="F50" s="583"/>
      <c r="G50" s="583"/>
      <c r="H50" s="605"/>
      <c r="I50" s="583"/>
    </row>
    <row r="51" spans="6:11" s="584" customFormat="1" x14ac:dyDescent="0.25">
      <c r="F51" s="583"/>
      <c r="G51" s="583"/>
      <c r="H51" s="605"/>
      <c r="I51" s="583"/>
    </row>
    <row r="52" spans="6:11" s="584" customFormat="1" x14ac:dyDescent="0.25">
      <c r="F52" s="583"/>
      <c r="G52" s="583"/>
      <c r="H52" s="603"/>
      <c r="I52" s="583"/>
    </row>
    <row r="53" spans="6:11" s="584" customFormat="1" x14ac:dyDescent="0.25">
      <c r="F53" s="583"/>
      <c r="G53" s="583"/>
      <c r="H53" s="603"/>
      <c r="I53" s="583"/>
    </row>
    <row r="54" spans="6:11" s="584" customFormat="1" x14ac:dyDescent="0.25">
      <c r="F54" s="583"/>
      <c r="G54" s="583"/>
      <c r="H54" s="606"/>
      <c r="I54" s="583"/>
    </row>
    <row r="55" spans="6:11" s="584" customFormat="1" x14ac:dyDescent="0.25">
      <c r="F55" s="583"/>
      <c r="G55" s="583"/>
      <c r="H55" s="607"/>
      <c r="I55" s="583"/>
    </row>
    <row r="56" spans="6:11" s="584" customFormat="1" x14ac:dyDescent="0.25">
      <c r="F56" s="583"/>
      <c r="G56" s="583"/>
      <c r="H56" s="604"/>
      <c r="I56" s="583"/>
      <c r="K56" s="600"/>
    </row>
    <row r="57" spans="6:11" s="584" customFormat="1" x14ac:dyDescent="0.25">
      <c r="F57" s="583"/>
      <c r="G57" s="583"/>
      <c r="H57" s="605"/>
      <c r="I57" s="583"/>
    </row>
    <row r="58" spans="6:11" s="584" customFormat="1" x14ac:dyDescent="0.25">
      <c r="F58" s="583"/>
      <c r="G58" s="583"/>
      <c r="H58" s="603"/>
      <c r="I58" s="583"/>
    </row>
    <row r="59" spans="6:11" s="584" customFormat="1" x14ac:dyDescent="0.25">
      <c r="F59" s="583"/>
      <c r="G59" s="583"/>
      <c r="H59" s="608"/>
      <c r="I59" s="583"/>
    </row>
    <row r="60" spans="6:11" s="584" customFormat="1" x14ac:dyDescent="0.25">
      <c r="F60" s="583"/>
      <c r="G60" s="583"/>
      <c r="H60" s="604"/>
      <c r="I60" s="583"/>
    </row>
    <row r="61" spans="6:11" s="584" customFormat="1" x14ac:dyDescent="0.25">
      <c r="F61" s="583"/>
      <c r="G61" s="583"/>
      <c r="H61" s="583"/>
      <c r="I61" s="583"/>
    </row>
    <row r="62" spans="6:11" s="584" customFormat="1" x14ac:dyDescent="0.25">
      <c r="F62" s="583"/>
      <c r="G62" s="583"/>
      <c r="H62" s="583"/>
      <c r="I62" s="583"/>
    </row>
    <row r="63" spans="6:11" s="584" customFormat="1" x14ac:dyDescent="0.25">
      <c r="F63" s="583"/>
      <c r="G63" s="583"/>
      <c r="H63" s="583"/>
      <c r="I63" s="583"/>
    </row>
    <row r="64" spans="6:11" s="584" customFormat="1" x14ac:dyDescent="0.25">
      <c r="F64" s="583"/>
      <c r="G64" s="583"/>
      <c r="H64" s="583"/>
      <c r="I64" s="583"/>
    </row>
    <row r="65" s="584" customFormat="1" x14ac:dyDescent="0.25"/>
    <row r="66" s="584" customFormat="1" x14ac:dyDescent="0.25"/>
    <row r="67" s="584" customFormat="1" x14ac:dyDescent="0.25"/>
    <row r="68" s="584" customFormat="1" x14ac:dyDescent="0.25"/>
    <row r="69" s="584" customFormat="1" x14ac:dyDescent="0.25"/>
    <row r="70" s="584" customFormat="1" x14ac:dyDescent="0.25"/>
    <row r="71" s="584" customFormat="1" x14ac:dyDescent="0.25"/>
    <row r="72" s="584" customFormat="1" x14ac:dyDescent="0.25"/>
    <row r="73" s="584" customFormat="1" x14ac:dyDescent="0.25"/>
    <row r="74" s="584" customFormat="1" x14ac:dyDescent="0.25"/>
    <row r="75" s="584" customFormat="1" x14ac:dyDescent="0.25"/>
    <row r="76" s="584" customFormat="1" x14ac:dyDescent="0.25"/>
    <row r="77" s="584" customFormat="1" x14ac:dyDescent="0.25"/>
    <row r="78" s="584" customFormat="1" x14ac:dyDescent="0.25"/>
  </sheetData>
  <mergeCells count="204">
    <mergeCell ref="AH4:AH5"/>
    <mergeCell ref="AI4:AI5"/>
    <mergeCell ref="AJ4:AJ5"/>
    <mergeCell ref="AK4:AK5"/>
    <mergeCell ref="AL4:AL5"/>
    <mergeCell ref="AM4:AM5"/>
    <mergeCell ref="Y4:Y5"/>
    <mergeCell ref="Z4:Z5"/>
    <mergeCell ref="AA4:AA5"/>
    <mergeCell ref="AB4:AB5"/>
    <mergeCell ref="AC4:AC5"/>
    <mergeCell ref="AD4:AD5"/>
    <mergeCell ref="AE4:AE5"/>
    <mergeCell ref="AF4:AF5"/>
    <mergeCell ref="AG4:AG5"/>
    <mergeCell ref="O4:O5"/>
    <mergeCell ref="P4:P5"/>
    <mergeCell ref="Q4:Q5"/>
    <mergeCell ref="R4:R5"/>
    <mergeCell ref="S4:T5"/>
    <mergeCell ref="U4:U5"/>
    <mergeCell ref="V4:V5"/>
    <mergeCell ref="W4:W5"/>
    <mergeCell ref="X4:X5"/>
    <mergeCell ref="B4:F5"/>
    <mergeCell ref="H4:H5"/>
    <mergeCell ref="I4:I5"/>
    <mergeCell ref="J4:J5"/>
    <mergeCell ref="K4:K5"/>
    <mergeCell ref="L4:L5"/>
    <mergeCell ref="M4:N5"/>
    <mergeCell ref="AU34:AZ34"/>
    <mergeCell ref="AU35:AZ35"/>
    <mergeCell ref="AU24:AW24"/>
    <mergeCell ref="AX24:AZ24"/>
    <mergeCell ref="AU25:AW25"/>
    <mergeCell ref="AX25:AZ25"/>
    <mergeCell ref="AU26:AW26"/>
    <mergeCell ref="AX26:AZ26"/>
    <mergeCell ref="AU27:AW27"/>
    <mergeCell ref="AX27:AZ27"/>
    <mergeCell ref="AU20:AW20"/>
    <mergeCell ref="AX20:AZ20"/>
    <mergeCell ref="AU21:AW21"/>
    <mergeCell ref="AX21:AZ21"/>
    <mergeCell ref="AU22:AW22"/>
    <mergeCell ref="AX22:AZ22"/>
    <mergeCell ref="AU23:AW23"/>
    <mergeCell ref="AU36:AZ36"/>
    <mergeCell ref="AU28:AW28"/>
    <mergeCell ref="AX28:AZ28"/>
    <mergeCell ref="AU29:AW29"/>
    <mergeCell ref="AX29:AZ29"/>
    <mergeCell ref="AU30:AW30"/>
    <mergeCell ref="AX30:AZ30"/>
    <mergeCell ref="AU31:AW31"/>
    <mergeCell ref="AX31:AZ31"/>
    <mergeCell ref="AU32:AZ32"/>
    <mergeCell ref="AU33:AZ33"/>
    <mergeCell ref="AX23:AZ23"/>
    <mergeCell ref="AU16:AW16"/>
    <mergeCell ref="AX16:AZ16"/>
    <mergeCell ref="AU17:AW17"/>
    <mergeCell ref="AX17:AZ17"/>
    <mergeCell ref="AU18:AW18"/>
    <mergeCell ref="AX18:AZ18"/>
    <mergeCell ref="AU19:AW19"/>
    <mergeCell ref="AX19:AZ19"/>
    <mergeCell ref="AU6:AW6"/>
    <mergeCell ref="AX6:AZ6"/>
    <mergeCell ref="AU7:AW7"/>
    <mergeCell ref="AX7:AZ7"/>
    <mergeCell ref="AU8:AW8"/>
    <mergeCell ref="AX8:AZ8"/>
    <mergeCell ref="AU9:AW9"/>
    <mergeCell ref="AX9:AZ9"/>
    <mergeCell ref="AU10:AW10"/>
    <mergeCell ref="AX10:AZ10"/>
    <mergeCell ref="AU11:AW11"/>
    <mergeCell ref="AX11:AZ11"/>
    <mergeCell ref="AU12:AW12"/>
    <mergeCell ref="AX12:AZ12"/>
    <mergeCell ref="AU13:AW13"/>
    <mergeCell ref="AX13:AZ13"/>
    <mergeCell ref="AU14:AW14"/>
    <mergeCell ref="AX14:AZ14"/>
    <mergeCell ref="AU15:AW15"/>
    <mergeCell ref="AX15:AZ15"/>
    <mergeCell ref="B34:G34"/>
    <mergeCell ref="B35:G35"/>
    <mergeCell ref="B36:G36"/>
    <mergeCell ref="M33:N33"/>
    <mergeCell ref="B31:D31"/>
    <mergeCell ref="E31:G31"/>
    <mergeCell ref="B30:D30"/>
    <mergeCell ref="E30:G30"/>
    <mergeCell ref="B32:G32"/>
    <mergeCell ref="B33:G33"/>
    <mergeCell ref="M34:N34"/>
    <mergeCell ref="M35:N35"/>
    <mergeCell ref="M36:N36"/>
    <mergeCell ref="M32:N32"/>
    <mergeCell ref="M30:N30"/>
    <mergeCell ref="M31:N31"/>
    <mergeCell ref="B28:D28"/>
    <mergeCell ref="E28:G28"/>
    <mergeCell ref="M28:N28"/>
    <mergeCell ref="S28:T28"/>
    <mergeCell ref="B29:D29"/>
    <mergeCell ref="E29:G29"/>
    <mergeCell ref="B25:D25"/>
    <mergeCell ref="E25:G25"/>
    <mergeCell ref="M25:N25"/>
    <mergeCell ref="M26:N26"/>
    <mergeCell ref="M27:N27"/>
    <mergeCell ref="S26:T26"/>
    <mergeCell ref="B26:D26"/>
    <mergeCell ref="E26:G26"/>
    <mergeCell ref="B27:D27"/>
    <mergeCell ref="E27:G27"/>
    <mergeCell ref="M29:N29"/>
    <mergeCell ref="B24:D24"/>
    <mergeCell ref="E24:G24"/>
    <mergeCell ref="M24:N24"/>
    <mergeCell ref="B23:D23"/>
    <mergeCell ref="E23:G23"/>
    <mergeCell ref="B21:D21"/>
    <mergeCell ref="E21:G21"/>
    <mergeCell ref="B22:D22"/>
    <mergeCell ref="E22:G22"/>
    <mergeCell ref="M22:N22"/>
    <mergeCell ref="M23:N23"/>
    <mergeCell ref="B20:D20"/>
    <mergeCell ref="E20:G20"/>
    <mergeCell ref="M20:N20"/>
    <mergeCell ref="S20:T20"/>
    <mergeCell ref="M21:N21"/>
    <mergeCell ref="B19:D19"/>
    <mergeCell ref="E19:G19"/>
    <mergeCell ref="B16:D16"/>
    <mergeCell ref="E16:G16"/>
    <mergeCell ref="B18:G18"/>
    <mergeCell ref="M19:N19"/>
    <mergeCell ref="B17:D17"/>
    <mergeCell ref="E17:G17"/>
    <mergeCell ref="S17:T17"/>
    <mergeCell ref="S18:T18"/>
    <mergeCell ref="B15:G15"/>
    <mergeCell ref="B12:D12"/>
    <mergeCell ref="E12:G12"/>
    <mergeCell ref="M15:N15"/>
    <mergeCell ref="M16:N16"/>
    <mergeCell ref="M17:N17"/>
    <mergeCell ref="M18:N18"/>
    <mergeCell ref="B14:D14"/>
    <mergeCell ref="E14:G14"/>
    <mergeCell ref="B13:D13"/>
    <mergeCell ref="E13:G13"/>
    <mergeCell ref="S14:T14"/>
    <mergeCell ref="M12:N12"/>
    <mergeCell ref="M13:N13"/>
    <mergeCell ref="M14:N14"/>
    <mergeCell ref="B6:D6"/>
    <mergeCell ref="E6:G6"/>
    <mergeCell ref="B7:D7"/>
    <mergeCell ref="E7:G7"/>
    <mergeCell ref="M7:N7"/>
    <mergeCell ref="M8:N8"/>
    <mergeCell ref="M9:N9"/>
    <mergeCell ref="M10:N10"/>
    <mergeCell ref="M11:N11"/>
    <mergeCell ref="M6:N6"/>
    <mergeCell ref="B10:D10"/>
    <mergeCell ref="E10:G10"/>
    <mergeCell ref="B9:D9"/>
    <mergeCell ref="E9:G9"/>
    <mergeCell ref="B8:D8"/>
    <mergeCell ref="E8:G8"/>
    <mergeCell ref="B11:D11"/>
    <mergeCell ref="E11:G11"/>
    <mergeCell ref="S32:T32"/>
    <mergeCell ref="S34:T34"/>
    <mergeCell ref="S35:T35"/>
    <mergeCell ref="S36:T36"/>
    <mergeCell ref="S6:T6"/>
    <mergeCell ref="S19:T19"/>
    <mergeCell ref="S21:T21"/>
    <mergeCell ref="S23:T23"/>
    <mergeCell ref="S25:T25"/>
    <mergeCell ref="S27:T27"/>
    <mergeCell ref="S29:T29"/>
    <mergeCell ref="S30:T30"/>
    <mergeCell ref="S31:T31"/>
    <mergeCell ref="S24:T24"/>
    <mergeCell ref="S7:T7"/>
    <mergeCell ref="S22:T22"/>
    <mergeCell ref="S8:T8"/>
    <mergeCell ref="S9:T9"/>
    <mergeCell ref="S10:T10"/>
    <mergeCell ref="S11:T11"/>
    <mergeCell ref="S12:T12"/>
    <mergeCell ref="S15:T15"/>
    <mergeCell ref="S16:T16"/>
    <mergeCell ref="S13:T1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F1777-85FD-4141-8D53-CF86F607876D}">
  <sheetPr>
    <tabColor rgb="FF9A0000"/>
  </sheetPr>
  <dimension ref="A1:X132"/>
  <sheetViews>
    <sheetView zoomScale="70" zoomScaleNormal="70" workbookViewId="0">
      <selection activeCell="B17" sqref="B17:D17"/>
    </sheetView>
  </sheetViews>
  <sheetFormatPr defaultRowHeight="15" x14ac:dyDescent="0.25"/>
  <cols>
    <col min="1" max="1" width="9.140625" style="584"/>
    <col min="2" max="2" width="42" style="379" customWidth="1"/>
    <col min="3" max="23" width="15.7109375" style="379" customWidth="1"/>
    <col min="24" max="16384" width="9.140625" style="379"/>
  </cols>
  <sheetData>
    <row r="1" spans="2:24" s="584" customFormat="1" x14ac:dyDescent="0.25"/>
    <row r="2" spans="2:24" s="584" customFormat="1" x14ac:dyDescent="0.25"/>
    <row r="3" spans="2:24" s="584" customFormat="1" ht="19.5" thickBot="1" x14ac:dyDescent="0.35">
      <c r="C3" s="585">
        <v>2020</v>
      </c>
      <c r="D3" s="585"/>
      <c r="E3" s="585"/>
      <c r="F3" s="585"/>
      <c r="G3" s="586">
        <v>2019</v>
      </c>
      <c r="H3" s="586"/>
      <c r="I3" s="586"/>
      <c r="J3" s="586"/>
      <c r="K3" s="586">
        <v>2018</v>
      </c>
      <c r="L3" s="586"/>
      <c r="M3" s="586"/>
      <c r="N3" s="586"/>
      <c r="O3" s="586">
        <v>2017</v>
      </c>
      <c r="P3" s="586"/>
      <c r="Q3" s="586"/>
      <c r="R3" s="586"/>
      <c r="S3" s="586">
        <v>2016</v>
      </c>
      <c r="T3" s="586"/>
      <c r="U3" s="586"/>
      <c r="V3" s="586"/>
      <c r="W3" s="587"/>
    </row>
    <row r="4" spans="2:24" ht="18.75" customHeight="1" thickBot="1" x14ac:dyDescent="0.3">
      <c r="B4" s="712" t="s">
        <v>222</v>
      </c>
      <c r="C4" s="713"/>
      <c r="D4" s="714"/>
      <c r="E4" s="715"/>
      <c r="F4" s="716"/>
      <c r="G4" s="713"/>
      <c r="H4" s="715"/>
      <c r="I4" s="715"/>
      <c r="J4" s="716"/>
      <c r="K4" s="713"/>
      <c r="L4" s="715"/>
      <c r="M4" s="715"/>
      <c r="N4" s="716"/>
      <c r="O4" s="713"/>
      <c r="P4" s="715"/>
      <c r="Q4" s="715"/>
      <c r="R4" s="716"/>
      <c r="S4" s="713"/>
      <c r="T4" s="715"/>
      <c r="U4" s="715"/>
      <c r="V4" s="716"/>
      <c r="W4" s="717"/>
    </row>
    <row r="5" spans="2:24" ht="13.5" customHeight="1" thickBot="1" x14ac:dyDescent="0.3">
      <c r="B5" s="718"/>
      <c r="C5" s="719" t="s">
        <v>14</v>
      </c>
      <c r="D5" s="720" t="s">
        <v>15</v>
      </c>
      <c r="E5" s="721" t="s">
        <v>16</v>
      </c>
      <c r="F5" s="722" t="s">
        <v>17</v>
      </c>
      <c r="G5" s="719" t="s">
        <v>14</v>
      </c>
      <c r="H5" s="721" t="s">
        <v>15</v>
      </c>
      <c r="I5" s="721" t="s">
        <v>16</v>
      </c>
      <c r="J5" s="722" t="s">
        <v>17</v>
      </c>
      <c r="K5" s="719" t="s">
        <v>14</v>
      </c>
      <c r="L5" s="721" t="s">
        <v>15</v>
      </c>
      <c r="M5" s="721" t="s">
        <v>16</v>
      </c>
      <c r="N5" s="722" t="s">
        <v>17</v>
      </c>
      <c r="O5" s="719" t="s">
        <v>14</v>
      </c>
      <c r="P5" s="721" t="s">
        <v>18</v>
      </c>
      <c r="Q5" s="721" t="s">
        <v>19</v>
      </c>
      <c r="R5" s="722" t="s">
        <v>20</v>
      </c>
      <c r="S5" s="719" t="s">
        <v>14</v>
      </c>
      <c r="T5" s="721" t="s">
        <v>15</v>
      </c>
      <c r="U5" s="721" t="s">
        <v>16</v>
      </c>
      <c r="V5" s="722" t="s">
        <v>17</v>
      </c>
      <c r="W5" s="723">
        <v>2015</v>
      </c>
    </row>
    <row r="6" spans="2:24" ht="25.15" customHeight="1" thickTop="1" x14ac:dyDescent="0.25">
      <c r="B6" s="192" t="s">
        <v>223</v>
      </c>
      <c r="C6" s="53"/>
      <c r="D6" s="93"/>
      <c r="E6" s="54"/>
      <c r="F6" s="55"/>
      <c r="G6" s="53"/>
      <c r="H6" s="54"/>
      <c r="I6" s="54"/>
      <c r="J6" s="55"/>
      <c r="K6" s="53"/>
      <c r="L6" s="54"/>
      <c r="M6" s="54"/>
      <c r="N6" s="55"/>
      <c r="O6" s="53"/>
      <c r="P6" s="54"/>
      <c r="Q6" s="54"/>
      <c r="R6" s="55"/>
      <c r="S6" s="53"/>
      <c r="T6" s="54"/>
      <c r="U6" s="54"/>
      <c r="V6" s="55"/>
      <c r="W6" s="56"/>
    </row>
    <row r="7" spans="2:24" ht="25.15" customHeight="1" x14ac:dyDescent="0.25">
      <c r="B7" s="193" t="s">
        <v>224</v>
      </c>
      <c r="C7" s="57" t="s">
        <v>225</v>
      </c>
      <c r="D7" s="58" t="s">
        <v>226</v>
      </c>
      <c r="E7" s="59" t="s">
        <v>227</v>
      </c>
      <c r="F7" s="60" t="s">
        <v>228</v>
      </c>
      <c r="G7" s="61" t="s">
        <v>229</v>
      </c>
      <c r="H7" s="59" t="s">
        <v>230</v>
      </c>
      <c r="I7" s="59" t="s">
        <v>231</v>
      </c>
      <c r="J7" s="62" t="s">
        <v>232</v>
      </c>
      <c r="K7" s="61" t="s">
        <v>233</v>
      </c>
      <c r="L7" s="59" t="s">
        <v>234</v>
      </c>
      <c r="M7" s="63" t="s">
        <v>235</v>
      </c>
      <c r="N7" s="62" t="s">
        <v>236</v>
      </c>
      <c r="O7" s="64" t="s">
        <v>237</v>
      </c>
      <c r="P7" s="63" t="s">
        <v>238</v>
      </c>
      <c r="Q7" s="63" t="s">
        <v>239</v>
      </c>
      <c r="R7" s="62" t="s">
        <v>240</v>
      </c>
      <c r="S7" s="64" t="s">
        <v>241</v>
      </c>
      <c r="T7" s="63" t="s">
        <v>242</v>
      </c>
      <c r="U7" s="63" t="s">
        <v>243</v>
      </c>
      <c r="V7" s="62" t="s">
        <v>244</v>
      </c>
      <c r="W7" s="65" t="s">
        <v>245</v>
      </c>
    </row>
    <row r="8" spans="2:24" ht="35.25" customHeight="1" x14ac:dyDescent="0.25">
      <c r="B8" s="547" t="s">
        <v>246</v>
      </c>
      <c r="C8" s="548"/>
      <c r="D8" s="549"/>
      <c r="E8" s="550"/>
      <c r="F8" s="551"/>
      <c r="G8" s="548"/>
      <c r="H8" s="550"/>
      <c r="I8" s="550"/>
      <c r="J8" s="551"/>
      <c r="K8" s="548"/>
      <c r="L8" s="550"/>
      <c r="M8" s="550"/>
      <c r="N8" s="551"/>
      <c r="O8" s="548"/>
      <c r="P8" s="550"/>
      <c r="Q8" s="550"/>
      <c r="R8" s="551"/>
      <c r="S8" s="548"/>
      <c r="T8" s="550"/>
      <c r="U8" s="550"/>
      <c r="V8" s="551"/>
      <c r="W8" s="552"/>
    </row>
    <row r="9" spans="2:24" ht="33.75" customHeight="1" x14ac:dyDescent="0.25">
      <c r="B9" s="553" t="s">
        <v>247</v>
      </c>
      <c r="C9" s="554">
        <v>80.7</v>
      </c>
      <c r="D9" s="555">
        <v>61.1</v>
      </c>
      <c r="E9" s="556">
        <v>41.7</v>
      </c>
      <c r="F9" s="557">
        <v>21.5</v>
      </c>
      <c r="G9" s="554">
        <v>96.2</v>
      </c>
      <c r="H9" s="556">
        <v>70.099999999999994</v>
      </c>
      <c r="I9" s="556">
        <v>46.2</v>
      </c>
      <c r="J9" s="557">
        <v>23.3</v>
      </c>
      <c r="K9" s="554">
        <v>126.9</v>
      </c>
      <c r="L9" s="556">
        <v>97.4</v>
      </c>
      <c r="M9" s="556">
        <v>66.900000000000006</v>
      </c>
      <c r="N9" s="557">
        <v>34.4</v>
      </c>
      <c r="O9" s="554">
        <v>151.9</v>
      </c>
      <c r="P9" s="556">
        <v>113.2</v>
      </c>
      <c r="Q9" s="556">
        <v>76.2</v>
      </c>
      <c r="R9" s="557">
        <v>38.299999999999997</v>
      </c>
      <c r="S9" s="554">
        <v>166.7</v>
      </c>
      <c r="T9" s="556">
        <v>125</v>
      </c>
      <c r="U9" s="556">
        <v>82.4</v>
      </c>
      <c r="V9" s="557">
        <v>41</v>
      </c>
      <c r="W9" s="558">
        <v>158.19999999999999</v>
      </c>
    </row>
    <row r="10" spans="2:24" ht="25.15" customHeight="1" x14ac:dyDescent="0.25">
      <c r="B10" s="553" t="s">
        <v>248</v>
      </c>
      <c r="C10" s="559" t="s">
        <v>130</v>
      </c>
      <c r="D10" s="432" t="s">
        <v>130</v>
      </c>
      <c r="E10" s="428" t="s">
        <v>130</v>
      </c>
      <c r="F10" s="498" t="s">
        <v>130</v>
      </c>
      <c r="G10" s="559" t="s">
        <v>130</v>
      </c>
      <c r="H10" s="432" t="s">
        <v>130</v>
      </c>
      <c r="I10" s="556">
        <v>21.5</v>
      </c>
      <c r="J10" s="557">
        <v>16.3</v>
      </c>
      <c r="K10" s="554">
        <v>57.3</v>
      </c>
      <c r="L10" s="556" t="s">
        <v>130</v>
      </c>
      <c r="M10" s="556" t="s">
        <v>130</v>
      </c>
      <c r="N10" s="557" t="s">
        <v>130</v>
      </c>
      <c r="O10" s="554" t="s">
        <v>130</v>
      </c>
      <c r="P10" s="556" t="s">
        <v>130</v>
      </c>
      <c r="Q10" s="556" t="s">
        <v>130</v>
      </c>
      <c r="R10" s="557" t="s">
        <v>130</v>
      </c>
      <c r="S10" s="428" t="s">
        <v>130</v>
      </c>
      <c r="T10" s="428" t="s">
        <v>130</v>
      </c>
      <c r="U10" s="428" t="s">
        <v>130</v>
      </c>
      <c r="V10" s="498" t="s">
        <v>130</v>
      </c>
      <c r="W10" s="560" t="s">
        <v>130</v>
      </c>
      <c r="X10" s="378"/>
    </row>
    <row r="11" spans="2:24" ht="25.15" customHeight="1" x14ac:dyDescent="0.25">
      <c r="B11" s="547" t="s">
        <v>141</v>
      </c>
      <c r="C11" s="554">
        <v>15.5</v>
      </c>
      <c r="D11" s="555">
        <v>4.8</v>
      </c>
      <c r="E11" s="556">
        <v>4.8</v>
      </c>
      <c r="F11" s="557">
        <v>3.9</v>
      </c>
      <c r="G11" s="554">
        <v>385.6</v>
      </c>
      <c r="H11" s="556">
        <v>375.2</v>
      </c>
      <c r="I11" s="556">
        <v>363.9</v>
      </c>
      <c r="J11" s="557" t="s">
        <v>130</v>
      </c>
      <c r="K11" s="554">
        <v>1015.9</v>
      </c>
      <c r="L11" s="556">
        <v>587.5</v>
      </c>
      <c r="M11" s="556" t="s">
        <v>130</v>
      </c>
      <c r="N11" s="557" t="s">
        <v>130</v>
      </c>
      <c r="O11" s="554">
        <v>395.1</v>
      </c>
      <c r="P11" s="556" t="s">
        <v>130</v>
      </c>
      <c r="Q11" s="428" t="s">
        <v>130</v>
      </c>
      <c r="R11" s="557" t="s">
        <v>130</v>
      </c>
      <c r="S11" s="554">
        <v>33.799999999999997</v>
      </c>
      <c r="T11" s="428" t="s">
        <v>130</v>
      </c>
      <c r="U11" s="428" t="s">
        <v>130</v>
      </c>
      <c r="V11" s="428" t="s">
        <v>130</v>
      </c>
      <c r="W11" s="558">
        <v>4.5999999999999996</v>
      </c>
    </row>
    <row r="12" spans="2:24" ht="25.15" customHeight="1" x14ac:dyDescent="0.25">
      <c r="B12" s="553" t="s">
        <v>249</v>
      </c>
      <c r="C12" s="554">
        <v>7.9</v>
      </c>
      <c r="D12" s="555">
        <v>6.1</v>
      </c>
      <c r="E12" s="556">
        <v>3.9</v>
      </c>
      <c r="F12" s="557">
        <v>1.8</v>
      </c>
      <c r="G12" s="554">
        <v>8.9</v>
      </c>
      <c r="H12" s="556">
        <v>8.1</v>
      </c>
      <c r="I12" s="556">
        <v>5.2</v>
      </c>
      <c r="J12" s="557">
        <v>1.9</v>
      </c>
      <c r="K12" s="554">
        <v>10.7</v>
      </c>
      <c r="L12" s="556">
        <v>12.8</v>
      </c>
      <c r="M12" s="556">
        <v>9.6</v>
      </c>
      <c r="N12" s="557">
        <v>7.6</v>
      </c>
      <c r="O12" s="554">
        <v>25.6</v>
      </c>
      <c r="P12" s="556">
        <v>16.2</v>
      </c>
      <c r="Q12" s="556">
        <v>11.2</v>
      </c>
      <c r="R12" s="557">
        <v>5.9</v>
      </c>
      <c r="S12" s="554">
        <v>17.8</v>
      </c>
      <c r="T12" s="556">
        <v>17.399999999999999</v>
      </c>
      <c r="U12" s="556">
        <v>12.4</v>
      </c>
      <c r="V12" s="557">
        <v>6.7</v>
      </c>
      <c r="W12" s="558">
        <v>29.9</v>
      </c>
    </row>
    <row r="13" spans="2:24" ht="30.75" customHeight="1" x14ac:dyDescent="0.25">
      <c r="B13" s="547" t="s">
        <v>53</v>
      </c>
      <c r="C13" s="554">
        <v>80.3</v>
      </c>
      <c r="D13" s="555">
        <v>45.4</v>
      </c>
      <c r="E13" s="556">
        <v>45.5</v>
      </c>
      <c r="F13" s="557">
        <v>45.4</v>
      </c>
      <c r="G13" s="554">
        <v>61.4</v>
      </c>
      <c r="H13" s="561">
        <v>-11.8</v>
      </c>
      <c r="I13" s="561">
        <v>-11.8</v>
      </c>
      <c r="J13" s="557" t="s">
        <v>130</v>
      </c>
      <c r="K13" s="562">
        <v>-4.0999999999999996</v>
      </c>
      <c r="L13" s="561">
        <v>-46.5</v>
      </c>
      <c r="M13" s="556" t="s">
        <v>130</v>
      </c>
      <c r="N13" s="557" t="s">
        <v>130</v>
      </c>
      <c r="O13" s="562">
        <v>-107.9</v>
      </c>
      <c r="P13" s="561">
        <v>-14.2</v>
      </c>
      <c r="Q13" s="561">
        <v>-14.2</v>
      </c>
      <c r="R13" s="563">
        <v>-14.2</v>
      </c>
      <c r="S13" s="562">
        <v>-37.200000000000003</v>
      </c>
      <c r="T13" s="428" t="s">
        <v>130</v>
      </c>
      <c r="U13" s="428" t="s">
        <v>130</v>
      </c>
      <c r="V13" s="428" t="s">
        <v>130</v>
      </c>
      <c r="W13" s="564">
        <v>-1.5</v>
      </c>
    </row>
    <row r="14" spans="2:24" ht="29.25" customHeight="1" x14ac:dyDescent="0.25">
      <c r="B14" s="547" t="s">
        <v>250</v>
      </c>
      <c r="C14" s="559" t="s">
        <v>130</v>
      </c>
      <c r="D14" s="432" t="s">
        <v>130</v>
      </c>
      <c r="E14" s="498" t="s">
        <v>130</v>
      </c>
      <c r="F14" s="497" t="s">
        <v>130</v>
      </c>
      <c r="G14" s="432" t="s">
        <v>130</v>
      </c>
      <c r="H14" s="428" t="s">
        <v>130</v>
      </c>
      <c r="I14" s="428" t="s">
        <v>130</v>
      </c>
      <c r="J14" s="498" t="s">
        <v>130</v>
      </c>
      <c r="K14" s="559" t="s">
        <v>130</v>
      </c>
      <c r="L14" s="429" t="s">
        <v>130</v>
      </c>
      <c r="M14" s="428" t="s">
        <v>130</v>
      </c>
      <c r="N14" s="498" t="s">
        <v>130</v>
      </c>
      <c r="O14" s="559" t="s">
        <v>130</v>
      </c>
      <c r="P14" s="432" t="s">
        <v>130</v>
      </c>
      <c r="Q14" s="428" t="s">
        <v>130</v>
      </c>
      <c r="R14" s="428" t="s">
        <v>130</v>
      </c>
      <c r="S14" s="559" t="s">
        <v>130</v>
      </c>
      <c r="T14" s="556">
        <v>-0.4</v>
      </c>
      <c r="U14" s="565">
        <v>-0.3</v>
      </c>
      <c r="V14" s="497" t="s">
        <v>130</v>
      </c>
      <c r="W14" s="566">
        <v>-4.4000000000000004</v>
      </c>
    </row>
    <row r="15" spans="2:24" ht="32.25" customHeight="1" x14ac:dyDescent="0.25">
      <c r="B15" s="553" t="s">
        <v>251</v>
      </c>
      <c r="C15" s="554">
        <v>27.3</v>
      </c>
      <c r="D15" s="555">
        <v>39.6</v>
      </c>
      <c r="E15" s="556">
        <v>9.6</v>
      </c>
      <c r="F15" s="563">
        <v>-0.3</v>
      </c>
      <c r="G15" s="562">
        <v>-1.9</v>
      </c>
      <c r="H15" s="561">
        <v>-1.9</v>
      </c>
      <c r="I15" s="561">
        <v>-0.9</v>
      </c>
      <c r="J15" s="563">
        <v>-0.7</v>
      </c>
      <c r="K15" s="554">
        <v>2</v>
      </c>
      <c r="L15" s="556">
        <v>-1.4</v>
      </c>
      <c r="M15" s="556">
        <v>-0.9</v>
      </c>
      <c r="N15" s="557">
        <v>-0.4</v>
      </c>
      <c r="O15" s="562">
        <v>-8.5</v>
      </c>
      <c r="P15" s="561">
        <v>-3.7</v>
      </c>
      <c r="Q15" s="561">
        <v>-2.8</v>
      </c>
      <c r="R15" s="563">
        <v>-2.2999999999999998</v>
      </c>
      <c r="S15" s="562">
        <v>-10.4</v>
      </c>
      <c r="T15" s="561">
        <v>-4.5999999999999996</v>
      </c>
      <c r="U15" s="567">
        <v>-3.9</v>
      </c>
      <c r="V15" s="568">
        <v>1.9</v>
      </c>
      <c r="W15" s="566">
        <v>-3.6</v>
      </c>
    </row>
    <row r="16" spans="2:24" ht="25.15" customHeight="1" x14ac:dyDescent="0.25">
      <c r="B16" s="547" t="s">
        <v>252</v>
      </c>
      <c r="C16" s="554" t="s">
        <v>130</v>
      </c>
      <c r="D16" s="555" t="s">
        <v>130</v>
      </c>
      <c r="E16" s="556" t="s">
        <v>130</v>
      </c>
      <c r="F16" s="557" t="s">
        <v>130</v>
      </c>
      <c r="G16" s="554">
        <v>9.1</v>
      </c>
      <c r="H16" s="561">
        <v>-1.3</v>
      </c>
      <c r="I16" s="556" t="s">
        <v>130</v>
      </c>
      <c r="J16" s="557">
        <v>-3.6</v>
      </c>
      <c r="K16" s="562">
        <v>-100.8</v>
      </c>
      <c r="L16" s="556" t="s">
        <v>130</v>
      </c>
      <c r="M16" s="556" t="s">
        <v>130</v>
      </c>
      <c r="N16" s="557" t="s">
        <v>130</v>
      </c>
      <c r="O16" s="562">
        <v>-6.4</v>
      </c>
      <c r="P16" s="561">
        <v>-7.3</v>
      </c>
      <c r="Q16" s="561">
        <v>-7.3</v>
      </c>
      <c r="R16" s="557" t="s">
        <v>130</v>
      </c>
      <c r="S16" s="554" t="s">
        <v>130</v>
      </c>
      <c r="T16" s="428" t="s">
        <v>130</v>
      </c>
      <c r="U16" s="428" t="s">
        <v>130</v>
      </c>
      <c r="V16" s="498" t="s">
        <v>130</v>
      </c>
      <c r="W16" s="560" t="s">
        <v>130</v>
      </c>
      <c r="X16" s="378"/>
    </row>
    <row r="17" spans="2:24" ht="25.15" customHeight="1" x14ac:dyDescent="0.25">
      <c r="B17" s="553" t="s">
        <v>253</v>
      </c>
      <c r="C17" s="554">
        <v>0.9</v>
      </c>
      <c r="D17" s="555">
        <v>2.6</v>
      </c>
      <c r="E17" s="556">
        <v>0.2</v>
      </c>
      <c r="F17" s="557">
        <v>0.5</v>
      </c>
      <c r="G17" s="554">
        <v>4.0999999999999996</v>
      </c>
      <c r="H17" s="561">
        <v>-13.1</v>
      </c>
      <c r="I17" s="561">
        <v>-8</v>
      </c>
      <c r="J17" s="557" t="s">
        <v>130</v>
      </c>
      <c r="K17" s="562">
        <v>-36.200000000000003</v>
      </c>
      <c r="L17" s="556">
        <v>37.6</v>
      </c>
      <c r="M17" s="556">
        <v>21.3</v>
      </c>
      <c r="N17" s="557">
        <v>14.9</v>
      </c>
      <c r="O17" s="554">
        <v>24.9</v>
      </c>
      <c r="P17" s="556">
        <v>27.6</v>
      </c>
      <c r="Q17" s="556">
        <v>21.9</v>
      </c>
      <c r="R17" s="557">
        <v>16.399999999999999</v>
      </c>
      <c r="S17" s="554">
        <v>15.5</v>
      </c>
      <c r="T17" s="556">
        <v>18.7</v>
      </c>
      <c r="U17" s="556">
        <v>4.9000000000000004</v>
      </c>
      <c r="V17" s="557">
        <v>6.9</v>
      </c>
      <c r="W17" s="564">
        <v>-4.5999999999999996</v>
      </c>
    </row>
    <row r="18" spans="2:24" ht="33.75" customHeight="1" x14ac:dyDescent="0.25">
      <c r="B18" s="192" t="s">
        <v>254</v>
      </c>
      <c r="C18" s="53"/>
      <c r="D18" s="93"/>
      <c r="E18" s="54"/>
      <c r="F18" s="55"/>
      <c r="G18" s="53"/>
      <c r="H18" s="54"/>
      <c r="I18" s="54"/>
      <c r="J18" s="55"/>
      <c r="K18" s="53"/>
      <c r="L18" s="54"/>
      <c r="M18" s="54"/>
      <c r="N18" s="55"/>
      <c r="O18" s="53"/>
      <c r="P18" s="54"/>
      <c r="Q18" s="54"/>
      <c r="R18" s="55"/>
      <c r="S18" s="53"/>
      <c r="T18" s="54"/>
      <c r="U18" s="54"/>
      <c r="V18" s="55"/>
      <c r="W18" s="56"/>
    </row>
    <row r="19" spans="2:24" ht="25.15" customHeight="1" x14ac:dyDescent="0.25">
      <c r="B19" s="569" t="s">
        <v>255</v>
      </c>
      <c r="C19" s="554">
        <v>39.799999999999997</v>
      </c>
      <c r="D19" s="555">
        <v>65.8</v>
      </c>
      <c r="E19" s="556">
        <v>60.5</v>
      </c>
      <c r="F19" s="557">
        <v>54.4</v>
      </c>
      <c r="G19" s="562">
        <v>-10.9</v>
      </c>
      <c r="H19" s="561">
        <v>-6.7</v>
      </c>
      <c r="I19" s="556">
        <v>8.5</v>
      </c>
      <c r="J19" s="557">
        <v>6.9</v>
      </c>
      <c r="K19" s="562">
        <v>-34.4</v>
      </c>
      <c r="L19" s="556">
        <v>20.5</v>
      </c>
      <c r="M19" s="556">
        <v>9.6999999999999993</v>
      </c>
      <c r="N19" s="557">
        <v>24.3</v>
      </c>
      <c r="O19" s="554">
        <v>35.700000000000003</v>
      </c>
      <c r="P19" s="556">
        <v>20.399999999999999</v>
      </c>
      <c r="Q19" s="556">
        <v>31.2</v>
      </c>
      <c r="R19" s="557">
        <v>48.7</v>
      </c>
      <c r="S19" s="562">
        <v>-43.9</v>
      </c>
      <c r="T19" s="561">
        <v>-3.6</v>
      </c>
      <c r="U19" s="556">
        <v>51.4</v>
      </c>
      <c r="V19" s="557">
        <v>39.4</v>
      </c>
      <c r="W19" s="564">
        <v>-58.1</v>
      </c>
    </row>
    <row r="20" spans="2:24" ht="25.15" customHeight="1" x14ac:dyDescent="0.25">
      <c r="B20" s="570" t="s">
        <v>45</v>
      </c>
      <c r="C20" s="554">
        <v>282.39999999999998</v>
      </c>
      <c r="D20" s="555">
        <v>11.6</v>
      </c>
      <c r="E20" s="556">
        <v>394.2</v>
      </c>
      <c r="F20" s="557">
        <v>196</v>
      </c>
      <c r="G20" s="554">
        <v>361.1</v>
      </c>
      <c r="H20" s="561">
        <v>-61.6</v>
      </c>
      <c r="I20" s="556">
        <v>249</v>
      </c>
      <c r="J20" s="557">
        <v>73.099999999999994</v>
      </c>
      <c r="K20" s="562">
        <v>-44.7</v>
      </c>
      <c r="L20" s="561">
        <v>-747.7</v>
      </c>
      <c r="M20" s="556">
        <v>77</v>
      </c>
      <c r="N20" s="557">
        <v>27.7</v>
      </c>
      <c r="O20" s="562">
        <v>-256.3</v>
      </c>
      <c r="P20" s="561">
        <v>-715.4</v>
      </c>
      <c r="Q20" s="561">
        <v>-16.5</v>
      </c>
      <c r="R20" s="563">
        <v>-114.9</v>
      </c>
      <c r="S20" s="554">
        <v>14.7</v>
      </c>
      <c r="T20" s="556">
        <v>-482.9</v>
      </c>
      <c r="U20" s="556">
        <v>68.5</v>
      </c>
      <c r="V20" s="563">
        <v>-87.6</v>
      </c>
      <c r="W20" s="564">
        <v>-49.2</v>
      </c>
    </row>
    <row r="21" spans="2:24" ht="25.15" customHeight="1" x14ac:dyDescent="0.25">
      <c r="B21" s="569" t="s">
        <v>46</v>
      </c>
      <c r="C21" s="554">
        <v>8.4</v>
      </c>
      <c r="D21" s="571">
        <v>-2.9</v>
      </c>
      <c r="E21" s="556">
        <v>1.7</v>
      </c>
      <c r="F21" s="557">
        <v>5.8</v>
      </c>
      <c r="G21" s="554">
        <v>3.6</v>
      </c>
      <c r="H21" s="561">
        <v>-10.7</v>
      </c>
      <c r="I21" s="561">
        <v>-7.4</v>
      </c>
      <c r="J21" s="557">
        <v>3.8</v>
      </c>
      <c r="K21" s="554">
        <v>2.2000000000000002</v>
      </c>
      <c r="L21" s="561">
        <v>-20.100000000000001</v>
      </c>
      <c r="M21" s="561">
        <v>-13.3</v>
      </c>
      <c r="N21" s="563">
        <v>-0.8</v>
      </c>
      <c r="O21" s="562">
        <v>-1.2</v>
      </c>
      <c r="P21" s="561">
        <v>-13.5</v>
      </c>
      <c r="Q21" s="561">
        <v>-10.9</v>
      </c>
      <c r="R21" s="563">
        <v>-10.1</v>
      </c>
      <c r="S21" s="562">
        <v>-11.4</v>
      </c>
      <c r="T21" s="561">
        <v>-17.2</v>
      </c>
      <c r="U21" s="561">
        <v>-13.2</v>
      </c>
      <c r="V21" s="563">
        <v>-9.3000000000000007</v>
      </c>
      <c r="W21" s="564">
        <v>-6</v>
      </c>
    </row>
    <row r="22" spans="2:24" ht="25.15" customHeight="1" x14ac:dyDescent="0.25">
      <c r="B22" s="572" t="s">
        <v>256</v>
      </c>
      <c r="C22" s="562">
        <v>87</v>
      </c>
      <c r="D22" s="555">
        <v>11.7</v>
      </c>
      <c r="E22" s="556">
        <v>69.8</v>
      </c>
      <c r="F22" s="557">
        <v>22.3</v>
      </c>
      <c r="G22" s="562">
        <v>75.900000000000006</v>
      </c>
      <c r="H22" s="561">
        <v>-44.2</v>
      </c>
      <c r="I22" s="561">
        <v>-76.5</v>
      </c>
      <c r="J22" s="563">
        <v>-1</v>
      </c>
      <c r="K22" s="562">
        <v>-18.7</v>
      </c>
      <c r="L22" s="561">
        <v>-1.4</v>
      </c>
      <c r="M22" s="561">
        <v>-21.3</v>
      </c>
      <c r="N22" s="563">
        <v>12.2</v>
      </c>
      <c r="O22" s="562">
        <v>-24.7</v>
      </c>
      <c r="P22" s="561">
        <v>-100.3</v>
      </c>
      <c r="Q22" s="561">
        <v>-92.4</v>
      </c>
      <c r="R22" s="557">
        <v>28.9</v>
      </c>
      <c r="S22" s="554">
        <v>-49.1</v>
      </c>
      <c r="T22" s="561">
        <v>-135.19999999999999</v>
      </c>
      <c r="U22" s="561">
        <v>-147.80000000000001</v>
      </c>
      <c r="V22" s="563">
        <v>-88.9</v>
      </c>
      <c r="W22" s="558">
        <v>95.9</v>
      </c>
    </row>
    <row r="23" spans="2:24" ht="25.15" customHeight="1" x14ac:dyDescent="0.25">
      <c r="B23" s="569" t="s">
        <v>257</v>
      </c>
      <c r="C23" s="562">
        <v>-78.599999999999994</v>
      </c>
      <c r="D23" s="555">
        <v>78.900000000000006</v>
      </c>
      <c r="E23" s="561">
        <v>-193.7</v>
      </c>
      <c r="F23" s="563">
        <v>-274.10000000000002</v>
      </c>
      <c r="G23" s="562">
        <v>-792.8</v>
      </c>
      <c r="H23" s="561">
        <v>-472.2</v>
      </c>
      <c r="I23" s="561">
        <v>-827.7</v>
      </c>
      <c r="J23" s="563">
        <v>-782.2</v>
      </c>
      <c r="K23" s="554">
        <v>17.100000000000001</v>
      </c>
      <c r="L23" s="556">
        <v>365.2</v>
      </c>
      <c r="M23" s="561">
        <v>-581.70000000000005</v>
      </c>
      <c r="N23" s="563">
        <v>-678.2</v>
      </c>
      <c r="O23" s="554">
        <v>169.8</v>
      </c>
      <c r="P23" s="556">
        <v>505.6</v>
      </c>
      <c r="Q23" s="561">
        <v>-400.8</v>
      </c>
      <c r="R23" s="563">
        <v>-324.3</v>
      </c>
      <c r="S23" s="554">
        <v>64.099999999999994</v>
      </c>
      <c r="T23" s="556">
        <v>458.6</v>
      </c>
      <c r="U23" s="561">
        <v>-591.4</v>
      </c>
      <c r="V23" s="563">
        <v>-351</v>
      </c>
      <c r="W23" s="558">
        <v>91.4</v>
      </c>
    </row>
    <row r="24" spans="2:24" ht="25.15" customHeight="1" x14ac:dyDescent="0.25">
      <c r="B24" s="570" t="s">
        <v>258</v>
      </c>
      <c r="C24" s="554">
        <v>19</v>
      </c>
      <c r="D24" s="555">
        <v>1.1000000000000001</v>
      </c>
      <c r="E24" s="556">
        <v>2.8</v>
      </c>
      <c r="F24" s="557">
        <v>38.799999999999997</v>
      </c>
      <c r="G24" s="554">
        <v>4.0999999999999996</v>
      </c>
      <c r="H24" s="556">
        <v>0.7</v>
      </c>
      <c r="I24" s="561">
        <v>-2.2000000000000002</v>
      </c>
      <c r="J24" s="563">
        <v>-11</v>
      </c>
      <c r="K24" s="554" t="s">
        <v>130</v>
      </c>
      <c r="L24" s="556" t="s">
        <v>130</v>
      </c>
      <c r="M24" s="556" t="s">
        <v>130</v>
      </c>
      <c r="N24" s="557" t="s">
        <v>130</v>
      </c>
      <c r="O24" s="554" t="s">
        <v>130</v>
      </c>
      <c r="P24" s="556" t="s">
        <v>130</v>
      </c>
      <c r="Q24" s="556" t="s">
        <v>130</v>
      </c>
      <c r="R24" s="557" t="s">
        <v>130</v>
      </c>
      <c r="S24" s="554" t="s">
        <v>130</v>
      </c>
      <c r="T24" s="428" t="s">
        <v>130</v>
      </c>
      <c r="U24" s="428" t="s">
        <v>130</v>
      </c>
      <c r="V24" s="573" t="s">
        <v>130</v>
      </c>
      <c r="W24" s="560" t="s">
        <v>130</v>
      </c>
    </row>
    <row r="25" spans="2:24" ht="25.15" customHeight="1" x14ac:dyDescent="0.25">
      <c r="B25" s="569" t="s">
        <v>259</v>
      </c>
      <c r="C25" s="554">
        <v>-3</v>
      </c>
      <c r="D25" s="571">
        <v>-0.9</v>
      </c>
      <c r="E25" s="561">
        <v>-0.8</v>
      </c>
      <c r="F25" s="563">
        <v>-0.2</v>
      </c>
      <c r="G25" s="554" t="s">
        <v>130</v>
      </c>
      <c r="H25" s="556">
        <v>0.1</v>
      </c>
      <c r="I25" s="556">
        <v>0.2</v>
      </c>
      <c r="J25" s="557" t="s">
        <v>130</v>
      </c>
      <c r="K25" s="554">
        <v>4.9000000000000004</v>
      </c>
      <c r="L25" s="561">
        <v>-0.6</v>
      </c>
      <c r="M25" s="561">
        <v>-2.2999999999999998</v>
      </c>
      <c r="N25" s="563">
        <v>-2.6</v>
      </c>
      <c r="O25" s="562">
        <v>-14.8</v>
      </c>
      <c r="P25" s="556">
        <v>6.3</v>
      </c>
      <c r="Q25" s="556">
        <v>5.9</v>
      </c>
      <c r="R25" s="557">
        <v>7.2</v>
      </c>
      <c r="S25" s="554">
        <v>1.7</v>
      </c>
      <c r="T25" s="556">
        <v>1.3</v>
      </c>
      <c r="U25" s="561">
        <v>-1.3</v>
      </c>
      <c r="V25" s="563">
        <v>-1</v>
      </c>
      <c r="W25" s="564">
        <v>-5.8</v>
      </c>
    </row>
    <row r="26" spans="2:24" ht="34.5" customHeight="1" x14ac:dyDescent="0.25">
      <c r="B26" s="194" t="s">
        <v>260</v>
      </c>
      <c r="C26" s="66">
        <v>123.7</v>
      </c>
      <c r="D26" s="67">
        <v>-41.1</v>
      </c>
      <c r="E26" s="68">
        <v>143.5</v>
      </c>
      <c r="F26" s="69">
        <v>49.3</v>
      </c>
      <c r="G26" s="66">
        <v>414.5</v>
      </c>
      <c r="H26" s="70">
        <v>-654.79999999999995</v>
      </c>
      <c r="I26" s="70">
        <v>-646.70000000000005</v>
      </c>
      <c r="J26" s="71">
        <v>-665</v>
      </c>
      <c r="K26" s="66">
        <v>325.10000000000002</v>
      </c>
      <c r="L26" s="70">
        <v>-179.2</v>
      </c>
      <c r="M26" s="70">
        <v>-429.9</v>
      </c>
      <c r="N26" s="71">
        <v>-531.9</v>
      </c>
      <c r="O26" s="66">
        <v>434.9</v>
      </c>
      <c r="P26" s="70">
        <v>-17.100000000000001</v>
      </c>
      <c r="Q26" s="70">
        <v>-311.7</v>
      </c>
      <c r="R26" s="71">
        <v>-256.8</v>
      </c>
      <c r="S26" s="66">
        <v>537.1</v>
      </c>
      <c r="T26" s="68">
        <v>131.6</v>
      </c>
      <c r="U26" s="70">
        <v>-436.2</v>
      </c>
      <c r="V26" s="71">
        <v>-376.1</v>
      </c>
      <c r="W26" s="72">
        <v>656.8</v>
      </c>
    </row>
    <row r="27" spans="2:24" ht="25.15" customHeight="1" x14ac:dyDescent="0.25">
      <c r="B27" s="195" t="s">
        <v>261</v>
      </c>
      <c r="C27" s="73"/>
      <c r="D27" s="94"/>
      <c r="E27" s="74"/>
      <c r="F27" s="75"/>
      <c r="G27" s="73"/>
      <c r="H27" s="74"/>
      <c r="I27" s="74"/>
      <c r="J27" s="75"/>
      <c r="K27" s="73"/>
      <c r="L27" s="74"/>
      <c r="M27" s="74"/>
      <c r="N27" s="75"/>
      <c r="O27" s="73"/>
      <c r="P27" s="74"/>
      <c r="Q27" s="74"/>
      <c r="R27" s="75"/>
      <c r="S27" s="73"/>
      <c r="T27" s="74"/>
      <c r="U27" s="74"/>
      <c r="V27" s="75"/>
      <c r="W27" s="76"/>
    </row>
    <row r="28" spans="2:24" ht="31.5" customHeight="1" x14ac:dyDescent="0.25">
      <c r="B28" s="547" t="s">
        <v>262</v>
      </c>
      <c r="C28" s="562">
        <v>60</v>
      </c>
      <c r="D28" s="571">
        <v>32.6</v>
      </c>
      <c r="E28" s="561">
        <v>17.5</v>
      </c>
      <c r="F28" s="563">
        <v>6.6</v>
      </c>
      <c r="G28" s="562">
        <v>78.5</v>
      </c>
      <c r="H28" s="561">
        <v>61.4</v>
      </c>
      <c r="I28" s="561">
        <v>41.2</v>
      </c>
      <c r="J28" s="563">
        <v>18.600000000000001</v>
      </c>
      <c r="K28" s="562">
        <v>93.7</v>
      </c>
      <c r="L28" s="561">
        <v>65.900000000000006</v>
      </c>
      <c r="M28" s="428" t="s">
        <v>130</v>
      </c>
      <c r="N28" s="563">
        <v>17.600000000000001</v>
      </c>
      <c r="O28" s="562">
        <v>113.4</v>
      </c>
      <c r="P28" s="561">
        <v>85.6</v>
      </c>
      <c r="Q28" s="561">
        <v>47.2</v>
      </c>
      <c r="R28" s="563">
        <v>20</v>
      </c>
      <c r="S28" s="562">
        <v>142.69999999999999</v>
      </c>
      <c r="T28" s="561">
        <v>105.8</v>
      </c>
      <c r="U28" s="561">
        <v>66.099999999999994</v>
      </c>
      <c r="V28" s="563">
        <v>29.4</v>
      </c>
      <c r="W28" s="564">
        <v>173.2</v>
      </c>
    </row>
    <row r="29" spans="2:24" ht="34.5" customHeight="1" x14ac:dyDescent="0.25">
      <c r="B29" s="553" t="s">
        <v>263</v>
      </c>
      <c r="C29" s="554">
        <v>95.5</v>
      </c>
      <c r="D29" s="555">
        <v>95.5</v>
      </c>
      <c r="E29" s="556">
        <v>51.8</v>
      </c>
      <c r="F29" s="557" t="s">
        <v>130</v>
      </c>
      <c r="G29" s="554" t="s">
        <v>130</v>
      </c>
      <c r="H29" s="556" t="s">
        <v>130</v>
      </c>
      <c r="I29" s="556" t="s">
        <v>130</v>
      </c>
      <c r="J29" s="557" t="s">
        <v>130</v>
      </c>
      <c r="K29" s="554" t="s">
        <v>130</v>
      </c>
      <c r="L29" s="556" t="s">
        <v>130</v>
      </c>
      <c r="M29" s="561">
        <v>-40.1</v>
      </c>
      <c r="N29" s="557" t="s">
        <v>130</v>
      </c>
      <c r="O29" s="554" t="s">
        <v>130</v>
      </c>
      <c r="P29" s="556" t="s">
        <v>130</v>
      </c>
      <c r="Q29" s="428" t="s">
        <v>130</v>
      </c>
      <c r="R29" s="557" t="s">
        <v>130</v>
      </c>
      <c r="S29" s="559" t="s">
        <v>130</v>
      </c>
      <c r="T29" s="428" t="s">
        <v>130</v>
      </c>
      <c r="U29" s="428" t="s">
        <v>130</v>
      </c>
      <c r="V29" s="573" t="s">
        <v>130</v>
      </c>
      <c r="W29" s="560" t="s">
        <v>130</v>
      </c>
    </row>
    <row r="30" spans="2:24" ht="35.25" customHeight="1" x14ac:dyDescent="0.25">
      <c r="B30" s="547" t="s">
        <v>264</v>
      </c>
      <c r="C30" s="554" t="s">
        <v>130</v>
      </c>
      <c r="D30" s="555" t="s">
        <v>130</v>
      </c>
      <c r="E30" s="556" t="s">
        <v>130</v>
      </c>
      <c r="F30" s="557" t="s">
        <v>130</v>
      </c>
      <c r="G30" s="554">
        <v>5.2</v>
      </c>
      <c r="H30" s="556">
        <v>5.2</v>
      </c>
      <c r="I30" s="556" t="s">
        <v>130</v>
      </c>
      <c r="J30" s="557" t="s">
        <v>130</v>
      </c>
      <c r="K30" s="554">
        <v>727.9</v>
      </c>
      <c r="L30" s="556" t="s">
        <v>130</v>
      </c>
      <c r="M30" s="556" t="s">
        <v>130</v>
      </c>
      <c r="N30" s="557" t="s">
        <v>130</v>
      </c>
      <c r="O30" s="554">
        <v>55</v>
      </c>
      <c r="P30" s="556">
        <v>51.2</v>
      </c>
      <c r="Q30" s="556">
        <v>51.2</v>
      </c>
      <c r="R30" s="557" t="s">
        <v>130</v>
      </c>
      <c r="S30" s="559" t="s">
        <v>130</v>
      </c>
      <c r="T30" s="428" t="s">
        <v>130</v>
      </c>
      <c r="U30" s="428" t="s">
        <v>130</v>
      </c>
      <c r="V30" s="573" t="s">
        <v>130</v>
      </c>
      <c r="W30" s="499" t="s">
        <v>130</v>
      </c>
      <c r="X30" s="378"/>
    </row>
    <row r="31" spans="2:24" ht="35.25" customHeight="1" x14ac:dyDescent="0.25">
      <c r="B31" s="547" t="s">
        <v>265</v>
      </c>
      <c r="C31" s="559" t="s">
        <v>130</v>
      </c>
      <c r="D31" s="429" t="s">
        <v>130</v>
      </c>
      <c r="E31" s="428" t="s">
        <v>130</v>
      </c>
      <c r="F31" s="573" t="s">
        <v>130</v>
      </c>
      <c r="G31" s="559" t="s">
        <v>130</v>
      </c>
      <c r="H31" s="428" t="s">
        <v>130</v>
      </c>
      <c r="I31" s="428" t="s">
        <v>130</v>
      </c>
      <c r="J31" s="573" t="s">
        <v>130</v>
      </c>
      <c r="K31" s="559" t="s">
        <v>130</v>
      </c>
      <c r="L31" s="428" t="s">
        <v>130</v>
      </c>
      <c r="M31" s="428" t="s">
        <v>130</v>
      </c>
      <c r="N31" s="428" t="s">
        <v>130</v>
      </c>
      <c r="O31" s="562">
        <v>-8.5</v>
      </c>
      <c r="P31" s="561">
        <v>-8.5</v>
      </c>
      <c r="Q31" s="561">
        <v>-8.5</v>
      </c>
      <c r="R31" s="563">
        <v>-8.5</v>
      </c>
      <c r="S31" s="562">
        <v>-441.2</v>
      </c>
      <c r="T31" s="561">
        <v>441.1</v>
      </c>
      <c r="U31" s="561">
        <v>-47.8</v>
      </c>
      <c r="V31" s="563">
        <v>-0.9</v>
      </c>
      <c r="W31" s="564">
        <v>-267.5</v>
      </c>
    </row>
    <row r="32" spans="2:24" ht="32.25" customHeight="1" x14ac:dyDescent="0.25">
      <c r="B32" s="553" t="s">
        <v>266</v>
      </c>
      <c r="C32" s="554" t="s">
        <v>130</v>
      </c>
      <c r="D32" s="555" t="s">
        <v>130</v>
      </c>
      <c r="E32" s="556" t="s">
        <v>130</v>
      </c>
      <c r="F32" s="557" t="s">
        <v>130</v>
      </c>
      <c r="G32" s="554">
        <v>12</v>
      </c>
      <c r="H32" s="556" t="s">
        <v>130</v>
      </c>
      <c r="I32" s="556" t="s">
        <v>130</v>
      </c>
      <c r="J32" s="557" t="s">
        <v>130</v>
      </c>
      <c r="K32" s="554" t="s">
        <v>130</v>
      </c>
      <c r="L32" s="556" t="s">
        <v>130</v>
      </c>
      <c r="M32" s="556" t="s">
        <v>130</v>
      </c>
      <c r="N32" s="557" t="s">
        <v>130</v>
      </c>
      <c r="O32" s="554" t="s">
        <v>130</v>
      </c>
      <c r="P32" s="556" t="s">
        <v>130</v>
      </c>
      <c r="Q32" s="428" t="s">
        <v>130</v>
      </c>
      <c r="R32" s="557" t="s">
        <v>130</v>
      </c>
      <c r="S32" s="559" t="s">
        <v>130</v>
      </c>
      <c r="T32" s="428" t="s">
        <v>130</v>
      </c>
      <c r="U32" s="428" t="s">
        <v>130</v>
      </c>
      <c r="V32" s="573" t="s">
        <v>130</v>
      </c>
      <c r="W32" s="560" t="s">
        <v>130</v>
      </c>
    </row>
    <row r="33" spans="2:24" ht="31.5" customHeight="1" x14ac:dyDescent="0.25">
      <c r="B33" s="547" t="s">
        <v>253</v>
      </c>
      <c r="C33" s="554">
        <v>1.4</v>
      </c>
      <c r="D33" s="555">
        <v>0.4</v>
      </c>
      <c r="E33" s="556">
        <v>1.7</v>
      </c>
      <c r="F33" s="557">
        <v>0.5</v>
      </c>
      <c r="G33" s="554">
        <v>0.4</v>
      </c>
      <c r="H33" s="561">
        <v>-0.7</v>
      </c>
      <c r="I33" s="561">
        <v>-1</v>
      </c>
      <c r="J33" s="563">
        <v>-0.1</v>
      </c>
      <c r="K33" s="554">
        <v>1.3</v>
      </c>
      <c r="L33" s="561">
        <v>-0.3</v>
      </c>
      <c r="M33" s="556">
        <v>2.2999999999999998</v>
      </c>
      <c r="N33" s="557">
        <v>1.2</v>
      </c>
      <c r="O33" s="554">
        <v>3.2</v>
      </c>
      <c r="P33" s="556">
        <v>2</v>
      </c>
      <c r="Q33" s="556">
        <v>0.4</v>
      </c>
      <c r="R33" s="557">
        <v>1.3</v>
      </c>
      <c r="S33" s="554">
        <v>5.9</v>
      </c>
      <c r="T33" s="556">
        <v>5.4</v>
      </c>
      <c r="U33" s="556">
        <v>4.9000000000000004</v>
      </c>
      <c r="V33" s="563">
        <v>2.4</v>
      </c>
      <c r="W33" s="558">
        <v>-3.9</v>
      </c>
    </row>
    <row r="34" spans="2:24" ht="35.25" customHeight="1" x14ac:dyDescent="0.25">
      <c r="B34" s="196" t="s">
        <v>267</v>
      </c>
      <c r="C34" s="66">
        <v>36.9</v>
      </c>
      <c r="D34" s="77">
        <v>63.3</v>
      </c>
      <c r="E34" s="68">
        <v>36</v>
      </c>
      <c r="F34" s="69">
        <v>6.1</v>
      </c>
      <c r="G34" s="66">
        <v>-60.9</v>
      </c>
      <c r="H34" s="70">
        <v>-56.9</v>
      </c>
      <c r="I34" s="70">
        <v>-42.2</v>
      </c>
      <c r="J34" s="71">
        <v>-18.7</v>
      </c>
      <c r="K34" s="66">
        <v>635.5</v>
      </c>
      <c r="L34" s="70">
        <v>-66.2</v>
      </c>
      <c r="M34" s="70">
        <v>-37.799999999999997</v>
      </c>
      <c r="N34" s="71">
        <v>-16.399999999999999</v>
      </c>
      <c r="O34" s="78">
        <v>-63.7</v>
      </c>
      <c r="P34" s="70">
        <v>-40.9</v>
      </c>
      <c r="Q34" s="68">
        <v>-4.0999999999999996</v>
      </c>
      <c r="R34" s="71">
        <v>-27.2</v>
      </c>
      <c r="S34" s="78">
        <v>-578</v>
      </c>
      <c r="T34" s="70">
        <v>-541.5</v>
      </c>
      <c r="U34" s="70">
        <v>-109</v>
      </c>
      <c r="V34" s="71">
        <v>-27.9</v>
      </c>
      <c r="W34" s="79">
        <v>-444.6</v>
      </c>
    </row>
    <row r="35" spans="2:24" ht="25.15" customHeight="1" x14ac:dyDescent="0.25">
      <c r="B35" s="197" t="s">
        <v>268</v>
      </c>
      <c r="C35" s="73"/>
      <c r="D35" s="94"/>
      <c r="E35" s="74"/>
      <c r="F35" s="75"/>
      <c r="G35" s="73"/>
      <c r="H35" s="74"/>
      <c r="I35" s="74"/>
      <c r="J35" s="75"/>
      <c r="K35" s="73"/>
      <c r="L35" s="74"/>
      <c r="M35" s="74"/>
      <c r="N35" s="75"/>
      <c r="O35" s="73"/>
      <c r="P35" s="74"/>
      <c r="Q35" s="74"/>
      <c r="R35" s="75"/>
      <c r="S35" s="73"/>
      <c r="T35" s="74"/>
      <c r="U35" s="74"/>
      <c r="V35" s="75"/>
      <c r="W35" s="76"/>
    </row>
    <row r="36" spans="2:24" ht="25.15" customHeight="1" x14ac:dyDescent="0.25">
      <c r="B36" s="547" t="s">
        <v>269</v>
      </c>
      <c r="C36" s="559" t="s">
        <v>130</v>
      </c>
      <c r="D36" s="429" t="s">
        <v>130</v>
      </c>
      <c r="E36" s="428" t="s">
        <v>130</v>
      </c>
      <c r="F36" s="573" t="s">
        <v>130</v>
      </c>
      <c r="G36" s="559" t="s">
        <v>130</v>
      </c>
      <c r="H36" s="428" t="s">
        <v>130</v>
      </c>
      <c r="I36" s="428" t="s">
        <v>130</v>
      </c>
      <c r="J36" s="573" t="s">
        <v>130</v>
      </c>
      <c r="K36" s="559" t="s">
        <v>130</v>
      </c>
      <c r="L36" s="428" t="s">
        <v>130</v>
      </c>
      <c r="M36" s="428" t="s">
        <v>130</v>
      </c>
      <c r="N36" s="573" t="s">
        <v>130</v>
      </c>
      <c r="O36" s="559" t="s">
        <v>130</v>
      </c>
      <c r="P36" s="428" t="s">
        <v>130</v>
      </c>
      <c r="Q36" s="428" t="s">
        <v>130</v>
      </c>
      <c r="R36" s="573" t="s">
        <v>130</v>
      </c>
      <c r="S36" s="559" t="s">
        <v>130</v>
      </c>
      <c r="T36" s="556">
        <v>475</v>
      </c>
      <c r="U36" s="556">
        <v>475</v>
      </c>
      <c r="V36" s="557">
        <v>475</v>
      </c>
      <c r="W36" s="560" t="s">
        <v>130</v>
      </c>
    </row>
    <row r="37" spans="2:24" ht="25.15" customHeight="1" x14ac:dyDescent="0.25">
      <c r="B37" s="553" t="s">
        <v>270</v>
      </c>
      <c r="C37" s="562">
        <v>-130.30000000000001</v>
      </c>
      <c r="D37" s="571">
        <v>-5.3</v>
      </c>
      <c r="E37" s="428" t="s">
        <v>130</v>
      </c>
      <c r="F37" s="563">
        <v>-2.2999999999999998</v>
      </c>
      <c r="G37" s="562">
        <v>-404.5</v>
      </c>
      <c r="H37" s="561">
        <v>-404.5</v>
      </c>
      <c r="I37" s="561">
        <v>-404.5</v>
      </c>
      <c r="J37" s="563">
        <v>-353.1</v>
      </c>
      <c r="K37" s="554" t="s">
        <v>130</v>
      </c>
      <c r="L37" s="556" t="s">
        <v>130</v>
      </c>
      <c r="M37" s="556" t="s">
        <v>130</v>
      </c>
      <c r="N37" s="557" t="s">
        <v>130</v>
      </c>
      <c r="O37" s="554" t="s">
        <v>130</v>
      </c>
      <c r="P37" s="556" t="s">
        <v>130</v>
      </c>
      <c r="Q37" s="428" t="s">
        <v>130</v>
      </c>
      <c r="R37" s="428" t="s">
        <v>130</v>
      </c>
      <c r="S37" s="554">
        <v>475</v>
      </c>
      <c r="T37" s="428" t="s">
        <v>130</v>
      </c>
      <c r="U37" s="428" t="s">
        <v>130</v>
      </c>
      <c r="V37" s="573" t="s">
        <v>130</v>
      </c>
      <c r="W37" s="560" t="s">
        <v>130</v>
      </c>
    </row>
    <row r="38" spans="2:24" ht="25.15" customHeight="1" x14ac:dyDescent="0.25">
      <c r="B38" s="547" t="s">
        <v>271</v>
      </c>
      <c r="C38" s="554" t="s">
        <v>130</v>
      </c>
      <c r="D38" s="555" t="s">
        <v>130</v>
      </c>
      <c r="E38" s="556" t="s">
        <v>130</v>
      </c>
      <c r="F38" s="557" t="s">
        <v>130</v>
      </c>
      <c r="G38" s="562">
        <v>-198.7</v>
      </c>
      <c r="H38" s="561">
        <v>-176.9</v>
      </c>
      <c r="I38" s="561">
        <v>-62.9</v>
      </c>
      <c r="J38" s="557"/>
      <c r="K38" s="554" t="s">
        <v>130</v>
      </c>
      <c r="L38" s="556" t="s">
        <v>130</v>
      </c>
      <c r="M38" s="556" t="s">
        <v>130</v>
      </c>
      <c r="N38" s="557" t="s">
        <v>130</v>
      </c>
      <c r="O38" s="562">
        <v>-22</v>
      </c>
      <c r="P38" s="561">
        <v>-22</v>
      </c>
      <c r="Q38" s="561">
        <v>-22</v>
      </c>
      <c r="R38" s="563">
        <v>-22</v>
      </c>
      <c r="S38" s="562">
        <v>-63.1</v>
      </c>
      <c r="T38" s="556">
        <v>43.3</v>
      </c>
      <c r="U38" s="561">
        <v>-10</v>
      </c>
      <c r="V38" s="563">
        <v>-10</v>
      </c>
      <c r="W38" s="564">
        <v>-194.3</v>
      </c>
    </row>
    <row r="39" spans="2:24" ht="25.15" customHeight="1" x14ac:dyDescent="0.25">
      <c r="B39" s="553" t="s">
        <v>272</v>
      </c>
      <c r="C39" s="554">
        <v>47.1</v>
      </c>
      <c r="D39" s="555">
        <v>47.1</v>
      </c>
      <c r="E39" s="556">
        <v>23.6</v>
      </c>
      <c r="F39" s="557" t="s">
        <v>130</v>
      </c>
      <c r="G39" s="559" t="s">
        <v>130</v>
      </c>
      <c r="H39" s="556" t="s">
        <v>130</v>
      </c>
      <c r="I39" s="556" t="s">
        <v>130</v>
      </c>
      <c r="J39" s="428" t="s">
        <v>130</v>
      </c>
      <c r="K39" s="554" t="s">
        <v>130</v>
      </c>
      <c r="L39" s="556" t="s">
        <v>130</v>
      </c>
      <c r="M39" s="556" t="s">
        <v>130</v>
      </c>
      <c r="N39" s="557" t="s">
        <v>130</v>
      </c>
      <c r="O39" s="554" t="s">
        <v>130</v>
      </c>
      <c r="P39" s="556" t="s">
        <v>130</v>
      </c>
      <c r="Q39" s="428" t="s">
        <v>130</v>
      </c>
      <c r="R39" s="498" t="s">
        <v>130</v>
      </c>
      <c r="S39" s="559" t="s">
        <v>130</v>
      </c>
      <c r="T39" s="432" t="s">
        <v>130</v>
      </c>
      <c r="U39" s="498" t="s">
        <v>130</v>
      </c>
      <c r="V39" s="498" t="s">
        <v>130</v>
      </c>
      <c r="W39" s="560" t="s">
        <v>130</v>
      </c>
      <c r="X39" s="378"/>
    </row>
    <row r="40" spans="2:24" ht="25.15" customHeight="1" x14ac:dyDescent="0.25">
      <c r="B40" s="547" t="s">
        <v>273</v>
      </c>
      <c r="C40" s="562">
        <v>-0.3</v>
      </c>
      <c r="D40" s="571">
        <v>-0.3</v>
      </c>
      <c r="E40" s="561">
        <v>-0.3</v>
      </c>
      <c r="F40" s="563">
        <v>-0.3</v>
      </c>
      <c r="G40" s="562">
        <v>-40.5</v>
      </c>
      <c r="H40" s="561">
        <v>-40.5</v>
      </c>
      <c r="I40" s="561">
        <v>-40.5</v>
      </c>
      <c r="J40" s="563">
        <v>-40.299999999999997</v>
      </c>
      <c r="K40" s="562">
        <v>-157.4</v>
      </c>
      <c r="L40" s="561">
        <v>-118.7</v>
      </c>
      <c r="M40" s="561">
        <v>-79.900000000000006</v>
      </c>
      <c r="N40" s="563">
        <v>-40.9</v>
      </c>
      <c r="O40" s="562">
        <v>-155.19999999999999</v>
      </c>
      <c r="P40" s="561">
        <v>-116.7</v>
      </c>
      <c r="Q40" s="561">
        <v>-78.2</v>
      </c>
      <c r="R40" s="563">
        <v>-39.700000000000003</v>
      </c>
      <c r="S40" s="562">
        <v>-155.5</v>
      </c>
      <c r="T40" s="561">
        <v>-117.8</v>
      </c>
      <c r="U40" s="561">
        <v>-79.3</v>
      </c>
      <c r="V40" s="563">
        <v>-40.9</v>
      </c>
      <c r="W40" s="564">
        <v>-154.1</v>
      </c>
    </row>
    <row r="41" spans="2:24" ht="25.15" customHeight="1" x14ac:dyDescent="0.25">
      <c r="B41" s="553" t="s">
        <v>274</v>
      </c>
      <c r="C41" s="554">
        <v>150</v>
      </c>
      <c r="D41" s="555">
        <v>150</v>
      </c>
      <c r="E41" s="556">
        <v>150</v>
      </c>
      <c r="F41" s="557">
        <v>150</v>
      </c>
      <c r="G41" s="554" t="s">
        <v>130</v>
      </c>
      <c r="H41" s="556" t="s">
        <v>130</v>
      </c>
      <c r="I41" s="556" t="s">
        <v>130</v>
      </c>
      <c r="J41" s="573" t="s">
        <v>130</v>
      </c>
      <c r="K41" s="554">
        <v>154</v>
      </c>
      <c r="L41" s="556">
        <v>154</v>
      </c>
      <c r="M41" s="556">
        <v>154</v>
      </c>
      <c r="N41" s="557" t="s">
        <v>130</v>
      </c>
      <c r="O41" s="554">
        <v>373</v>
      </c>
      <c r="P41" s="556">
        <v>373</v>
      </c>
      <c r="Q41" s="556">
        <v>333</v>
      </c>
      <c r="R41" s="557" t="s">
        <v>130</v>
      </c>
      <c r="S41" s="554">
        <v>545</v>
      </c>
      <c r="T41" s="556">
        <v>510</v>
      </c>
      <c r="U41" s="556">
        <v>100</v>
      </c>
      <c r="V41" s="557">
        <v>100</v>
      </c>
      <c r="W41" s="558">
        <v>463</v>
      </c>
    </row>
    <row r="42" spans="2:24" ht="25.15" customHeight="1" x14ac:dyDescent="0.25">
      <c r="B42" s="547" t="s">
        <v>275</v>
      </c>
      <c r="C42" s="562">
        <v>125</v>
      </c>
      <c r="D42" s="571">
        <v>125</v>
      </c>
      <c r="E42" s="561">
        <v>-115</v>
      </c>
      <c r="F42" s="574" t="s">
        <v>276</v>
      </c>
      <c r="G42" s="554" t="s">
        <v>130</v>
      </c>
      <c r="H42" s="556" t="s">
        <v>130</v>
      </c>
      <c r="I42" s="556" t="s">
        <v>130</v>
      </c>
      <c r="J42" s="573" t="s">
        <v>130</v>
      </c>
      <c r="K42" s="562">
        <v>154</v>
      </c>
      <c r="L42" s="561">
        <v>-154</v>
      </c>
      <c r="M42" s="561">
        <v>-154</v>
      </c>
      <c r="N42" s="557" t="s">
        <v>130</v>
      </c>
      <c r="O42" s="562">
        <v>-373</v>
      </c>
      <c r="P42" s="561">
        <v>-373</v>
      </c>
      <c r="Q42" s="561">
        <v>-333</v>
      </c>
      <c r="R42" s="557" t="s">
        <v>130</v>
      </c>
      <c r="S42" s="562">
        <v>-545</v>
      </c>
      <c r="T42" s="561">
        <v>-510</v>
      </c>
      <c r="U42" s="561">
        <v>-100</v>
      </c>
      <c r="V42" s="563">
        <v>-100</v>
      </c>
      <c r="W42" s="564">
        <v>-463</v>
      </c>
    </row>
    <row r="43" spans="2:24" ht="25.15" customHeight="1" x14ac:dyDescent="0.25">
      <c r="B43" s="547" t="s">
        <v>277</v>
      </c>
      <c r="C43" s="559" t="s">
        <v>130</v>
      </c>
      <c r="D43" s="429" t="s">
        <v>130</v>
      </c>
      <c r="E43" s="428" t="s">
        <v>130</v>
      </c>
      <c r="F43" s="573" t="s">
        <v>130</v>
      </c>
      <c r="G43" s="559" t="s">
        <v>130</v>
      </c>
      <c r="H43" s="428" t="s">
        <v>130</v>
      </c>
      <c r="I43" s="428" t="s">
        <v>130</v>
      </c>
      <c r="J43" s="573" t="s">
        <v>130</v>
      </c>
      <c r="K43" s="559" t="s">
        <v>130</v>
      </c>
      <c r="L43" s="428" t="s">
        <v>130</v>
      </c>
      <c r="M43" s="428" t="s">
        <v>130</v>
      </c>
      <c r="N43" s="573" t="s">
        <v>130</v>
      </c>
      <c r="O43" s="559" t="s">
        <v>130</v>
      </c>
      <c r="P43" s="428" t="s">
        <v>130</v>
      </c>
      <c r="Q43" s="428" t="s">
        <v>130</v>
      </c>
      <c r="R43" s="573" t="s">
        <v>130</v>
      </c>
      <c r="S43" s="554">
        <v>-8.1</v>
      </c>
      <c r="T43" s="556">
        <v>-8.1</v>
      </c>
      <c r="U43" s="556">
        <v>-8.1</v>
      </c>
      <c r="V43" s="557">
        <v>-8.1</v>
      </c>
      <c r="W43" s="560" t="s">
        <v>130</v>
      </c>
    </row>
    <row r="44" spans="2:24" ht="25.15" customHeight="1" x14ac:dyDescent="0.25">
      <c r="B44" s="553" t="s">
        <v>278</v>
      </c>
      <c r="C44" s="554" t="s">
        <v>130</v>
      </c>
      <c r="D44" s="555">
        <v>1</v>
      </c>
      <c r="E44" s="575">
        <v>-1</v>
      </c>
      <c r="F44" s="563">
        <v>-0.5</v>
      </c>
      <c r="G44" s="554" t="s">
        <v>130</v>
      </c>
      <c r="H44" s="561">
        <v>-0.8</v>
      </c>
      <c r="I44" s="561">
        <v>-0.8</v>
      </c>
      <c r="J44" s="563">
        <v>-0.6</v>
      </c>
      <c r="K44" s="554" t="s">
        <v>130</v>
      </c>
      <c r="L44" s="556" t="s">
        <v>130</v>
      </c>
      <c r="M44" s="556" t="s">
        <v>130</v>
      </c>
      <c r="N44" s="557" t="s">
        <v>130</v>
      </c>
      <c r="O44" s="554" t="s">
        <v>130</v>
      </c>
      <c r="P44" s="556" t="s">
        <v>130</v>
      </c>
      <c r="Q44" s="428" t="s">
        <v>130</v>
      </c>
      <c r="R44" s="573" t="s">
        <v>130</v>
      </c>
      <c r="S44" s="559" t="s">
        <v>130</v>
      </c>
      <c r="T44" s="428" t="s">
        <v>130</v>
      </c>
      <c r="U44" s="428" t="s">
        <v>130</v>
      </c>
      <c r="V44" s="573" t="s">
        <v>130</v>
      </c>
      <c r="W44" s="560" t="s">
        <v>130</v>
      </c>
    </row>
    <row r="45" spans="2:24" ht="25.15" customHeight="1" x14ac:dyDescent="0.25">
      <c r="B45" s="547" t="s">
        <v>279</v>
      </c>
      <c r="C45" s="554" t="s">
        <v>130</v>
      </c>
      <c r="D45" s="555" t="s">
        <v>130</v>
      </c>
      <c r="E45" s="556" t="s">
        <v>130</v>
      </c>
      <c r="F45" s="557" t="s">
        <v>130</v>
      </c>
      <c r="G45" s="554" t="s">
        <v>130</v>
      </c>
      <c r="H45" s="556" t="s">
        <v>130</v>
      </c>
      <c r="I45" s="556" t="s">
        <v>130</v>
      </c>
      <c r="J45" s="557" t="s">
        <v>130</v>
      </c>
      <c r="K45" s="562">
        <v>-12.2</v>
      </c>
      <c r="L45" s="561">
        <v>-12.2</v>
      </c>
      <c r="M45" s="561">
        <v>-12.2</v>
      </c>
      <c r="N45" s="563">
        <v>-12.2</v>
      </c>
      <c r="O45" s="562">
        <v>-21.8</v>
      </c>
      <c r="P45" s="561">
        <v>-21.8</v>
      </c>
      <c r="Q45" s="428" t="s">
        <v>130</v>
      </c>
      <c r="R45" s="573" t="s">
        <v>130</v>
      </c>
      <c r="S45" s="562">
        <v>-0.4</v>
      </c>
      <c r="T45" s="561">
        <v>-0.2</v>
      </c>
      <c r="U45" s="561">
        <v>-0.2</v>
      </c>
      <c r="V45" s="563">
        <v>-0.2</v>
      </c>
      <c r="W45" s="564">
        <v>-2.2000000000000002</v>
      </c>
    </row>
    <row r="46" spans="2:24" ht="32.25" customHeight="1" x14ac:dyDescent="0.25">
      <c r="B46" s="576" t="s">
        <v>280</v>
      </c>
      <c r="C46" s="554">
        <v>3.1</v>
      </c>
      <c r="D46" s="555" t="s">
        <v>130</v>
      </c>
      <c r="E46" s="556" t="s">
        <v>130</v>
      </c>
      <c r="F46" s="557" t="s">
        <v>130</v>
      </c>
      <c r="G46" s="562">
        <v>-1</v>
      </c>
      <c r="H46" s="556" t="s">
        <v>130</v>
      </c>
      <c r="I46" s="556" t="s">
        <v>130</v>
      </c>
      <c r="J46" s="573" t="s">
        <v>130</v>
      </c>
      <c r="K46" s="562">
        <v>-5.0999999999999996</v>
      </c>
      <c r="L46" s="561">
        <v>-5.0999999999999996</v>
      </c>
      <c r="M46" s="561">
        <v>-4.2</v>
      </c>
      <c r="N46" s="563">
        <v>-4.2</v>
      </c>
      <c r="O46" s="562">
        <v>-3.5</v>
      </c>
      <c r="P46" s="561">
        <v>-3.4</v>
      </c>
      <c r="Q46" s="561">
        <v>-3.3</v>
      </c>
      <c r="R46" s="563">
        <v>-3.3</v>
      </c>
      <c r="S46" s="562">
        <v>-8.4</v>
      </c>
      <c r="T46" s="561">
        <v>-8.4</v>
      </c>
      <c r="U46" s="561">
        <v>-7.8</v>
      </c>
      <c r="V46" s="563">
        <v>-7.6</v>
      </c>
      <c r="W46" s="560" t="s">
        <v>130</v>
      </c>
    </row>
    <row r="47" spans="2:24" ht="32.25" customHeight="1" thickBot="1" x14ac:dyDescent="0.3">
      <c r="B47" s="576" t="s">
        <v>250</v>
      </c>
      <c r="C47" s="559" t="s">
        <v>130</v>
      </c>
      <c r="D47" s="429" t="s">
        <v>130</v>
      </c>
      <c r="E47" s="428" t="s">
        <v>130</v>
      </c>
      <c r="F47" s="573" t="s">
        <v>130</v>
      </c>
      <c r="G47" s="559" t="s">
        <v>130</v>
      </c>
      <c r="H47" s="428" t="s">
        <v>130</v>
      </c>
      <c r="I47" s="428" t="s">
        <v>130</v>
      </c>
      <c r="J47" s="428" t="s">
        <v>130</v>
      </c>
      <c r="K47" s="559" t="s">
        <v>130</v>
      </c>
      <c r="L47" s="428" t="s">
        <v>130</v>
      </c>
      <c r="M47" s="428" t="s">
        <v>130</v>
      </c>
      <c r="N47" s="573" t="s">
        <v>130</v>
      </c>
      <c r="O47" s="559" t="s">
        <v>130</v>
      </c>
      <c r="P47" s="428" t="s">
        <v>130</v>
      </c>
      <c r="Q47" s="428" t="s">
        <v>130</v>
      </c>
      <c r="R47" s="573" t="s">
        <v>130</v>
      </c>
      <c r="S47" s="554">
        <v>0.8</v>
      </c>
      <c r="T47" s="556">
        <v>-0.4</v>
      </c>
      <c r="U47" s="556">
        <v>-0.3</v>
      </c>
      <c r="V47" s="557" t="s">
        <v>130</v>
      </c>
      <c r="W47" s="558">
        <v>4.4000000000000004</v>
      </c>
    </row>
    <row r="48" spans="2:24" ht="39" customHeight="1" thickBot="1" x14ac:dyDescent="0.3">
      <c r="B48" s="198" t="s">
        <v>281</v>
      </c>
      <c r="C48" s="80">
        <v>-55.4</v>
      </c>
      <c r="D48" s="81">
        <v>65.599999999999994</v>
      </c>
      <c r="E48" s="82">
        <v>52</v>
      </c>
      <c r="F48" s="83">
        <v>131.9</v>
      </c>
      <c r="G48" s="80">
        <v>-644.70000000000005</v>
      </c>
      <c r="H48" s="84">
        <v>-622.70000000000005</v>
      </c>
      <c r="I48" s="84">
        <v>-508.7</v>
      </c>
      <c r="J48" s="85">
        <v>-394</v>
      </c>
      <c r="K48" s="80">
        <v>-174.7</v>
      </c>
      <c r="L48" s="84" t="s">
        <v>282</v>
      </c>
      <c r="M48" s="86" t="s">
        <v>283</v>
      </c>
      <c r="N48" s="85">
        <v>-57.3</v>
      </c>
      <c r="O48" s="80">
        <v>-202.5</v>
      </c>
      <c r="P48" s="84">
        <v>-163.9</v>
      </c>
      <c r="Q48" s="84">
        <v>-103.5</v>
      </c>
      <c r="R48" s="85">
        <v>-65</v>
      </c>
      <c r="S48" s="87">
        <v>238.7</v>
      </c>
      <c r="T48" s="82">
        <v>296.8</v>
      </c>
      <c r="U48" s="82">
        <v>369.3</v>
      </c>
      <c r="V48" s="83">
        <v>408.2</v>
      </c>
      <c r="W48" s="95">
        <v>-346.2</v>
      </c>
    </row>
    <row r="49" spans="2:24" ht="33.75" customHeight="1" x14ac:dyDescent="0.25">
      <c r="B49" s="553" t="s">
        <v>284</v>
      </c>
      <c r="C49" s="554">
        <v>16.3</v>
      </c>
      <c r="D49" s="555">
        <v>1.4</v>
      </c>
      <c r="E49" s="556">
        <v>13.6</v>
      </c>
      <c r="F49" s="563">
        <v>-6.1</v>
      </c>
      <c r="G49" s="562">
        <v>-6.9</v>
      </c>
      <c r="H49" s="561">
        <v>-1.7</v>
      </c>
      <c r="I49" s="561">
        <v>-5.0999999999999996</v>
      </c>
      <c r="J49" s="563">
        <v>-6.4</v>
      </c>
      <c r="K49" s="562">
        <v>-27.4</v>
      </c>
      <c r="L49" s="561">
        <v>-28.4</v>
      </c>
      <c r="M49" s="561">
        <v>-21.6</v>
      </c>
      <c r="N49" s="563">
        <v>-12.2</v>
      </c>
      <c r="O49" s="554">
        <v>26.3</v>
      </c>
      <c r="P49" s="556">
        <v>7.2</v>
      </c>
      <c r="Q49" s="556">
        <v>12</v>
      </c>
      <c r="R49" s="563">
        <v>-8.5</v>
      </c>
      <c r="S49" s="554">
        <v>21.2</v>
      </c>
      <c r="T49" s="556">
        <v>18.8</v>
      </c>
      <c r="U49" s="556">
        <v>15</v>
      </c>
      <c r="V49" s="557">
        <v>19</v>
      </c>
      <c r="W49" s="564">
        <v>-25.7</v>
      </c>
    </row>
    <row r="50" spans="2:24" ht="31.5" customHeight="1" x14ac:dyDescent="0.25">
      <c r="B50" s="547" t="s">
        <v>285</v>
      </c>
      <c r="C50" s="554" t="s">
        <v>130</v>
      </c>
      <c r="D50" s="555" t="s">
        <v>130</v>
      </c>
      <c r="E50" s="556" t="s">
        <v>130</v>
      </c>
      <c r="F50" s="557" t="s">
        <v>130</v>
      </c>
      <c r="G50" s="554" t="s">
        <v>130</v>
      </c>
      <c r="H50" s="556" t="s">
        <v>130</v>
      </c>
      <c r="I50" s="556">
        <v>-0.1</v>
      </c>
      <c r="J50" s="557" t="s">
        <v>130</v>
      </c>
      <c r="K50" s="554">
        <v>10.199999999999999</v>
      </c>
      <c r="L50" s="556" t="s">
        <v>130</v>
      </c>
      <c r="M50" s="556" t="s">
        <v>130</v>
      </c>
      <c r="N50" s="428" t="s">
        <v>130</v>
      </c>
      <c r="O50" s="554" t="s">
        <v>130</v>
      </c>
      <c r="P50" s="556" t="s">
        <v>130</v>
      </c>
      <c r="Q50" s="556" t="s">
        <v>130</v>
      </c>
      <c r="R50" s="557" t="s">
        <v>130</v>
      </c>
      <c r="S50" s="554" t="s">
        <v>130</v>
      </c>
      <c r="T50" s="556" t="s">
        <v>130</v>
      </c>
      <c r="U50" s="498" t="s">
        <v>130</v>
      </c>
      <c r="V50" s="498" t="s">
        <v>130</v>
      </c>
      <c r="W50" s="560" t="s">
        <v>130</v>
      </c>
      <c r="X50" s="378"/>
    </row>
    <row r="51" spans="2:24" ht="34.5" customHeight="1" x14ac:dyDescent="0.25">
      <c r="B51" s="569" t="s">
        <v>286</v>
      </c>
      <c r="C51" s="554">
        <v>121.5</v>
      </c>
      <c r="D51" s="555">
        <v>89.1</v>
      </c>
      <c r="E51" s="556">
        <v>245.1</v>
      </c>
      <c r="F51" s="557">
        <v>70.400000000000006</v>
      </c>
      <c r="G51" s="562">
        <v>-1127</v>
      </c>
      <c r="H51" s="561">
        <v>-1336.1</v>
      </c>
      <c r="I51" s="561">
        <v>-1202.8</v>
      </c>
      <c r="J51" s="563">
        <v>-1084.0999999999999</v>
      </c>
      <c r="K51" s="554">
        <v>771.4</v>
      </c>
      <c r="L51" s="561">
        <v>-409.8</v>
      </c>
      <c r="M51" s="561">
        <v>-585.6</v>
      </c>
      <c r="N51" s="563">
        <v>-617.79999999999995</v>
      </c>
      <c r="O51" s="554">
        <v>195</v>
      </c>
      <c r="P51" s="561">
        <v>-214.7</v>
      </c>
      <c r="Q51" s="556">
        <v>-407.3</v>
      </c>
      <c r="R51" s="563">
        <v>-357.5</v>
      </c>
      <c r="S51" s="554">
        <v>219</v>
      </c>
      <c r="T51" s="561">
        <v>-94.3</v>
      </c>
      <c r="U51" s="561">
        <v>-160.9</v>
      </c>
      <c r="V51" s="557">
        <v>23.2</v>
      </c>
      <c r="W51" s="564">
        <v>-159.69999999999999</v>
      </c>
    </row>
    <row r="52" spans="2:24" ht="37.5" customHeight="1" x14ac:dyDescent="0.25">
      <c r="B52" s="577" t="s">
        <v>287</v>
      </c>
      <c r="C52" s="578">
        <v>513.5</v>
      </c>
      <c r="D52" s="579">
        <v>513.5</v>
      </c>
      <c r="E52" s="580">
        <v>513.5</v>
      </c>
      <c r="F52" s="581">
        <v>513.5</v>
      </c>
      <c r="G52" s="578">
        <v>1640.5</v>
      </c>
      <c r="H52" s="580">
        <v>1640.5</v>
      </c>
      <c r="I52" s="580">
        <v>1640.5</v>
      </c>
      <c r="J52" s="581">
        <v>1640.5</v>
      </c>
      <c r="K52" s="578">
        <v>869.1</v>
      </c>
      <c r="L52" s="580">
        <v>879.3</v>
      </c>
      <c r="M52" s="580">
        <v>879.3</v>
      </c>
      <c r="N52" s="581">
        <v>879.3</v>
      </c>
      <c r="O52" s="578">
        <v>669.4</v>
      </c>
      <c r="P52" s="580">
        <v>669.4</v>
      </c>
      <c r="Q52" s="580">
        <v>669.4</v>
      </c>
      <c r="R52" s="581">
        <v>669.4</v>
      </c>
      <c r="S52" s="578">
        <v>450.4</v>
      </c>
      <c r="T52" s="580">
        <v>450.4</v>
      </c>
      <c r="U52" s="580">
        <v>450.4</v>
      </c>
      <c r="V52" s="581">
        <v>450.4</v>
      </c>
      <c r="W52" s="582">
        <v>610.1</v>
      </c>
    </row>
    <row r="53" spans="2:24" ht="36" customHeight="1" thickBot="1" x14ac:dyDescent="0.3">
      <c r="B53" s="199" t="s">
        <v>288</v>
      </c>
      <c r="C53" s="88">
        <v>635</v>
      </c>
      <c r="D53" s="89">
        <v>602.6</v>
      </c>
      <c r="E53" s="91">
        <v>758.6</v>
      </c>
      <c r="F53" s="90">
        <v>583.9</v>
      </c>
      <c r="G53" s="88">
        <v>513.5</v>
      </c>
      <c r="H53" s="91">
        <v>304.39999999999998</v>
      </c>
      <c r="I53" s="91">
        <v>437.7</v>
      </c>
      <c r="J53" s="90">
        <v>556.4</v>
      </c>
      <c r="K53" s="88">
        <v>1640.5</v>
      </c>
      <c r="L53" s="91">
        <v>469.5</v>
      </c>
      <c r="M53" s="91">
        <v>293.7</v>
      </c>
      <c r="N53" s="90">
        <v>261.5</v>
      </c>
      <c r="O53" s="88">
        <v>864.4</v>
      </c>
      <c r="P53" s="91">
        <v>454.7</v>
      </c>
      <c r="Q53" s="91">
        <v>262.10000000000002</v>
      </c>
      <c r="R53" s="90">
        <v>311.89999999999998</v>
      </c>
      <c r="S53" s="88">
        <v>669.4</v>
      </c>
      <c r="T53" s="91">
        <v>356.1</v>
      </c>
      <c r="U53" s="91">
        <v>289.5</v>
      </c>
      <c r="V53" s="90">
        <v>473.6</v>
      </c>
      <c r="W53" s="92">
        <v>450.4</v>
      </c>
    </row>
    <row r="54" spans="2:24" s="584" customFormat="1" x14ac:dyDescent="0.25">
      <c r="E54" s="588"/>
    </row>
    <row r="55" spans="2:24" s="584" customFormat="1" x14ac:dyDescent="0.25"/>
    <row r="56" spans="2:24" s="584" customFormat="1" x14ac:dyDescent="0.25"/>
    <row r="57" spans="2:24" s="584" customFormat="1" x14ac:dyDescent="0.25">
      <c r="B57" s="583"/>
      <c r="C57" s="589"/>
      <c r="D57" s="583"/>
      <c r="E57" s="583"/>
      <c r="F57" s="583"/>
      <c r="G57" s="583"/>
      <c r="H57" s="583"/>
      <c r="I57" s="583"/>
      <c r="J57" s="583"/>
      <c r="K57" s="583"/>
      <c r="L57" s="583"/>
      <c r="M57" s="583"/>
      <c r="N57" s="583"/>
    </row>
    <row r="58" spans="2:24" s="584" customFormat="1" x14ac:dyDescent="0.25">
      <c r="B58" s="583"/>
      <c r="C58" s="590"/>
      <c r="D58" s="583"/>
      <c r="E58" s="583"/>
      <c r="F58" s="583"/>
      <c r="G58" s="583"/>
      <c r="H58" s="583"/>
      <c r="I58" s="583"/>
      <c r="J58" s="583"/>
      <c r="K58" s="583"/>
      <c r="L58" s="583"/>
      <c r="M58" s="583"/>
      <c r="N58" s="583"/>
    </row>
    <row r="59" spans="2:24" s="584" customFormat="1" x14ac:dyDescent="0.25">
      <c r="B59" s="583"/>
      <c r="C59" s="590"/>
      <c r="D59" s="583"/>
      <c r="E59" s="591"/>
      <c r="F59" s="583"/>
      <c r="G59" s="583"/>
      <c r="H59" s="592"/>
      <c r="I59" s="592"/>
      <c r="J59" s="592"/>
      <c r="K59" s="592"/>
      <c r="L59" s="592"/>
      <c r="M59" s="583"/>
      <c r="N59" s="583"/>
    </row>
    <row r="60" spans="2:24" s="584" customFormat="1" x14ac:dyDescent="0.25">
      <c r="B60" s="583"/>
      <c r="C60" s="593"/>
      <c r="D60" s="583"/>
      <c r="E60" s="591"/>
      <c r="F60" s="583"/>
      <c r="G60" s="583"/>
      <c r="H60" s="583"/>
      <c r="I60" s="583"/>
      <c r="J60" s="583"/>
      <c r="K60" s="583"/>
      <c r="L60" s="583"/>
      <c r="M60" s="583"/>
      <c r="N60" s="583"/>
    </row>
    <row r="61" spans="2:24" s="584" customFormat="1" x14ac:dyDescent="0.25">
      <c r="B61" s="583"/>
      <c r="C61" s="594"/>
      <c r="D61" s="583"/>
      <c r="E61" s="591"/>
      <c r="F61" s="583"/>
      <c r="G61" s="583"/>
      <c r="H61" s="583"/>
      <c r="I61" s="592"/>
      <c r="J61" s="592"/>
      <c r="K61" s="592"/>
      <c r="L61" s="592"/>
      <c r="M61" s="583"/>
      <c r="N61" s="583"/>
    </row>
    <row r="62" spans="2:24" s="584" customFormat="1" x14ac:dyDescent="0.25">
      <c r="B62" s="583"/>
      <c r="C62" s="590"/>
      <c r="D62" s="583"/>
      <c r="E62" s="591"/>
      <c r="F62" s="583"/>
      <c r="G62" s="583"/>
      <c r="H62" s="583"/>
      <c r="I62" s="583"/>
      <c r="J62" s="583"/>
      <c r="K62" s="583"/>
      <c r="L62" s="583"/>
      <c r="M62" s="583"/>
      <c r="N62" s="583"/>
    </row>
    <row r="63" spans="2:24" s="584" customFormat="1" x14ac:dyDescent="0.25">
      <c r="B63" s="583"/>
      <c r="C63" s="590"/>
      <c r="D63" s="583"/>
      <c r="E63" s="595"/>
      <c r="F63" s="596"/>
      <c r="G63" s="596"/>
      <c r="H63" s="596"/>
      <c r="I63" s="596"/>
      <c r="J63" s="596"/>
      <c r="K63" s="596"/>
      <c r="L63" s="596"/>
      <c r="M63" s="583"/>
      <c r="N63" s="583"/>
    </row>
    <row r="64" spans="2:24" s="584" customFormat="1" x14ac:dyDescent="0.25">
      <c r="B64" s="583"/>
      <c r="C64" s="590"/>
      <c r="D64" s="583"/>
      <c r="E64" s="583"/>
      <c r="F64" s="583"/>
      <c r="G64" s="583"/>
      <c r="H64" s="583"/>
      <c r="I64" s="583"/>
      <c r="J64" s="583"/>
      <c r="K64" s="583"/>
      <c r="L64" s="583"/>
      <c r="M64" s="583"/>
      <c r="N64" s="583"/>
    </row>
    <row r="65" spans="2:14" s="584" customFormat="1" x14ac:dyDescent="0.25">
      <c r="B65" s="583"/>
      <c r="C65" s="590"/>
      <c r="D65" s="583"/>
      <c r="E65" s="583"/>
      <c r="F65" s="583"/>
      <c r="G65" s="583"/>
      <c r="H65" s="583"/>
      <c r="I65" s="583"/>
      <c r="J65" s="583"/>
      <c r="K65" s="583"/>
      <c r="L65" s="583"/>
      <c r="M65" s="583"/>
      <c r="N65" s="583"/>
    </row>
    <row r="66" spans="2:14" s="584" customFormat="1" x14ac:dyDescent="0.25">
      <c r="B66" s="583"/>
      <c r="C66" s="597"/>
      <c r="D66" s="583"/>
      <c r="E66" s="583"/>
      <c r="F66" s="583"/>
      <c r="G66" s="583"/>
      <c r="H66" s="583"/>
      <c r="I66" s="583"/>
      <c r="J66" s="583"/>
      <c r="K66" s="583"/>
      <c r="L66" s="583"/>
      <c r="M66" s="583"/>
      <c r="N66" s="583"/>
    </row>
    <row r="67" spans="2:14" s="584" customFormat="1" x14ac:dyDescent="0.25">
      <c r="B67" s="583"/>
      <c r="C67" s="589"/>
      <c r="D67" s="583"/>
      <c r="E67" s="583"/>
      <c r="F67" s="583"/>
      <c r="G67" s="583"/>
      <c r="H67" s="583"/>
      <c r="I67" s="583"/>
      <c r="J67" s="583"/>
      <c r="K67" s="583"/>
      <c r="L67" s="583"/>
      <c r="M67" s="583"/>
      <c r="N67" s="583"/>
    </row>
    <row r="68" spans="2:14" s="584" customFormat="1" x14ac:dyDescent="0.25"/>
    <row r="69" spans="2:14" s="584" customFormat="1" x14ac:dyDescent="0.25"/>
    <row r="70" spans="2:14" s="584" customFormat="1" x14ac:dyDescent="0.25"/>
    <row r="71" spans="2:14" s="584" customFormat="1" x14ac:dyDescent="0.25"/>
    <row r="72" spans="2:14" s="584" customFormat="1" x14ac:dyDescent="0.25"/>
    <row r="73" spans="2:14" s="584" customFormat="1" x14ac:dyDescent="0.25"/>
    <row r="74" spans="2:14" s="584" customFormat="1" x14ac:dyDescent="0.25"/>
    <row r="75" spans="2:14" s="584" customFormat="1" x14ac:dyDescent="0.25"/>
    <row r="76" spans="2:14" s="584" customFormat="1" x14ac:dyDescent="0.25"/>
    <row r="77" spans="2:14" s="584" customFormat="1" x14ac:dyDescent="0.25"/>
    <row r="78" spans="2:14" s="584" customFormat="1" x14ac:dyDescent="0.25"/>
    <row r="79" spans="2:14" s="584" customFormat="1" x14ac:dyDescent="0.25"/>
    <row r="80" spans="2:14" s="584" customFormat="1" x14ac:dyDescent="0.25"/>
    <row r="81" spans="18:18" s="584" customFormat="1" x14ac:dyDescent="0.25"/>
    <row r="82" spans="18:18" s="584" customFormat="1" x14ac:dyDescent="0.25"/>
    <row r="83" spans="18:18" s="584" customFormat="1" x14ac:dyDescent="0.25"/>
    <row r="84" spans="18:18" s="584" customFormat="1" x14ac:dyDescent="0.25"/>
    <row r="85" spans="18:18" s="584" customFormat="1" x14ac:dyDescent="0.25"/>
    <row r="86" spans="18:18" s="584" customFormat="1" x14ac:dyDescent="0.25"/>
    <row r="87" spans="18:18" s="584" customFormat="1" x14ac:dyDescent="0.25"/>
    <row r="88" spans="18:18" s="584" customFormat="1" x14ac:dyDescent="0.25"/>
    <row r="89" spans="18:18" s="584" customFormat="1" x14ac:dyDescent="0.25"/>
    <row r="90" spans="18:18" s="584" customFormat="1" x14ac:dyDescent="0.25"/>
    <row r="91" spans="18:18" s="584" customFormat="1" x14ac:dyDescent="0.25">
      <c r="R91" s="584" t="s">
        <v>289</v>
      </c>
    </row>
    <row r="92" spans="18:18" s="584" customFormat="1" ht="14.45" customHeight="1" x14ac:dyDescent="0.25"/>
    <row r="93" spans="18:18" s="584" customFormat="1" ht="14.45" customHeight="1" x14ac:dyDescent="0.25"/>
    <row r="94" spans="18:18" s="584" customFormat="1" ht="14.45" customHeight="1" x14ac:dyDescent="0.25"/>
    <row r="95" spans="18:18" s="584" customFormat="1" ht="14.45" customHeight="1" x14ac:dyDescent="0.25"/>
    <row r="96" spans="18:18" s="584" customFormat="1" ht="14.45" customHeight="1" x14ac:dyDescent="0.25"/>
    <row r="97" spans="18:18" s="584" customFormat="1" ht="14.45" customHeight="1" x14ac:dyDescent="0.25"/>
    <row r="98" spans="18:18" s="584" customFormat="1" ht="14.45" customHeight="1" x14ac:dyDescent="0.25"/>
    <row r="99" spans="18:18" s="584" customFormat="1" ht="14.45" customHeight="1" x14ac:dyDescent="0.25"/>
    <row r="100" spans="18:18" s="584" customFormat="1" ht="14.45" customHeight="1" x14ac:dyDescent="0.25"/>
    <row r="101" spans="18:18" s="584" customFormat="1" x14ac:dyDescent="0.25"/>
    <row r="102" spans="18:18" s="584" customFormat="1" x14ac:dyDescent="0.25">
      <c r="R102" s="584" t="s">
        <v>289</v>
      </c>
    </row>
    <row r="103" spans="18:18" s="584" customFormat="1" ht="14.45" customHeight="1" x14ac:dyDescent="0.25"/>
    <row r="104" spans="18:18" s="584" customFormat="1" x14ac:dyDescent="0.25"/>
    <row r="105" spans="18:18" s="584" customFormat="1" ht="14.45" customHeight="1" x14ac:dyDescent="0.25">
      <c r="R105" s="584" t="s">
        <v>289</v>
      </c>
    </row>
    <row r="106" spans="18:18" s="584" customFormat="1" x14ac:dyDescent="0.25"/>
    <row r="107" spans="18:18" s="584" customFormat="1" x14ac:dyDescent="0.25">
      <c r="R107" s="584" t="s">
        <v>289</v>
      </c>
    </row>
    <row r="108" spans="18:18" s="584" customFormat="1" ht="14.45" customHeight="1" x14ac:dyDescent="0.25"/>
    <row r="109" spans="18:18" s="584" customFormat="1" x14ac:dyDescent="0.25"/>
    <row r="110" spans="18:18" s="584" customFormat="1" ht="14.45" customHeight="1" x14ac:dyDescent="0.25">
      <c r="R110" s="584" t="s">
        <v>289</v>
      </c>
    </row>
    <row r="111" spans="18:18" s="584" customFormat="1" x14ac:dyDescent="0.25"/>
    <row r="112" spans="18:18" s="584" customFormat="1" x14ac:dyDescent="0.25">
      <c r="R112" s="584" t="s">
        <v>289</v>
      </c>
    </row>
    <row r="113" s="584" customFormat="1" ht="14.45" customHeight="1" x14ac:dyDescent="0.25"/>
    <row r="114" s="584" customFormat="1" ht="14.45" customHeight="1" x14ac:dyDescent="0.25"/>
    <row r="115" s="584" customFormat="1" ht="14.45" customHeight="1" x14ac:dyDescent="0.25"/>
    <row r="116" s="584" customFormat="1" ht="14.45" customHeight="1" x14ac:dyDescent="0.25"/>
    <row r="117" s="584" customFormat="1" ht="14.45" customHeight="1" x14ac:dyDescent="0.25"/>
    <row r="118" s="584" customFormat="1" ht="14.45" customHeight="1" x14ac:dyDescent="0.25"/>
    <row r="119" s="584" customFormat="1" ht="14.45" customHeight="1" x14ac:dyDescent="0.25"/>
    <row r="120" s="584" customFormat="1" ht="14.45" customHeight="1" x14ac:dyDescent="0.25"/>
    <row r="121" s="584" customFormat="1" ht="14.45" customHeight="1" x14ac:dyDescent="0.25"/>
    <row r="122" s="584" customFormat="1" ht="14.45" customHeight="1" x14ac:dyDescent="0.25"/>
    <row r="123" s="584" customFormat="1" ht="14.45" customHeight="1" x14ac:dyDescent="0.25"/>
    <row r="124" s="584" customFormat="1" ht="14.45" customHeight="1" x14ac:dyDescent="0.25"/>
    <row r="125" s="584" customFormat="1" ht="14.45" customHeight="1" x14ac:dyDescent="0.25"/>
    <row r="126" s="584" customFormat="1" ht="14.45" customHeight="1" x14ac:dyDescent="0.25"/>
    <row r="127" s="584" customFormat="1" ht="14.45" customHeight="1" x14ac:dyDescent="0.25"/>
    <row r="128" s="584" customFormat="1" ht="14.45" customHeight="1" x14ac:dyDescent="0.25"/>
    <row r="129" s="584" customFormat="1" ht="14.45" customHeight="1" x14ac:dyDescent="0.25"/>
    <row r="130" s="584" customFormat="1" ht="14.45" customHeight="1" x14ac:dyDescent="0.25"/>
    <row r="131" s="584" customFormat="1" x14ac:dyDescent="0.25"/>
    <row r="132" s="584" customFormat="1" x14ac:dyDescent="0.25"/>
  </sheetData>
  <mergeCells count="6">
    <mergeCell ref="S3:V3"/>
    <mergeCell ref="B4:B5"/>
    <mergeCell ref="C3:F3"/>
    <mergeCell ref="G3:J3"/>
    <mergeCell ref="K3:N3"/>
    <mergeCell ref="O3:R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33A5B-5811-4FCD-BD7B-60CF2622581D}">
  <sheetPr>
    <tabColor rgb="FF9A0000"/>
  </sheetPr>
  <dimension ref="A1:G6"/>
  <sheetViews>
    <sheetView showGridLines="0" workbookViewId="0">
      <selection activeCell="D14" sqref="D14"/>
    </sheetView>
  </sheetViews>
  <sheetFormatPr defaultRowHeight="15" x14ac:dyDescent="0.25"/>
  <cols>
    <col min="1" max="1" width="9.140625" style="584"/>
    <col min="2" max="2" width="28.7109375" style="584" customWidth="1"/>
    <col min="3" max="3" width="14.42578125" style="584" customWidth="1"/>
    <col min="4" max="4" width="17.5703125" style="584" customWidth="1"/>
    <col min="5" max="5" width="15.7109375" style="584" customWidth="1"/>
    <col min="6" max="6" width="18" style="584" customWidth="1"/>
    <col min="7" max="7" width="20.7109375" style="584" customWidth="1"/>
    <col min="8" max="16384" width="9.140625" style="584"/>
  </cols>
  <sheetData>
    <row r="1" spans="1:7" ht="15.75" thickBot="1" x14ac:dyDescent="0.3"/>
    <row r="2" spans="1:7" ht="15.75" thickBot="1" x14ac:dyDescent="0.3">
      <c r="B2" s="709" t="s">
        <v>290</v>
      </c>
      <c r="C2" s="710">
        <v>2020</v>
      </c>
      <c r="D2" s="710">
        <v>2019</v>
      </c>
      <c r="E2" s="710">
        <v>2018</v>
      </c>
      <c r="F2" s="710">
        <v>2017</v>
      </c>
      <c r="G2" s="711">
        <v>2016</v>
      </c>
    </row>
    <row r="3" spans="1:7" x14ac:dyDescent="0.25">
      <c r="B3" s="611" t="s">
        <v>699</v>
      </c>
      <c r="C3" s="612">
        <f>'Balance Sheet'!E34</f>
        <v>216</v>
      </c>
      <c r="D3" s="612">
        <f>'Balance Sheet'!I34</f>
        <v>419.8</v>
      </c>
      <c r="E3" s="612">
        <f>'Balance Sheet'!M34</f>
        <v>471.6</v>
      </c>
      <c r="F3" s="612">
        <f>'Balance Sheet'!Q34</f>
        <v>817.9</v>
      </c>
      <c r="G3" s="403">
        <f>'Balance Sheet'!U34</f>
        <v>815</v>
      </c>
    </row>
    <row r="4" spans="1:7" x14ac:dyDescent="0.25">
      <c r="B4" s="260" t="s">
        <v>291</v>
      </c>
      <c r="C4" s="261">
        <f>18.84*' KD and WACC'!K3</f>
        <v>1333.3067999999998</v>
      </c>
      <c r="D4" s="261">
        <f>6.08*' KD and WACC'!K3</f>
        <v>430.28159999999997</v>
      </c>
      <c r="E4" s="261">
        <f>12.26*' KD and WACC'!K3</f>
        <v>867.64019999999994</v>
      </c>
      <c r="F4" s="261">
        <f>17.59*' KD and WACC'!K3</f>
        <v>1244.8443</v>
      </c>
      <c r="G4" s="262">
        <f>25.26*' KD and WACC'!K3</f>
        <v>1787.6502</v>
      </c>
    </row>
    <row r="5" spans="1:7" ht="15.75" thickBot="1" x14ac:dyDescent="0.3">
      <c r="B5" s="613" t="s">
        <v>292</v>
      </c>
      <c r="C5" s="614">
        <f>C3/C4</f>
        <v>0.16200322386415492</v>
      </c>
      <c r="D5" s="614">
        <f t="shared" ref="D5:G5" si="0">D3/D4</f>
        <v>0.97564013892297519</v>
      </c>
      <c r="E5" s="614">
        <f t="shared" si="0"/>
        <v>0.54354327980653738</v>
      </c>
      <c r="F5" s="614">
        <f t="shared" si="0"/>
        <v>0.65702995948971288</v>
      </c>
      <c r="G5" s="615">
        <f t="shared" si="0"/>
        <v>0.45590574710869047</v>
      </c>
    </row>
    <row r="6" spans="1:7" x14ac:dyDescent="0.25">
      <c r="A6" s="583"/>
      <c r="B6" s="583"/>
      <c r="C6" s="583"/>
      <c r="D6" s="583"/>
      <c r="E6" s="583"/>
      <c r="F6" s="583"/>
      <c r="G6" s="58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6ADE-AEB9-4428-A8D7-D318AC3D98C6}">
  <sheetPr>
    <tabColor rgb="FF9A0000"/>
  </sheetPr>
  <dimension ref="A1:L181"/>
  <sheetViews>
    <sheetView showGridLines="0" zoomScale="80" zoomScaleNormal="80" workbookViewId="0">
      <selection activeCell="H17" sqref="H17"/>
    </sheetView>
  </sheetViews>
  <sheetFormatPr defaultRowHeight="15" x14ac:dyDescent="0.25"/>
  <cols>
    <col min="1" max="1" width="19.28515625" style="584" customWidth="1"/>
    <col min="2" max="2" width="28.7109375" style="584" customWidth="1"/>
    <col min="3" max="3" width="16.85546875" style="584" customWidth="1"/>
    <col min="4" max="4" width="14.85546875" style="584" customWidth="1"/>
    <col min="5" max="5" width="14.140625" style="584" customWidth="1"/>
    <col min="6" max="6" width="13.85546875" style="584" customWidth="1"/>
    <col min="7" max="7" width="15.42578125" style="584" customWidth="1"/>
    <col min="8" max="8" width="11.140625" style="584" customWidth="1"/>
    <col min="9" max="9" width="9.140625" style="584"/>
    <col min="10" max="10" width="16" style="584" customWidth="1"/>
    <col min="11" max="11" width="28" style="584" customWidth="1"/>
    <col min="12" max="16384" width="9.140625" style="584"/>
  </cols>
  <sheetData>
    <row r="1" spans="1:12" ht="15.4" customHeight="1" thickBot="1" x14ac:dyDescent="0.3"/>
    <row r="2" spans="1:12" ht="15.4" customHeight="1" thickBot="1" x14ac:dyDescent="0.35">
      <c r="A2" s="772" t="s">
        <v>293</v>
      </c>
      <c r="B2" s="773"/>
      <c r="C2" s="773"/>
      <c r="D2" s="773"/>
      <c r="E2" s="773"/>
      <c r="F2" s="773"/>
      <c r="G2" s="773"/>
      <c r="H2" s="774"/>
      <c r="J2" s="777" t="s">
        <v>294</v>
      </c>
      <c r="K2" s="778"/>
    </row>
    <row r="3" spans="1:12" ht="15.4" customHeight="1" thickBot="1" x14ac:dyDescent="0.3">
      <c r="A3" s="617"/>
      <c r="B3" s="618"/>
      <c r="C3" s="618"/>
      <c r="D3" s="618"/>
      <c r="E3" s="618"/>
      <c r="F3" s="618"/>
      <c r="G3" s="618"/>
      <c r="H3" s="619"/>
      <c r="J3" s="634" t="s">
        <v>295</v>
      </c>
      <c r="K3" s="635">
        <v>1.6469999999999999E-2</v>
      </c>
    </row>
    <row r="4" spans="1:12" ht="15.4" customHeight="1" thickBot="1" x14ac:dyDescent="0.3">
      <c r="A4" s="617"/>
      <c r="B4" s="200" t="s">
        <v>296</v>
      </c>
      <c r="C4" s="201" t="s">
        <v>297</v>
      </c>
      <c r="D4" s="644" t="s">
        <v>298</v>
      </c>
      <c r="E4" s="201" t="s">
        <v>299</v>
      </c>
      <c r="F4" s="645" t="s">
        <v>300</v>
      </c>
      <c r="G4" s="618"/>
      <c r="H4" s="619"/>
      <c r="J4" s="46" t="s">
        <v>2</v>
      </c>
      <c r="K4" s="44">
        <f>KE!C23</f>
        <v>1.290376349780807</v>
      </c>
    </row>
    <row r="5" spans="1:12" ht="15.4" customHeight="1" x14ac:dyDescent="0.25">
      <c r="A5" s="620"/>
      <c r="B5" s="628" t="s">
        <v>301</v>
      </c>
      <c r="C5" s="629">
        <v>3417.1</v>
      </c>
      <c r="D5" s="630">
        <v>0.67100000000000004</v>
      </c>
      <c r="E5" s="631">
        <v>0</v>
      </c>
      <c r="F5" s="632">
        <f>D5*E5</f>
        <v>0</v>
      </c>
      <c r="G5" s="618"/>
      <c r="H5" s="619"/>
      <c r="J5" s="634" t="s">
        <v>3</v>
      </c>
      <c r="K5" s="635">
        <v>4.7199999999999999E-2</v>
      </c>
    </row>
    <row r="6" spans="1:12" ht="15.4" customHeight="1" thickBot="1" x14ac:dyDescent="0.3">
      <c r="A6" s="617"/>
      <c r="B6" s="178" t="s">
        <v>302</v>
      </c>
      <c r="C6" s="180">
        <v>258.39999999999998</v>
      </c>
      <c r="D6" s="202">
        <v>5.0999999999999997E-2</v>
      </c>
      <c r="E6" s="203">
        <v>0</v>
      </c>
      <c r="F6" s="204">
        <f>D6*E6</f>
        <v>0</v>
      </c>
      <c r="G6" s="618"/>
      <c r="H6" s="619"/>
      <c r="J6" s="47" t="s">
        <v>4</v>
      </c>
      <c r="K6" s="48">
        <f>F9</f>
        <v>1.302E-3</v>
      </c>
    </row>
    <row r="7" spans="1:12" ht="15.4" customHeight="1" x14ac:dyDescent="0.25">
      <c r="A7" s="617"/>
      <c r="B7" s="628" t="s">
        <v>303</v>
      </c>
      <c r="C7" s="633">
        <v>625.29999999999995</v>
      </c>
      <c r="D7" s="630">
        <v>0.123</v>
      </c>
      <c r="E7" s="631">
        <v>0</v>
      </c>
      <c r="F7" s="632">
        <f>D7*E7</f>
        <v>0</v>
      </c>
      <c r="G7" s="618"/>
      <c r="H7" s="619"/>
    </row>
    <row r="8" spans="1:12" ht="15.4" customHeight="1" thickBot="1" x14ac:dyDescent="0.3">
      <c r="A8" s="617"/>
      <c r="B8" s="179" t="s">
        <v>304</v>
      </c>
      <c r="C8" s="181">
        <v>789</v>
      </c>
      <c r="D8" s="205">
        <v>0.155</v>
      </c>
      <c r="E8" s="205">
        <v>8.3999999999999995E-3</v>
      </c>
      <c r="F8" s="204">
        <f>D8*E8</f>
        <v>1.302E-3</v>
      </c>
      <c r="G8" s="618"/>
      <c r="H8" s="619"/>
    </row>
    <row r="9" spans="1:12" ht="15.4" customHeight="1" thickBot="1" x14ac:dyDescent="0.3">
      <c r="A9" s="617"/>
      <c r="B9" s="200" t="s">
        <v>305</v>
      </c>
      <c r="C9" s="201">
        <f>SUM(C5:C8)</f>
        <v>5089.8</v>
      </c>
      <c r="D9" s="206">
        <f>SUM(D5:D8)</f>
        <v>1</v>
      </c>
      <c r="E9" s="206">
        <f>SUM(E5:E8)</f>
        <v>8.3999999999999995E-3</v>
      </c>
      <c r="F9" s="207">
        <f>SUM(F5:F8)</f>
        <v>1.302E-3</v>
      </c>
      <c r="G9" s="646" t="s">
        <v>306</v>
      </c>
      <c r="H9" s="647"/>
      <c r="K9" s="775" t="s">
        <v>307</v>
      </c>
      <c r="L9" s="776"/>
    </row>
    <row r="10" spans="1:12" ht="15.4" customHeight="1" x14ac:dyDescent="0.25">
      <c r="A10" s="617"/>
      <c r="B10" s="618"/>
      <c r="C10" s="618"/>
      <c r="D10" s="618"/>
      <c r="E10" s="618"/>
      <c r="F10" s="618"/>
      <c r="G10" s="618"/>
      <c r="H10" s="619"/>
      <c r="K10" s="636" t="s">
        <v>308</v>
      </c>
      <c r="L10" s="637">
        <f>KE!C22</f>
        <v>0.93903433992825958</v>
      </c>
    </row>
    <row r="11" spans="1:12" ht="15.4" customHeight="1" thickBot="1" x14ac:dyDescent="0.3">
      <c r="A11" s="621"/>
      <c r="B11" s="622"/>
      <c r="C11" s="622"/>
      <c r="D11" s="622"/>
      <c r="E11" s="622"/>
      <c r="F11" s="622"/>
      <c r="G11" s="622"/>
      <c r="H11" s="623"/>
      <c r="K11" s="17" t="s">
        <v>309</v>
      </c>
      <c r="L11" s="45">
        <f>' KD and WACC'!K10/' KD and WACC'!K5</f>
        <v>6.3025575586927909E-2</v>
      </c>
    </row>
    <row r="12" spans="1:12" ht="14.45" customHeight="1" x14ac:dyDescent="0.25">
      <c r="K12" s="636" t="s">
        <v>310</v>
      </c>
      <c r="L12" s="635">
        <v>8.0600000000000005E-2</v>
      </c>
    </row>
    <row r="13" spans="1:12" ht="21" customHeight="1" thickBot="1" x14ac:dyDescent="0.3">
      <c r="K13" s="17" t="s">
        <v>311</v>
      </c>
      <c r="L13" s="44">
        <f>L10*(1+L11)*(1-L12)</f>
        <v>0.91776118761045988</v>
      </c>
    </row>
    <row r="14" spans="1:12" ht="17.45" customHeight="1" thickBot="1" x14ac:dyDescent="0.35">
      <c r="A14" s="772" t="s">
        <v>312</v>
      </c>
      <c r="B14" s="773"/>
      <c r="C14" s="773"/>
      <c r="D14" s="773"/>
      <c r="E14" s="773"/>
      <c r="F14" s="773"/>
      <c r="G14" s="773"/>
      <c r="H14" s="773"/>
      <c r="I14" s="774"/>
      <c r="K14" s="636" t="s">
        <v>313</v>
      </c>
      <c r="L14" s="635">
        <f>KE!K3</f>
        <v>1.6469999999999999E-2</v>
      </c>
    </row>
    <row r="15" spans="1:12" ht="14.25" customHeight="1" thickBot="1" x14ac:dyDescent="0.3">
      <c r="A15" s="617"/>
      <c r="B15" s="618"/>
      <c r="C15" s="618"/>
      <c r="D15" s="618"/>
      <c r="E15" s="618"/>
      <c r="F15" s="618"/>
      <c r="G15" s="618"/>
      <c r="H15" s="618"/>
      <c r="I15" s="619"/>
      <c r="K15" s="17" t="s">
        <v>314</v>
      </c>
      <c r="L15" s="18">
        <f>KE!K5</f>
        <v>4.7199999999999999E-2</v>
      </c>
    </row>
    <row r="16" spans="1:12" ht="27" customHeight="1" thickBot="1" x14ac:dyDescent="0.3">
      <c r="A16" s="617"/>
      <c r="B16" s="779" t="s">
        <v>315</v>
      </c>
      <c r="C16" s="780" t="s">
        <v>316</v>
      </c>
      <c r="D16" s="780" t="s">
        <v>317</v>
      </c>
      <c r="E16" s="780" t="s">
        <v>318</v>
      </c>
      <c r="F16" s="780" t="s">
        <v>319</v>
      </c>
      <c r="G16" s="781" t="s">
        <v>320</v>
      </c>
      <c r="H16" s="625"/>
      <c r="I16" s="626"/>
      <c r="K16" s="638" t="s">
        <v>321</v>
      </c>
      <c r="L16" s="639">
        <f>KE!K6</f>
        <v>1.302E-3</v>
      </c>
    </row>
    <row r="17" spans="1:12" ht="22.5" customHeight="1" thickBot="1" x14ac:dyDescent="0.3">
      <c r="A17" s="617"/>
      <c r="B17" s="640" t="s">
        <v>322</v>
      </c>
      <c r="C17" s="641">
        <v>85</v>
      </c>
      <c r="D17" s="641">
        <v>1.28</v>
      </c>
      <c r="E17" s="642">
        <v>0.48259999999999997</v>
      </c>
      <c r="F17" s="642">
        <v>8.0600000000000005E-2</v>
      </c>
      <c r="G17" s="643">
        <v>0.94</v>
      </c>
      <c r="H17" s="648" t="s">
        <v>306</v>
      </c>
      <c r="I17" s="649"/>
      <c r="K17" s="19" t="s">
        <v>323</v>
      </c>
      <c r="L17" s="20">
        <f>L14+L13*(L15+L16)</f>
        <v>6.098325312148252E-2</v>
      </c>
    </row>
    <row r="18" spans="1:12" ht="15.4" customHeight="1" thickBot="1" x14ac:dyDescent="0.3">
      <c r="A18" s="617"/>
      <c r="B18" s="618"/>
      <c r="C18" s="624"/>
      <c r="D18" s="618"/>
      <c r="E18" s="618"/>
      <c r="F18" s="618"/>
      <c r="G18" s="618"/>
      <c r="H18" s="618"/>
      <c r="I18" s="619"/>
    </row>
    <row r="19" spans="1:12" ht="15.4" customHeight="1" x14ac:dyDescent="0.25">
      <c r="A19" s="617"/>
      <c r="B19" s="786" t="s">
        <v>324</v>
      </c>
      <c r="C19" s="787">
        <v>216</v>
      </c>
      <c r="D19" s="618"/>
      <c r="E19" s="618"/>
      <c r="F19" s="618"/>
      <c r="G19" s="618"/>
      <c r="H19" s="618"/>
      <c r="I19" s="619"/>
    </row>
    <row r="20" spans="1:12" ht="15.4" customHeight="1" x14ac:dyDescent="0.25">
      <c r="A20" s="617"/>
      <c r="B20" s="782" t="s">
        <v>325</v>
      </c>
      <c r="C20" s="783">
        <v>436.7</v>
      </c>
      <c r="D20" s="618"/>
      <c r="E20" s="618"/>
      <c r="F20" s="618"/>
      <c r="G20" s="618"/>
      <c r="H20" s="618"/>
      <c r="I20" s="619"/>
    </row>
    <row r="21" spans="1:12" ht="16.5" customHeight="1" x14ac:dyDescent="0.25">
      <c r="A21" s="617"/>
      <c r="B21" s="784" t="s">
        <v>326</v>
      </c>
      <c r="C21" s="785">
        <f>C19/C20</f>
        <v>0.49461873139455004</v>
      </c>
      <c r="D21" s="618"/>
      <c r="E21" s="618"/>
      <c r="F21" s="618"/>
      <c r="G21" s="618"/>
      <c r="H21" s="618"/>
      <c r="I21" s="619"/>
    </row>
    <row r="22" spans="1:12" ht="15.4" customHeight="1" x14ac:dyDescent="0.25">
      <c r="A22" s="617"/>
      <c r="B22" s="784" t="s">
        <v>327</v>
      </c>
      <c r="C22" s="790">
        <f>D17/((1+E17)*(1-F17))</f>
        <v>0.93903433992825958</v>
      </c>
      <c r="D22" s="618"/>
      <c r="E22" s="618"/>
      <c r="F22" s="618"/>
      <c r="G22" s="618"/>
      <c r="H22" s="618"/>
      <c r="I22" s="619"/>
      <c r="K22" s="616"/>
    </row>
    <row r="23" spans="1:12" ht="15.4" customHeight="1" thickBot="1" x14ac:dyDescent="0.3">
      <c r="A23" s="617"/>
      <c r="B23" s="788" t="s">
        <v>328</v>
      </c>
      <c r="C23" s="789">
        <f>C22*((1+C21)*(1-F17))</f>
        <v>1.290376349780807</v>
      </c>
      <c r="D23" s="650" t="s">
        <v>329</v>
      </c>
      <c r="E23" s="650"/>
      <c r="F23" s="650"/>
      <c r="G23" s="627"/>
      <c r="H23" s="618"/>
      <c r="I23" s="619"/>
    </row>
    <row r="24" spans="1:12" ht="15.4" customHeight="1" x14ac:dyDescent="0.25">
      <c r="A24" s="617"/>
      <c r="B24" s="618"/>
      <c r="C24" s="618"/>
      <c r="D24" s="618"/>
      <c r="E24" s="618"/>
      <c r="F24" s="618"/>
      <c r="G24" s="618"/>
      <c r="H24" s="618"/>
      <c r="I24" s="619"/>
      <c r="J24" s="616"/>
    </row>
    <row r="25" spans="1:12" ht="15.4" customHeight="1" thickBot="1" x14ac:dyDescent="0.3">
      <c r="A25" s="621"/>
      <c r="B25" s="622"/>
      <c r="C25" s="622"/>
      <c r="D25" s="622"/>
      <c r="E25" s="622"/>
      <c r="F25" s="622"/>
      <c r="G25" s="622"/>
      <c r="H25" s="622"/>
      <c r="I25" s="623"/>
    </row>
    <row r="26" spans="1:12" ht="15.4" customHeight="1" x14ac:dyDescent="0.25"/>
    <row r="27" spans="1:12" ht="15.4" customHeight="1" x14ac:dyDescent="0.25"/>
    <row r="28" spans="1:12" ht="15.4" customHeight="1" x14ac:dyDescent="0.25"/>
    <row r="29" spans="1:12" ht="15.4" customHeight="1" x14ac:dyDescent="0.25"/>
    <row r="30" spans="1:12" ht="15.4" customHeight="1" x14ac:dyDescent="0.25"/>
    <row r="31" spans="1:12" ht="15.4" customHeight="1" x14ac:dyDescent="0.25"/>
    <row r="32" spans="1:12" ht="15.4" customHeight="1" x14ac:dyDescent="0.25"/>
    <row r="33" s="584" customFormat="1" ht="15.4" customHeight="1" x14ac:dyDescent="0.25"/>
    <row r="34" s="584" customFormat="1" ht="15.4" customHeight="1" x14ac:dyDescent="0.25"/>
    <row r="35" s="584" customFormat="1" ht="15.4" customHeight="1" x14ac:dyDescent="0.25"/>
    <row r="36" s="584" customFormat="1" ht="15.4" customHeight="1" x14ac:dyDescent="0.25"/>
    <row r="37" s="584" customFormat="1" ht="15.4" customHeight="1" x14ac:dyDescent="0.25"/>
    <row r="38" s="584" customFormat="1" ht="15.4" customHeight="1" x14ac:dyDescent="0.25"/>
    <row r="39" s="584" customFormat="1" ht="15.4" customHeight="1" x14ac:dyDescent="0.25"/>
    <row r="40" s="584" customFormat="1" ht="15.4" customHeight="1" x14ac:dyDescent="0.25"/>
    <row r="41" s="584" customFormat="1" ht="15.4" customHeight="1" x14ac:dyDescent="0.25"/>
    <row r="42" s="584" customFormat="1" ht="15.4" customHeight="1" x14ac:dyDescent="0.25"/>
    <row r="43" s="584" customFormat="1" ht="15.4" customHeight="1" x14ac:dyDescent="0.25"/>
    <row r="44" s="584" customFormat="1" ht="15.4" customHeight="1" x14ac:dyDescent="0.25"/>
    <row r="45" s="584" customFormat="1" ht="15.4" customHeight="1" x14ac:dyDescent="0.25"/>
    <row r="46" s="584" customFormat="1" ht="15.4" customHeight="1" x14ac:dyDescent="0.25"/>
    <row r="47" s="584" customFormat="1" ht="15.4" customHeight="1" x14ac:dyDescent="0.25"/>
    <row r="48" s="584" customFormat="1" ht="15.4" customHeight="1" x14ac:dyDescent="0.25"/>
    <row r="49" s="584" customFormat="1" ht="15.4" customHeight="1" x14ac:dyDescent="0.25"/>
    <row r="50" s="584" customFormat="1" ht="15.4" customHeight="1" x14ac:dyDescent="0.25"/>
    <row r="51" s="584" customFormat="1" ht="15.4" customHeight="1" x14ac:dyDescent="0.25"/>
    <row r="52" s="584" customFormat="1" ht="15.4" customHeight="1" x14ac:dyDescent="0.25"/>
    <row r="53" s="584" customFormat="1" ht="15.4" customHeight="1" x14ac:dyDescent="0.25"/>
    <row r="54" s="584" customFormat="1" ht="15.4" customHeight="1" x14ac:dyDescent="0.25"/>
    <row r="55" s="584" customFormat="1" ht="15.4" customHeight="1" x14ac:dyDescent="0.25"/>
    <row r="56" s="584" customFormat="1" ht="15.4" customHeight="1" x14ac:dyDescent="0.25"/>
    <row r="57" s="584" customFormat="1" ht="15.4" customHeight="1" x14ac:dyDescent="0.25"/>
    <row r="58" s="584" customFormat="1" ht="15.4" customHeight="1" x14ac:dyDescent="0.25"/>
    <row r="59" s="584" customFormat="1" ht="15.4" customHeight="1" x14ac:dyDescent="0.25"/>
    <row r="60" s="584" customFormat="1" ht="15.4" customHeight="1" x14ac:dyDescent="0.25"/>
    <row r="61" s="584" customFormat="1" ht="15.4" customHeight="1" x14ac:dyDescent="0.25"/>
    <row r="62" s="584" customFormat="1" ht="15.4" customHeight="1" x14ac:dyDescent="0.25"/>
    <row r="63" s="584" customFormat="1" ht="15.4" customHeight="1" x14ac:dyDescent="0.25"/>
    <row r="64" s="584" customFormat="1" ht="15.4" customHeight="1" x14ac:dyDescent="0.25"/>
    <row r="65" s="584" customFormat="1" ht="15.4" customHeight="1" x14ac:dyDescent="0.25"/>
    <row r="66" s="584" customFormat="1" ht="15.4" customHeight="1" x14ac:dyDescent="0.25"/>
    <row r="67" s="584" customFormat="1" ht="15.4" customHeight="1" x14ac:dyDescent="0.25"/>
    <row r="68" s="584" customFormat="1" ht="15.4" customHeight="1" x14ac:dyDescent="0.25"/>
    <row r="69" s="584" customFormat="1" ht="15.4" customHeight="1" x14ac:dyDescent="0.25"/>
    <row r="70" s="584" customFormat="1" ht="15.4" customHeight="1" x14ac:dyDescent="0.25"/>
    <row r="71" s="584" customFormat="1" ht="15.4" customHeight="1" x14ac:dyDescent="0.25"/>
    <row r="72" s="584" customFormat="1" ht="15.4" customHeight="1" x14ac:dyDescent="0.25"/>
    <row r="73" s="584" customFormat="1" ht="15.4" customHeight="1" x14ac:dyDescent="0.25"/>
    <row r="74" s="584" customFormat="1" ht="15.4" customHeight="1" x14ac:dyDescent="0.25"/>
    <row r="75" s="584" customFormat="1" ht="15.4" customHeight="1" x14ac:dyDescent="0.25"/>
    <row r="76" s="584" customFormat="1" ht="15.4" customHeight="1" x14ac:dyDescent="0.25"/>
    <row r="77" s="584" customFormat="1" ht="15.4" customHeight="1" x14ac:dyDescent="0.25"/>
    <row r="78" s="584" customFormat="1" ht="15.4" customHeight="1" x14ac:dyDescent="0.25"/>
    <row r="79" s="584" customFormat="1" ht="15.4" customHeight="1" x14ac:dyDescent="0.25"/>
    <row r="80" s="584" customFormat="1" ht="15.4" customHeight="1" x14ac:dyDescent="0.25"/>
    <row r="81" s="584" customFormat="1" ht="15.4" customHeight="1" x14ac:dyDescent="0.25"/>
    <row r="82" s="584" customFormat="1" ht="15.4" customHeight="1" x14ac:dyDescent="0.25"/>
    <row r="83" s="584" customFormat="1" ht="15.4" customHeight="1" x14ac:dyDescent="0.25"/>
    <row r="84" s="584" customFormat="1" ht="15.4" customHeight="1" x14ac:dyDescent="0.25"/>
    <row r="85" s="584" customFormat="1" ht="15.4" customHeight="1" x14ac:dyDescent="0.25"/>
    <row r="86" s="584" customFormat="1" ht="15.4" customHeight="1" x14ac:dyDescent="0.25"/>
    <row r="87" s="584" customFormat="1" ht="15.4" customHeight="1" x14ac:dyDescent="0.25"/>
    <row r="88" s="584" customFormat="1" ht="15.4" customHeight="1" x14ac:dyDescent="0.25"/>
    <row r="89" s="584" customFormat="1" ht="15.4" customHeight="1" x14ac:dyDescent="0.25"/>
    <row r="90" s="584" customFormat="1" ht="15.4" customHeight="1" x14ac:dyDescent="0.25"/>
    <row r="91" s="584" customFormat="1" ht="15.4" customHeight="1" x14ac:dyDescent="0.25"/>
    <row r="92" s="584" customFormat="1" ht="15.4" customHeight="1" x14ac:dyDescent="0.25"/>
    <row r="93" s="584" customFormat="1" ht="15.4" customHeight="1" x14ac:dyDescent="0.25"/>
    <row r="94" s="584" customFormat="1" ht="15.4" customHeight="1" x14ac:dyDescent="0.25"/>
    <row r="95" s="584" customFormat="1" ht="15.4" customHeight="1" x14ac:dyDescent="0.25"/>
    <row r="96" s="584" customFormat="1" ht="15.4" customHeight="1" x14ac:dyDescent="0.25"/>
    <row r="97" s="584" customFormat="1" ht="15.4" customHeight="1" x14ac:dyDescent="0.25"/>
    <row r="98" s="584" customFormat="1" ht="15.4" customHeight="1" x14ac:dyDescent="0.25"/>
    <row r="99" s="584" customFormat="1" ht="15.4" customHeight="1" x14ac:dyDescent="0.25"/>
    <row r="100" s="584" customFormat="1" ht="15.4" customHeight="1" x14ac:dyDescent="0.25"/>
    <row r="101" s="584" customFormat="1" ht="15.4" customHeight="1" x14ac:dyDescent="0.25"/>
    <row r="102" s="584" customFormat="1" ht="15.4" customHeight="1" x14ac:dyDescent="0.25"/>
    <row r="103" s="584" customFormat="1" ht="15.4" customHeight="1" x14ac:dyDescent="0.25"/>
    <row r="104" s="584" customFormat="1" ht="15.4" customHeight="1" x14ac:dyDescent="0.25"/>
    <row r="105" s="584" customFormat="1" ht="15.4" customHeight="1" x14ac:dyDescent="0.25"/>
    <row r="106" s="584" customFormat="1" ht="15.4" customHeight="1" x14ac:dyDescent="0.25"/>
    <row r="107" s="584" customFormat="1" ht="15.4" customHeight="1" x14ac:dyDescent="0.25"/>
    <row r="108" s="584" customFormat="1" ht="15.4" customHeight="1" x14ac:dyDescent="0.25"/>
    <row r="109" s="584" customFormat="1" ht="15.4" customHeight="1" x14ac:dyDescent="0.25"/>
    <row r="110" s="584" customFormat="1" ht="15.4" customHeight="1" x14ac:dyDescent="0.25"/>
    <row r="111" s="584" customFormat="1" ht="15.4" customHeight="1" x14ac:dyDescent="0.25"/>
    <row r="112" s="584" customFormat="1" ht="15.4" customHeight="1" x14ac:dyDescent="0.25"/>
    <row r="113" s="584" customFormat="1" ht="15.4" customHeight="1" x14ac:dyDescent="0.25"/>
    <row r="114" s="584" customFormat="1" ht="15.4" customHeight="1" x14ac:dyDescent="0.25"/>
    <row r="115" s="584" customFormat="1" ht="15.4" customHeight="1" x14ac:dyDescent="0.25"/>
    <row r="116" s="584" customFormat="1" ht="15.4" customHeight="1" x14ac:dyDescent="0.25"/>
    <row r="117" s="584" customFormat="1" ht="15.4" customHeight="1" x14ac:dyDescent="0.25"/>
    <row r="118" s="584" customFormat="1" ht="15.4" customHeight="1" x14ac:dyDescent="0.25"/>
    <row r="119" s="584" customFormat="1" ht="15.4" customHeight="1" x14ac:dyDescent="0.25"/>
    <row r="120" s="584" customFormat="1" ht="15.4" customHeight="1" x14ac:dyDescent="0.25"/>
    <row r="121" s="584" customFormat="1" ht="15.4" customHeight="1" x14ac:dyDescent="0.25"/>
    <row r="122" s="584" customFormat="1" ht="15.4" customHeight="1" x14ac:dyDescent="0.25"/>
    <row r="123" s="584" customFormat="1" ht="15.4" customHeight="1" x14ac:dyDescent="0.25"/>
    <row r="124" s="584" customFormat="1" ht="15.4" customHeight="1" x14ac:dyDescent="0.25"/>
    <row r="125" s="584" customFormat="1" ht="15.4" customHeight="1" x14ac:dyDescent="0.25"/>
    <row r="126" s="584" customFormat="1" ht="15.4" customHeight="1" x14ac:dyDescent="0.25"/>
    <row r="127" s="584" customFormat="1" ht="15.4" customHeight="1" x14ac:dyDescent="0.25"/>
    <row r="128" s="584" customFormat="1" ht="15.4" customHeight="1" x14ac:dyDescent="0.25"/>
    <row r="129" s="584" customFormat="1" ht="15.4" customHeight="1" x14ac:dyDescent="0.25"/>
    <row r="130" s="584" customFormat="1" ht="15.4" customHeight="1" x14ac:dyDescent="0.25"/>
    <row r="131" s="584" customFormat="1" ht="15.4" customHeight="1" x14ac:dyDescent="0.25"/>
    <row r="132" s="584" customFormat="1" ht="15.4" customHeight="1" x14ac:dyDescent="0.25"/>
    <row r="133" s="584" customFormat="1" ht="15.4" customHeight="1" x14ac:dyDescent="0.25"/>
    <row r="134" s="584" customFormat="1" ht="15.4" customHeight="1" x14ac:dyDescent="0.25"/>
    <row r="135" s="584" customFormat="1" ht="15.4" customHeight="1" x14ac:dyDescent="0.25"/>
    <row r="136" s="584" customFormat="1" ht="15.4" customHeight="1" x14ac:dyDescent="0.25"/>
    <row r="137" s="584" customFormat="1" ht="15.4" customHeight="1" x14ac:dyDescent="0.25"/>
    <row r="138" s="584" customFormat="1" ht="15.4" customHeight="1" x14ac:dyDescent="0.25"/>
    <row r="139" s="584" customFormat="1" ht="15.4" customHeight="1" x14ac:dyDescent="0.25"/>
    <row r="140" s="584" customFormat="1" ht="15.4" customHeight="1" x14ac:dyDescent="0.25"/>
    <row r="141" s="584" customFormat="1" ht="15.4" customHeight="1" x14ac:dyDescent="0.25"/>
    <row r="142" s="584" customFormat="1" ht="15.4" customHeight="1" x14ac:dyDescent="0.25"/>
    <row r="143" s="584" customFormat="1" ht="15.4" customHeight="1" x14ac:dyDescent="0.25"/>
    <row r="144" s="584" customFormat="1" ht="15.4" customHeight="1" x14ac:dyDescent="0.25"/>
    <row r="145" s="584" customFormat="1" ht="15.4" customHeight="1" x14ac:dyDescent="0.25"/>
    <row r="146" s="584" customFormat="1" ht="15.4" customHeight="1" x14ac:dyDescent="0.25"/>
    <row r="147" s="584" customFormat="1" ht="15.4" customHeight="1" x14ac:dyDescent="0.25"/>
    <row r="148" s="584" customFormat="1" ht="15.4" customHeight="1" x14ac:dyDescent="0.25"/>
    <row r="149" s="584" customFormat="1" ht="15.4" customHeight="1" x14ac:dyDescent="0.25"/>
    <row r="150" s="584" customFormat="1" ht="15.4" customHeight="1" x14ac:dyDescent="0.25"/>
    <row r="151" s="584" customFormat="1" ht="15.4" customHeight="1" x14ac:dyDescent="0.25"/>
    <row r="152" s="584" customFormat="1" ht="15.4" customHeight="1" x14ac:dyDescent="0.25"/>
    <row r="153" s="584" customFormat="1" ht="15.4" customHeight="1" x14ac:dyDescent="0.25"/>
    <row r="154" s="584" customFormat="1" ht="15.4" customHeight="1" x14ac:dyDescent="0.25"/>
    <row r="155" s="584" customFormat="1" ht="15.4" customHeight="1" x14ac:dyDescent="0.25"/>
    <row r="156" s="584" customFormat="1" ht="15.4" customHeight="1" x14ac:dyDescent="0.25"/>
    <row r="157" s="584" customFormat="1" ht="15.4" customHeight="1" x14ac:dyDescent="0.25"/>
    <row r="158" s="584" customFormat="1" ht="15.4" customHeight="1" x14ac:dyDescent="0.25"/>
    <row r="159" s="584" customFormat="1" ht="15.4" customHeight="1" x14ac:dyDescent="0.25"/>
    <row r="160" s="584" customFormat="1" ht="15.4" customHeight="1" x14ac:dyDescent="0.25"/>
    <row r="161" s="584" customFormat="1" ht="15.4" customHeight="1" x14ac:dyDescent="0.25"/>
    <row r="162" s="584" customFormat="1" ht="15.4" customHeight="1" x14ac:dyDescent="0.25"/>
    <row r="163" s="584" customFormat="1" ht="15.4" customHeight="1" x14ac:dyDescent="0.25"/>
    <row r="164" s="584" customFormat="1" ht="15.4" customHeight="1" x14ac:dyDescent="0.25"/>
    <row r="165" s="584" customFormat="1" ht="15.4" customHeight="1" x14ac:dyDescent="0.25"/>
    <row r="166" s="584" customFormat="1" ht="15.4" customHeight="1" x14ac:dyDescent="0.25"/>
    <row r="167" s="584" customFormat="1" ht="15.4" customHeight="1" x14ac:dyDescent="0.25"/>
    <row r="168" s="584" customFormat="1" ht="15.4" customHeight="1" x14ac:dyDescent="0.25"/>
    <row r="169" s="584" customFormat="1" ht="15.4" customHeight="1" x14ac:dyDescent="0.25"/>
    <row r="170" s="584" customFormat="1" ht="15.4" customHeight="1" x14ac:dyDescent="0.25"/>
    <row r="171" s="584" customFormat="1" ht="15.4" customHeight="1" x14ac:dyDescent="0.25"/>
    <row r="172" s="584" customFormat="1" ht="15.4" customHeight="1" x14ac:dyDescent="0.25"/>
    <row r="173" s="584" customFormat="1" ht="15.4" customHeight="1" x14ac:dyDescent="0.25"/>
    <row r="174" s="584" customFormat="1" ht="15.4" customHeight="1" x14ac:dyDescent="0.25"/>
    <row r="175" s="584" customFormat="1" ht="15.4" customHeight="1" x14ac:dyDescent="0.25"/>
    <row r="176" s="584" customFormat="1" ht="15.4" customHeight="1" x14ac:dyDescent="0.25"/>
    <row r="177" s="584" customFormat="1" ht="15.4" customHeight="1" x14ac:dyDescent="0.25"/>
    <row r="178" s="584" customFormat="1" ht="15.4" customHeight="1" x14ac:dyDescent="0.25"/>
    <row r="179" s="584" customFormat="1" ht="15.4" customHeight="1" x14ac:dyDescent="0.25"/>
    <row r="180" s="584" customFormat="1" ht="15.4" customHeight="1" x14ac:dyDescent="0.25"/>
    <row r="181" s="584" customFormat="1" ht="15.4" customHeight="1" x14ac:dyDescent="0.25"/>
  </sheetData>
  <mergeCells count="5">
    <mergeCell ref="G9:H9"/>
    <mergeCell ref="K9:L9"/>
    <mergeCell ref="J2:K2"/>
    <mergeCell ref="A14:I14"/>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4F411-5883-41D1-A087-0A2A732FEA17}">
  <sheetPr>
    <tabColor rgb="FF9A0000"/>
  </sheetPr>
  <dimension ref="A1:N54"/>
  <sheetViews>
    <sheetView showGridLines="0" zoomScale="90" zoomScaleNormal="90" workbookViewId="0">
      <selection activeCell="B17" sqref="B17:D17"/>
    </sheetView>
  </sheetViews>
  <sheetFormatPr defaultRowHeight="15" x14ac:dyDescent="0.25"/>
  <cols>
    <col min="1" max="1" width="9.140625" style="584"/>
    <col min="2" max="2" width="30.7109375" style="584" customWidth="1"/>
    <col min="3" max="4" width="13.42578125" style="584" customWidth="1"/>
    <col min="5" max="5" width="11.42578125" style="584" customWidth="1"/>
    <col min="6" max="6" width="13.140625" style="584" customWidth="1"/>
    <col min="7" max="7" width="19.5703125" style="584" customWidth="1"/>
    <col min="8" max="8" width="8.42578125" style="584" customWidth="1"/>
    <col min="9" max="9" width="18.85546875" style="584" customWidth="1"/>
    <col min="10" max="10" width="35.140625" style="584" customWidth="1"/>
    <col min="11" max="11" width="21.28515625" style="584" customWidth="1"/>
    <col min="12" max="12" width="11.140625" style="584" customWidth="1"/>
    <col min="13" max="13" width="12.7109375" style="584" customWidth="1"/>
    <col min="14" max="14" width="16.5703125" style="584" bestFit="1" customWidth="1"/>
    <col min="15" max="16" width="9.140625" style="584"/>
    <col min="17" max="17" width="9.28515625" style="584" bestFit="1" customWidth="1"/>
    <col min="18" max="18" width="13.140625" style="584" customWidth="1"/>
    <col min="19" max="19" width="21" style="584" customWidth="1"/>
    <col min="20" max="16384" width="9.140625" style="584"/>
  </cols>
  <sheetData>
    <row r="1" spans="1:12" ht="15.75" thickBot="1" x14ac:dyDescent="0.3"/>
    <row r="2" spans="1:12" ht="19.5" thickBot="1" x14ac:dyDescent="0.35">
      <c r="A2" s="769" t="s">
        <v>330</v>
      </c>
      <c r="B2" s="770"/>
      <c r="C2" s="770"/>
      <c r="D2" s="770"/>
      <c r="E2" s="770"/>
      <c r="F2" s="770"/>
      <c r="G2" s="771"/>
      <c r="J2" s="791" t="s">
        <v>331</v>
      </c>
      <c r="K2" s="792"/>
    </row>
    <row r="3" spans="1:12" ht="19.5" thickBot="1" x14ac:dyDescent="0.3">
      <c r="A3" s="658"/>
      <c r="B3" s="793" t="s">
        <v>332</v>
      </c>
      <c r="C3" s="794"/>
      <c r="D3" s="795"/>
      <c r="E3" s="618"/>
      <c r="F3" s="618"/>
      <c r="G3" s="660"/>
      <c r="H3" s="657"/>
      <c r="I3" s="657"/>
      <c r="J3" s="672" t="s">
        <v>8</v>
      </c>
      <c r="K3" s="678">
        <v>70.77</v>
      </c>
      <c r="L3" s="657"/>
    </row>
    <row r="4" spans="1:12" x14ac:dyDescent="0.25">
      <c r="A4" s="658"/>
      <c r="B4" s="672" t="s">
        <v>333</v>
      </c>
      <c r="C4" s="673"/>
      <c r="D4" s="674">
        <v>-237.8</v>
      </c>
      <c r="E4" s="618"/>
      <c r="F4" s="618"/>
      <c r="G4" s="660"/>
      <c r="J4" s="7" t="s">
        <v>9</v>
      </c>
      <c r="K4" s="6">
        <v>180.6</v>
      </c>
    </row>
    <row r="5" spans="1:12" ht="15.75" thickBot="1" x14ac:dyDescent="0.3">
      <c r="A5" s="658"/>
      <c r="B5" s="7" t="s">
        <v>334</v>
      </c>
      <c r="C5" s="8"/>
      <c r="D5" s="9">
        <v>32.1</v>
      </c>
      <c r="E5" s="618"/>
      <c r="F5" s="618"/>
      <c r="G5" s="660"/>
      <c r="J5" s="679" t="s">
        <v>335</v>
      </c>
      <c r="K5" s="680">
        <f>K3*K4</f>
        <v>12781.061999999998</v>
      </c>
    </row>
    <row r="6" spans="1:12" ht="15.75" thickBot="1" x14ac:dyDescent="0.3">
      <c r="A6" s="658"/>
      <c r="B6" s="675" t="s">
        <v>336</v>
      </c>
      <c r="C6" s="676"/>
      <c r="D6" s="677">
        <v>311.5</v>
      </c>
      <c r="E6" s="618"/>
      <c r="F6" s="618"/>
      <c r="G6" s="660"/>
    </row>
    <row r="7" spans="1:12" ht="15.6" customHeight="1" thickBot="1" x14ac:dyDescent="0.3">
      <c r="A7" s="658"/>
      <c r="B7" s="10" t="s">
        <v>337</v>
      </c>
      <c r="C7" s="11"/>
      <c r="D7" s="12">
        <v>216</v>
      </c>
      <c r="E7" s="618"/>
      <c r="F7" s="618"/>
      <c r="G7" s="660"/>
      <c r="J7" s="791" t="s">
        <v>338</v>
      </c>
      <c r="K7" s="792"/>
    </row>
    <row r="8" spans="1:12" ht="15.75" thickBot="1" x14ac:dyDescent="0.3">
      <c r="A8" s="658"/>
      <c r="B8" s="618"/>
      <c r="C8" s="618"/>
      <c r="D8" s="618"/>
      <c r="E8" s="618"/>
      <c r="F8" s="618"/>
      <c r="G8" s="660"/>
      <c r="J8" s="675" t="s">
        <v>339</v>
      </c>
      <c r="K8" s="681">
        <f>F49</f>
        <v>225.83756061394143</v>
      </c>
    </row>
    <row r="9" spans="1:12" ht="15.75" x14ac:dyDescent="0.25">
      <c r="A9" s="658"/>
      <c r="B9" s="695" t="s">
        <v>698</v>
      </c>
      <c r="C9" s="696"/>
      <c r="D9" s="697"/>
      <c r="E9" s="698">
        <f>KE!K3</f>
        <v>1.6469999999999999E-2</v>
      </c>
      <c r="F9" s="618"/>
      <c r="G9" s="660"/>
      <c r="J9" s="7" t="s">
        <v>340</v>
      </c>
      <c r="K9" s="6">
        <f>F50</f>
        <v>579.69622854827048</v>
      </c>
    </row>
    <row r="10" spans="1:12" ht="16.5" thickBot="1" x14ac:dyDescent="0.3">
      <c r="A10" s="658"/>
      <c r="B10" s="374" t="s">
        <v>341</v>
      </c>
      <c r="C10" s="375"/>
      <c r="D10" s="13"/>
      <c r="E10" s="16">
        <f>D4/D5</f>
        <v>-7.40809968847352</v>
      </c>
      <c r="F10" s="618"/>
      <c r="G10" s="660"/>
      <c r="J10" s="679" t="s">
        <v>342</v>
      </c>
      <c r="K10" s="680">
        <f>F51</f>
        <v>805.53378916221186</v>
      </c>
    </row>
    <row r="11" spans="1:12" ht="16.5" thickBot="1" x14ac:dyDescent="0.3">
      <c r="A11" s="658"/>
      <c r="B11" s="689" t="s">
        <v>343</v>
      </c>
      <c r="C11" s="690"/>
      <c r="D11" s="693"/>
      <c r="E11" s="694">
        <f>(D4+D6)/(D5+D6)</f>
        <v>0.21449359720605352</v>
      </c>
      <c r="F11" s="618"/>
      <c r="G11" s="660"/>
    </row>
    <row r="12" spans="1:12" ht="16.5" thickBot="1" x14ac:dyDescent="0.3">
      <c r="A12" s="658"/>
      <c r="B12" s="374" t="s">
        <v>344</v>
      </c>
      <c r="C12" s="375"/>
      <c r="D12" s="15"/>
      <c r="E12" s="14">
        <v>0.1134</v>
      </c>
      <c r="F12" s="618"/>
      <c r="G12" s="660"/>
      <c r="I12" s="656"/>
      <c r="J12" s="775" t="s">
        <v>12</v>
      </c>
      <c r="K12" s="776"/>
    </row>
    <row r="13" spans="1:12" ht="15.75" x14ac:dyDescent="0.25">
      <c r="A13" s="658"/>
      <c r="B13" s="689" t="s">
        <v>345</v>
      </c>
      <c r="C13" s="690"/>
      <c r="D13" s="691"/>
      <c r="E13" s="692">
        <f>E9+E12</f>
        <v>0.12986999999999999</v>
      </c>
      <c r="F13" s="618"/>
      <c r="G13" s="660"/>
      <c r="J13" s="672" t="s">
        <v>346</v>
      </c>
      <c r="K13" s="682">
        <f>KE!L17</f>
        <v>6.098325312148252E-2</v>
      </c>
      <c r="L13" s="583"/>
    </row>
    <row r="14" spans="1:12" x14ac:dyDescent="0.25">
      <c r="A14" s="658"/>
      <c r="B14" s="376" t="s">
        <v>347</v>
      </c>
      <c r="C14" s="377"/>
      <c r="D14" s="335"/>
      <c r="E14" s="23">
        <f>E13*(1-KE!L12)</f>
        <v>0.11940247799999999</v>
      </c>
      <c r="F14" s="618"/>
      <c r="G14" s="660"/>
      <c r="J14" s="290" t="s">
        <v>348</v>
      </c>
      <c r="K14" s="18">
        <f>E14</f>
        <v>0.11940247799999999</v>
      </c>
    </row>
    <row r="15" spans="1:12" ht="15.75" thickBot="1" x14ac:dyDescent="0.3">
      <c r="A15" s="659"/>
      <c r="B15" s="685" t="s">
        <v>349</v>
      </c>
      <c r="C15" s="686"/>
      <c r="D15" s="687"/>
      <c r="E15" s="688">
        <f>D4+D6-C35</f>
        <v>-22.916038091378425</v>
      </c>
      <c r="F15" s="661"/>
      <c r="G15" s="662"/>
      <c r="J15" s="675" t="s">
        <v>350</v>
      </c>
      <c r="K15" s="683">
        <f>K5/(K5+K10)</f>
        <v>0.94071113900328351</v>
      </c>
    </row>
    <row r="16" spans="1:12" x14ac:dyDescent="0.25">
      <c r="J16" s="290" t="s">
        <v>351</v>
      </c>
      <c r="K16" s="289">
        <f>K10/(K10+K5)</f>
        <v>5.9288860996716493E-2</v>
      </c>
    </row>
    <row r="17" spans="1:14" ht="15.75" thickBot="1" x14ac:dyDescent="0.3">
      <c r="J17" s="679" t="s">
        <v>12</v>
      </c>
      <c r="K17" s="684">
        <f>K13*(K15)+K14*(K16)</f>
        <v>6.4446862424840864E-2</v>
      </c>
    </row>
    <row r="18" spans="1:14" ht="15.75" thickBot="1" x14ac:dyDescent="0.3"/>
    <row r="19" spans="1:14" ht="19.5" thickBot="1" x14ac:dyDescent="0.35">
      <c r="A19" s="772" t="s">
        <v>352</v>
      </c>
      <c r="B19" s="773"/>
      <c r="C19" s="773"/>
      <c r="D19" s="773"/>
      <c r="E19" s="773"/>
      <c r="F19" s="773"/>
      <c r="G19" s="774"/>
      <c r="N19" s="600"/>
    </row>
    <row r="20" spans="1:14" ht="19.5" thickBot="1" x14ac:dyDescent="0.3">
      <c r="A20" s="617"/>
      <c r="B20" s="663"/>
      <c r="C20" s="664"/>
      <c r="D20" s="663"/>
      <c r="E20" s="663"/>
      <c r="F20" s="663"/>
      <c r="G20" s="665"/>
    </row>
    <row r="21" spans="1:14" ht="15.75" thickBot="1" x14ac:dyDescent="0.3">
      <c r="A21" s="617"/>
      <c r="B21" s="709" t="s">
        <v>353</v>
      </c>
      <c r="C21" s="710" t="s">
        <v>354</v>
      </c>
      <c r="D21" s="710" t="s">
        <v>355</v>
      </c>
      <c r="E21" s="710" t="s">
        <v>356</v>
      </c>
      <c r="F21" s="711" t="s">
        <v>357</v>
      </c>
      <c r="G21" s="619"/>
      <c r="L21" s="654"/>
    </row>
    <row r="22" spans="1:14" x14ac:dyDescent="0.25">
      <c r="A22" s="617"/>
      <c r="B22" s="163">
        <v>2021</v>
      </c>
      <c r="C22" s="167">
        <v>285.2</v>
      </c>
      <c r="D22" s="167">
        <v>1</v>
      </c>
      <c r="E22" s="171">
        <f t="shared" ref="E22:E27" si="0">$E$13</f>
        <v>0.12986999999999999</v>
      </c>
      <c r="F22" s="156">
        <f t="shared" ref="F22:F27" si="1">C22/((1+E22)^D22)</f>
        <v>252.41841981820917</v>
      </c>
      <c r="G22" s="619"/>
      <c r="I22" s="583"/>
      <c r="J22" s="583"/>
      <c r="K22" s="583"/>
      <c r="L22" s="583"/>
    </row>
    <row r="23" spans="1:14" x14ac:dyDescent="0.25">
      <c r="A23" s="617"/>
      <c r="B23" s="701">
        <v>2022</v>
      </c>
      <c r="C23" s="633">
        <v>168</v>
      </c>
      <c r="D23" s="633">
        <v>2</v>
      </c>
      <c r="E23" s="630">
        <f t="shared" si="0"/>
        <v>0.12986999999999999</v>
      </c>
      <c r="F23" s="403">
        <f t="shared" si="1"/>
        <v>131.59892046269104</v>
      </c>
      <c r="G23" s="619"/>
      <c r="I23" s="583"/>
      <c r="J23" s="583"/>
      <c r="K23" s="583"/>
      <c r="L23" s="583"/>
    </row>
    <row r="24" spans="1:14" x14ac:dyDescent="0.25">
      <c r="A24" s="617"/>
      <c r="B24" s="163">
        <v>2023</v>
      </c>
      <c r="C24" s="167">
        <v>112.1</v>
      </c>
      <c r="D24" s="167">
        <v>3</v>
      </c>
      <c r="E24" s="171">
        <f t="shared" si="0"/>
        <v>0.12986999999999999</v>
      </c>
      <c r="F24" s="156">
        <f t="shared" si="1"/>
        <v>77.717743043487872</v>
      </c>
      <c r="G24" s="619"/>
      <c r="J24" s="583"/>
      <c r="K24" s="583"/>
    </row>
    <row r="25" spans="1:14" x14ac:dyDescent="0.25">
      <c r="A25" s="617"/>
      <c r="B25" s="701">
        <v>2024</v>
      </c>
      <c r="C25" s="633">
        <v>78.8</v>
      </c>
      <c r="D25" s="633">
        <v>4</v>
      </c>
      <c r="E25" s="630">
        <f t="shared" si="0"/>
        <v>0.12986999999999999</v>
      </c>
      <c r="F25" s="403">
        <f t="shared" si="1"/>
        <v>48.351762270242347</v>
      </c>
      <c r="G25" s="619"/>
      <c r="J25" s="583"/>
      <c r="K25" s="655"/>
    </row>
    <row r="26" spans="1:14" x14ac:dyDescent="0.25">
      <c r="A26" s="617"/>
      <c r="B26" s="163">
        <v>2025</v>
      </c>
      <c r="C26" s="167">
        <v>51</v>
      </c>
      <c r="D26" s="167">
        <v>5</v>
      </c>
      <c r="E26" s="171">
        <f t="shared" si="0"/>
        <v>0.12986999999999999</v>
      </c>
      <c r="F26" s="156">
        <f t="shared" si="1"/>
        <v>27.696684792028314</v>
      </c>
      <c r="G26" s="619"/>
    </row>
    <row r="27" spans="1:14" x14ac:dyDescent="0.25">
      <c r="A27" s="617"/>
      <c r="B27" s="701" t="s">
        <v>358</v>
      </c>
      <c r="C27" s="633">
        <v>87.2</v>
      </c>
      <c r="D27" s="633">
        <v>6</v>
      </c>
      <c r="E27" s="630">
        <f t="shared" si="0"/>
        <v>0.12986999999999999</v>
      </c>
      <c r="F27" s="403">
        <f t="shared" si="1"/>
        <v>41.912698161611679</v>
      </c>
      <c r="G27" s="619"/>
    </row>
    <row r="28" spans="1:14" ht="15.75" thickBot="1" x14ac:dyDescent="0.3">
      <c r="A28" s="617"/>
      <c r="B28" s="177" t="s">
        <v>359</v>
      </c>
      <c r="C28" s="176">
        <v>755.3</v>
      </c>
      <c r="D28" s="176"/>
      <c r="E28" s="176"/>
      <c r="F28" s="148"/>
      <c r="G28" s="619"/>
    </row>
    <row r="29" spans="1:14" ht="15.75" thickBot="1" x14ac:dyDescent="0.3">
      <c r="A29" s="617"/>
      <c r="B29" s="699" t="s">
        <v>360</v>
      </c>
      <c r="C29" s="700"/>
      <c r="D29" s="700"/>
      <c r="E29" s="413"/>
      <c r="F29" s="416">
        <f>SUM(F22:F27)</f>
        <v>579.69622854827048</v>
      </c>
      <c r="G29" s="619"/>
    </row>
    <row r="30" spans="1:14" ht="15.75" thickBot="1" x14ac:dyDescent="0.3">
      <c r="A30" s="617"/>
      <c r="B30" s="618"/>
      <c r="C30" s="618"/>
      <c r="D30" s="618"/>
      <c r="E30" s="618"/>
      <c r="F30" s="618"/>
      <c r="G30" s="619"/>
    </row>
    <row r="31" spans="1:14" x14ac:dyDescent="0.25">
      <c r="A31" s="617"/>
      <c r="B31" s="702" t="s">
        <v>361</v>
      </c>
      <c r="C31" s="703">
        <f>(AVERAGE(C22:C26))</f>
        <v>139.01999999999998</v>
      </c>
      <c r="D31" s="666"/>
      <c r="E31" s="666"/>
      <c r="F31" s="667"/>
      <c r="G31" s="619"/>
      <c r="M31" s="583"/>
    </row>
    <row r="32" spans="1:14" x14ac:dyDescent="0.25">
      <c r="A32" s="617"/>
      <c r="B32" s="26" t="s">
        <v>362</v>
      </c>
      <c r="C32" s="157">
        <v>1</v>
      </c>
      <c r="D32" s="618"/>
      <c r="E32" s="618"/>
      <c r="F32" s="618"/>
      <c r="G32" s="619"/>
      <c r="J32" s="583"/>
      <c r="K32" s="583"/>
    </row>
    <row r="33" spans="1:14" ht="15" customHeight="1" x14ac:dyDescent="0.25">
      <c r="A33" s="617"/>
      <c r="B33" s="704" t="s">
        <v>363</v>
      </c>
      <c r="C33" s="705">
        <v>6</v>
      </c>
      <c r="D33" s="618"/>
      <c r="E33" s="618"/>
      <c r="F33" s="618"/>
      <c r="G33" s="619"/>
    </row>
    <row r="34" spans="1:14" x14ac:dyDescent="0.25">
      <c r="A34" s="617"/>
      <c r="B34" s="26" t="s">
        <v>364</v>
      </c>
      <c r="C34" s="157">
        <f>C27</f>
        <v>87.2</v>
      </c>
      <c r="D34" s="618"/>
      <c r="E34" s="618"/>
      <c r="F34" s="618"/>
      <c r="G34" s="619"/>
    </row>
    <row r="35" spans="1:14" ht="15.75" thickBot="1" x14ac:dyDescent="0.3">
      <c r="A35" s="621"/>
      <c r="B35" s="706" t="s">
        <v>365</v>
      </c>
      <c r="C35" s="707">
        <f>F29/6</f>
        <v>96.616038091378414</v>
      </c>
      <c r="D35" s="622"/>
      <c r="E35" s="622"/>
      <c r="F35" s="622"/>
      <c r="G35" s="623"/>
      <c r="H35" s="652"/>
    </row>
    <row r="36" spans="1:14" x14ac:dyDescent="0.25">
      <c r="H36" s="652"/>
      <c r="N36" s="653"/>
    </row>
    <row r="37" spans="1:14" ht="15.75" thickBot="1" x14ac:dyDescent="0.3"/>
    <row r="38" spans="1:14" ht="19.5" thickBot="1" x14ac:dyDescent="0.35">
      <c r="A38" s="796"/>
      <c r="B38" s="773" t="s">
        <v>366</v>
      </c>
      <c r="C38" s="708"/>
      <c r="D38" s="708"/>
      <c r="E38" s="708"/>
      <c r="F38" s="708"/>
      <c r="G38" s="797"/>
      <c r="H38" s="798"/>
    </row>
    <row r="39" spans="1:14" ht="15.75" thickBot="1" x14ac:dyDescent="0.3">
      <c r="A39" s="617"/>
      <c r="B39" s="618"/>
      <c r="C39" s="618"/>
      <c r="D39" s="618"/>
      <c r="E39" s="618"/>
      <c r="F39" s="618"/>
      <c r="G39" s="618"/>
      <c r="H39" s="668"/>
    </row>
    <row r="40" spans="1:14" ht="15.75" thickBot="1" x14ac:dyDescent="0.3">
      <c r="A40" s="617"/>
      <c r="B40" s="709" t="s">
        <v>367</v>
      </c>
      <c r="C40" s="710"/>
      <c r="D40" s="710" t="s">
        <v>368</v>
      </c>
      <c r="E40" s="710" t="s">
        <v>355</v>
      </c>
      <c r="F40" s="710" t="s">
        <v>369</v>
      </c>
      <c r="G40" s="711" t="s">
        <v>370</v>
      </c>
      <c r="H40" s="619"/>
    </row>
    <row r="41" spans="1:14" x14ac:dyDescent="0.25">
      <c r="A41" s="617"/>
      <c r="B41" s="173" t="s">
        <v>371</v>
      </c>
      <c r="C41" s="174"/>
      <c r="D41" s="166">
        <v>216.4</v>
      </c>
      <c r="E41" s="166">
        <v>3</v>
      </c>
      <c r="F41" s="170">
        <v>1</v>
      </c>
      <c r="G41" s="22">
        <f>E41*F41</f>
        <v>3</v>
      </c>
      <c r="H41" s="669"/>
    </row>
    <row r="42" spans="1:14" ht="15.75" thickBot="1" x14ac:dyDescent="0.3">
      <c r="A42" s="617"/>
      <c r="B42" s="147" t="s">
        <v>372</v>
      </c>
      <c r="C42" s="175"/>
      <c r="D42" s="176">
        <v>216.4</v>
      </c>
      <c r="E42" s="176"/>
      <c r="F42" s="176"/>
      <c r="G42" s="148"/>
      <c r="H42" s="619"/>
      <c r="I42" s="651"/>
    </row>
    <row r="43" spans="1:14" ht="15.6" customHeight="1" thickBot="1" x14ac:dyDescent="0.3">
      <c r="A43" s="617"/>
      <c r="B43" s="618"/>
      <c r="C43" s="618"/>
      <c r="D43" s="618"/>
      <c r="E43" s="618"/>
      <c r="F43" s="618"/>
      <c r="G43" s="618"/>
      <c r="H43" s="619"/>
    </row>
    <row r="44" spans="1:14" ht="22.9" customHeight="1" thickBot="1" x14ac:dyDescent="0.3">
      <c r="A44" s="617"/>
      <c r="B44" s="799" t="s">
        <v>373</v>
      </c>
      <c r="C44" s="800" t="s">
        <v>374</v>
      </c>
      <c r="D44" s="800" t="s">
        <v>375</v>
      </c>
      <c r="E44" s="800" t="s">
        <v>376</v>
      </c>
      <c r="F44" s="801" t="s">
        <v>377</v>
      </c>
      <c r="G44" s="618"/>
      <c r="H44" s="619"/>
    </row>
    <row r="45" spans="1:14" x14ac:dyDescent="0.25">
      <c r="A45" s="617"/>
      <c r="B45" s="162">
        <v>2021</v>
      </c>
      <c r="C45" s="166">
        <v>1</v>
      </c>
      <c r="D45" s="166">
        <f>D5</f>
        <v>32.1</v>
      </c>
      <c r="E45" s="170">
        <f>$E$13</f>
        <v>0.12986999999999999</v>
      </c>
      <c r="F45" s="155">
        <f>D45/((1+E45)^C45)</f>
        <v>28.410348093143462</v>
      </c>
      <c r="G45" s="618"/>
      <c r="H45" s="619"/>
    </row>
    <row r="46" spans="1:14" ht="17.45" customHeight="1" x14ac:dyDescent="0.25">
      <c r="A46" s="617"/>
      <c r="B46" s="163">
        <v>2022</v>
      </c>
      <c r="C46" s="167">
        <v>2</v>
      </c>
      <c r="D46" s="167">
        <f>D5</f>
        <v>32.1</v>
      </c>
      <c r="E46" s="171">
        <f>$E$13</f>
        <v>0.12986999999999999</v>
      </c>
      <c r="F46" s="43">
        <f>D46/((1+E46)^C46)</f>
        <v>25.144793731264183</v>
      </c>
      <c r="G46" s="618"/>
      <c r="H46" s="619"/>
    </row>
    <row r="47" spans="1:14" x14ac:dyDescent="0.25">
      <c r="A47" s="617"/>
      <c r="B47" s="164">
        <v>2023</v>
      </c>
      <c r="C47" s="168">
        <v>3</v>
      </c>
      <c r="D47" s="168">
        <f>D5</f>
        <v>32.1</v>
      </c>
      <c r="E47" s="172">
        <f>$E$13</f>
        <v>0.12986999999999999</v>
      </c>
      <c r="F47" s="155">
        <f>D47/((1+E47)^C47)</f>
        <v>22.254590113255674</v>
      </c>
      <c r="G47" s="618"/>
      <c r="H47" s="619"/>
    </row>
    <row r="48" spans="1:14" x14ac:dyDescent="0.25">
      <c r="A48" s="617"/>
      <c r="B48" s="163">
        <v>2023</v>
      </c>
      <c r="C48" s="167">
        <v>3</v>
      </c>
      <c r="D48" s="167">
        <v>216.4</v>
      </c>
      <c r="E48" s="171">
        <f>$E$13</f>
        <v>0.12986999999999999</v>
      </c>
      <c r="F48" s="43">
        <f>D48/((1+E48)^C48)</f>
        <v>150.02782867627812</v>
      </c>
      <c r="G48" s="618"/>
      <c r="H48" s="619"/>
    </row>
    <row r="49" spans="1:8" ht="15" customHeight="1" thickBot="1" x14ac:dyDescent="0.3">
      <c r="A49" s="617"/>
      <c r="B49" s="165" t="s">
        <v>305</v>
      </c>
      <c r="C49" s="169"/>
      <c r="D49" s="169"/>
      <c r="E49" s="169"/>
      <c r="F49" s="154">
        <f>SUM(F45:F48)</f>
        <v>225.83756061394143</v>
      </c>
      <c r="G49" s="618"/>
      <c r="H49" s="619"/>
    </row>
    <row r="50" spans="1:8" x14ac:dyDescent="0.25">
      <c r="A50" s="617"/>
      <c r="B50" s="149" t="s">
        <v>340</v>
      </c>
      <c r="C50" s="150"/>
      <c r="D50" s="150"/>
      <c r="E50" s="150"/>
      <c r="F50" s="151">
        <f>F29</f>
        <v>579.69622854827048</v>
      </c>
      <c r="G50" s="618"/>
      <c r="H50" s="619"/>
    </row>
    <row r="51" spans="1:8" ht="15" customHeight="1" thickBot="1" x14ac:dyDescent="0.3">
      <c r="A51" s="617"/>
      <c r="B51" s="152" t="s">
        <v>378</v>
      </c>
      <c r="C51" s="52"/>
      <c r="D51" s="52"/>
      <c r="E51" s="52"/>
      <c r="F51" s="153">
        <f>F49+F50</f>
        <v>805.53378916221186</v>
      </c>
      <c r="G51" s="618"/>
      <c r="H51" s="619"/>
    </row>
    <row r="52" spans="1:8" x14ac:dyDescent="0.25">
      <c r="A52" s="617"/>
      <c r="B52" s="618"/>
      <c r="C52" s="618"/>
      <c r="D52" s="618"/>
      <c r="E52" s="618"/>
      <c r="F52" s="618"/>
      <c r="G52" s="618"/>
      <c r="H52" s="619"/>
    </row>
    <row r="53" spans="1:8" x14ac:dyDescent="0.25">
      <c r="A53" s="617"/>
      <c r="B53" s="618"/>
      <c r="C53" s="618"/>
      <c r="D53" s="618"/>
      <c r="E53" s="618"/>
      <c r="F53" s="618"/>
      <c r="G53" s="618"/>
      <c r="H53" s="619"/>
    </row>
    <row r="54" spans="1:8" ht="15.75" thickBot="1" x14ac:dyDescent="0.3">
      <c r="A54" s="621"/>
      <c r="B54" s="622"/>
      <c r="C54" s="622"/>
      <c r="D54" s="622"/>
      <c r="E54" s="622"/>
      <c r="F54" s="622"/>
      <c r="G54" s="622"/>
      <c r="H54" s="623"/>
    </row>
  </sheetData>
  <mergeCells count="15">
    <mergeCell ref="J12:K12"/>
    <mergeCell ref="B38:F38"/>
    <mergeCell ref="B14:C14"/>
    <mergeCell ref="B12:C12"/>
    <mergeCell ref="B13:C13"/>
    <mergeCell ref="B15:C15"/>
    <mergeCell ref="D31:E31"/>
    <mergeCell ref="A19:G19"/>
    <mergeCell ref="B10:C10"/>
    <mergeCell ref="B11:C11"/>
    <mergeCell ref="J7:K7"/>
    <mergeCell ref="J2:K2"/>
    <mergeCell ref="B3:D3"/>
    <mergeCell ref="B9:C9"/>
    <mergeCell ref="A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D281-68D8-4A43-A254-FD92AC3D69E9}">
  <sheetPr>
    <tabColor rgb="FF9A0000"/>
  </sheetPr>
  <dimension ref="A2:R44"/>
  <sheetViews>
    <sheetView showGridLines="0" topLeftCell="A22" zoomScale="80" zoomScaleNormal="80" workbookViewId="0">
      <selection activeCell="B17" sqref="B17:D17"/>
    </sheetView>
  </sheetViews>
  <sheetFormatPr defaultRowHeight="15" x14ac:dyDescent="0.25"/>
  <cols>
    <col min="1" max="1" width="9.140625" style="584"/>
    <col min="2" max="2" width="38.28515625" style="584" customWidth="1"/>
    <col min="3" max="3" width="11.5703125" style="584" customWidth="1"/>
    <col min="4" max="4" width="11.85546875" style="584" bestFit="1" customWidth="1"/>
    <col min="5" max="5" width="12" style="584" customWidth="1"/>
    <col min="6" max="6" width="18.5703125" style="584" customWidth="1"/>
    <col min="7" max="7" width="13.28515625" style="584" customWidth="1"/>
    <col min="8" max="8" width="15.5703125" style="584" customWidth="1"/>
    <col min="9" max="9" width="14.85546875" style="584" customWidth="1"/>
    <col min="10" max="10" width="12.28515625" style="584" customWidth="1"/>
    <col min="11" max="11" width="14.5703125" style="584" customWidth="1"/>
    <col min="12" max="12" width="15.28515625" style="584" customWidth="1"/>
    <col min="13" max="13" width="14.42578125" style="584" customWidth="1"/>
    <col min="14" max="14" width="15.28515625" style="584" customWidth="1"/>
    <col min="15" max="15" width="16.85546875" style="584" customWidth="1"/>
    <col min="16" max="16384" width="9.140625" style="584"/>
  </cols>
  <sheetData>
    <row r="2" spans="1:18" ht="19.5" thickBot="1" x14ac:dyDescent="0.35">
      <c r="C2" s="654"/>
      <c r="D2" s="654"/>
      <c r="E2" s="867" t="s">
        <v>379</v>
      </c>
      <c r="F2" s="868"/>
      <c r="G2" s="868"/>
      <c r="H2" s="868"/>
      <c r="I2" s="868"/>
      <c r="J2" s="868"/>
      <c r="K2" s="868"/>
      <c r="L2" s="868"/>
      <c r="M2" s="869"/>
    </row>
    <row r="3" spans="1:18" ht="15" customHeight="1" thickBot="1" x14ac:dyDescent="0.35">
      <c r="A3" s="583"/>
      <c r="B3" s="583"/>
      <c r="C3" s="805"/>
      <c r="D3" s="805"/>
      <c r="E3" s="828"/>
      <c r="F3" s="829"/>
      <c r="G3" s="829"/>
      <c r="H3" s="829"/>
      <c r="I3" s="829"/>
      <c r="J3" s="829"/>
      <c r="K3" s="829"/>
      <c r="L3" s="829"/>
      <c r="M3" s="830"/>
    </row>
    <row r="4" spans="1:18" ht="15" customHeight="1" thickBot="1" x14ac:dyDescent="0.3">
      <c r="B4" s="873" t="s">
        <v>380</v>
      </c>
      <c r="C4" s="874"/>
      <c r="D4" s="805"/>
      <c r="E4" s="820"/>
      <c r="F4" s="870" t="s">
        <v>381</v>
      </c>
      <c r="G4" s="871"/>
      <c r="H4" s="871"/>
      <c r="I4" s="872"/>
      <c r="J4" s="833"/>
      <c r="K4" s="833"/>
      <c r="L4" s="821"/>
      <c r="M4" s="824"/>
    </row>
    <row r="5" spans="1:18" ht="15" customHeight="1" thickBot="1" x14ac:dyDescent="0.3">
      <c r="B5" s="636" t="s">
        <v>382</v>
      </c>
      <c r="C5" s="848" cm="1">
        <f t="array" ref="C5">'Income Statement'!H12:H12</f>
        <v>-237.8</v>
      </c>
      <c r="D5" s="583"/>
      <c r="E5" s="831"/>
      <c r="F5" s="817" t="s">
        <v>383</v>
      </c>
      <c r="G5" s="818" t="s">
        <v>384</v>
      </c>
      <c r="H5" s="818" t="s">
        <v>385</v>
      </c>
      <c r="I5" s="819" t="s">
        <v>386</v>
      </c>
      <c r="J5" s="833"/>
      <c r="K5" s="833"/>
      <c r="L5" s="821"/>
      <c r="M5" s="824"/>
    </row>
    <row r="6" spans="1:18" ht="15" customHeight="1" thickBot="1" x14ac:dyDescent="0.3">
      <c r="B6" s="235" t="s">
        <v>387</v>
      </c>
      <c r="C6" s="236">
        <v>0.27</v>
      </c>
      <c r="D6" s="583"/>
      <c r="E6" s="831"/>
      <c r="F6" s="840">
        <v>2016</v>
      </c>
      <c r="G6" s="841">
        <f>'Cash Flow'!S28</f>
        <v>142.69999999999999</v>
      </c>
      <c r="H6" s="842">
        <f>'Cash Flow'!S9</f>
        <v>166.7</v>
      </c>
      <c r="I6" s="843">
        <f t="shared" ref="I6:I10" si="0">G6-H6</f>
        <v>-24</v>
      </c>
      <c r="J6" s="835" t="s">
        <v>388</v>
      </c>
      <c r="K6" s="806" t="s">
        <v>374</v>
      </c>
      <c r="L6" s="711" t="s">
        <v>389</v>
      </c>
      <c r="M6" s="824"/>
    </row>
    <row r="7" spans="1:18" ht="15" customHeight="1" x14ac:dyDescent="0.25">
      <c r="B7" s="636" t="s">
        <v>390</v>
      </c>
      <c r="C7" s="848">
        <f>' KD and WACC'!D6</f>
        <v>311.5</v>
      </c>
      <c r="E7" s="820"/>
      <c r="F7" s="224">
        <v>2017</v>
      </c>
      <c r="G7" s="225">
        <f>'Cash Flow'!O28</f>
        <v>113.4</v>
      </c>
      <c r="H7" s="226">
        <f>'Cash Flow'!O9</f>
        <v>151.9</v>
      </c>
      <c r="I7" s="227">
        <f t="shared" si="0"/>
        <v>-38.5</v>
      </c>
      <c r="J7" s="833"/>
      <c r="K7" s="849">
        <v>2020</v>
      </c>
      <c r="L7" s="837">
        <v>0</v>
      </c>
      <c r="M7" s="824"/>
    </row>
    <row r="8" spans="1:18" ht="15" customHeight="1" x14ac:dyDescent="0.25">
      <c r="B8" s="235" t="s">
        <v>391</v>
      </c>
      <c r="C8" s="237">
        <f>' KD and WACC'!C35</f>
        <v>96.616038091378414</v>
      </c>
      <c r="E8" s="820"/>
      <c r="F8" s="840">
        <v>2018</v>
      </c>
      <c r="G8" s="841">
        <f>'Cash Flow'!K28</f>
        <v>93.7</v>
      </c>
      <c r="H8" s="842">
        <f>'Cash Flow'!K9</f>
        <v>126.9</v>
      </c>
      <c r="I8" s="843">
        <f t="shared" si="0"/>
        <v>-33.200000000000003</v>
      </c>
      <c r="J8" s="833"/>
      <c r="K8" s="223">
        <v>2019</v>
      </c>
      <c r="L8" s="851">
        <v>0</v>
      </c>
      <c r="M8" s="824"/>
    </row>
    <row r="9" spans="1:18" ht="15" customHeight="1" x14ac:dyDescent="0.25">
      <c r="B9" s="636" t="s">
        <v>392</v>
      </c>
      <c r="C9" s="848">
        <f>C5+C7-C8</f>
        <v>-22.916038091378425</v>
      </c>
      <c r="E9" s="820"/>
      <c r="F9" s="224">
        <v>2019</v>
      </c>
      <c r="G9" s="225">
        <f>'Cash Flow'!G28</f>
        <v>78.5</v>
      </c>
      <c r="H9" s="226">
        <f>'Cash Flow'!G9</f>
        <v>96.2</v>
      </c>
      <c r="I9" s="227">
        <f t="shared" si="0"/>
        <v>-17.700000000000003</v>
      </c>
      <c r="J9" s="833"/>
      <c r="K9" s="850">
        <v>2018</v>
      </c>
      <c r="L9" s="838">
        <v>0</v>
      </c>
      <c r="M9" s="824"/>
      <c r="N9" s="803"/>
    </row>
    <row r="10" spans="1:18" ht="15" customHeight="1" thickBot="1" x14ac:dyDescent="0.3">
      <c r="B10" s="304" t="s">
        <v>393</v>
      </c>
      <c r="C10" s="303">
        <f>C9*(1-C6)</f>
        <v>-16.72870780670625</v>
      </c>
      <c r="D10" s="583"/>
      <c r="E10" s="820"/>
      <c r="F10" s="840" t="s">
        <v>394</v>
      </c>
      <c r="G10" s="841">
        <f>'Cash Flow'!C28</f>
        <v>60</v>
      </c>
      <c r="H10" s="844">
        <f>'Cash Flow'!C9</f>
        <v>80.7</v>
      </c>
      <c r="I10" s="843">
        <f t="shared" si="0"/>
        <v>-20.700000000000003</v>
      </c>
      <c r="J10" s="833"/>
      <c r="K10" s="223">
        <v>2017</v>
      </c>
      <c r="L10" s="852" t="s">
        <v>395</v>
      </c>
      <c r="M10" s="824"/>
      <c r="N10" s="583"/>
      <c r="O10" s="583"/>
    </row>
    <row r="11" spans="1:18" ht="15" customHeight="1" thickBot="1" x14ac:dyDescent="0.3">
      <c r="B11" s="583"/>
      <c r="C11" s="583"/>
      <c r="D11" s="583"/>
      <c r="E11" s="820"/>
      <c r="F11" s="228" t="s">
        <v>396</v>
      </c>
      <c r="G11" s="229">
        <f>AVERAGE(G6:G10)</f>
        <v>97.66</v>
      </c>
      <c r="H11" s="230">
        <f>AVERAGE(H6:H10)</f>
        <v>124.48000000000002</v>
      </c>
      <c r="I11" s="231">
        <f>G11-H11</f>
        <v>-26.820000000000022</v>
      </c>
      <c r="J11" s="833"/>
      <c r="K11" s="850">
        <v>2016</v>
      </c>
      <c r="L11" s="839" t="s">
        <v>397</v>
      </c>
      <c r="M11" s="824"/>
      <c r="N11" s="803"/>
    </row>
    <row r="12" spans="1:18" ht="15" customHeight="1" thickBot="1" x14ac:dyDescent="0.3">
      <c r="C12" s="804"/>
      <c r="E12" s="820"/>
      <c r="F12" s="821"/>
      <c r="G12" s="821"/>
      <c r="H12" s="821"/>
      <c r="I12" s="821"/>
      <c r="J12" s="821"/>
      <c r="K12" s="223">
        <v>2015</v>
      </c>
      <c r="L12" s="852" t="s">
        <v>398</v>
      </c>
      <c r="M12" s="824"/>
    </row>
    <row r="13" spans="1:18" ht="15" customHeight="1" x14ac:dyDescent="0.25">
      <c r="E13" s="820"/>
      <c r="F13" s="232" t="s">
        <v>399</v>
      </c>
      <c r="G13" s="233">
        <f>G11</f>
        <v>97.66</v>
      </c>
      <c r="H13" s="821"/>
      <c r="I13" s="821"/>
      <c r="J13" s="821"/>
      <c r="K13" s="850">
        <v>2014</v>
      </c>
      <c r="L13" s="839" t="s">
        <v>400</v>
      </c>
      <c r="M13" s="824"/>
    </row>
    <row r="14" spans="1:18" ht="15" customHeight="1" thickBot="1" x14ac:dyDescent="0.3">
      <c r="A14" s="583"/>
      <c r="E14" s="820"/>
      <c r="F14" s="845" t="s">
        <v>385</v>
      </c>
      <c r="G14" s="846">
        <f>H11</f>
        <v>124.48000000000002</v>
      </c>
      <c r="H14" s="821"/>
      <c r="I14" s="821"/>
      <c r="J14" s="821"/>
      <c r="K14" s="223">
        <v>2013</v>
      </c>
      <c r="L14" s="852" t="s">
        <v>401</v>
      </c>
      <c r="M14" s="824"/>
    </row>
    <row r="15" spans="1:18" ht="15" customHeight="1" x14ac:dyDescent="0.25">
      <c r="E15" s="820"/>
      <c r="F15" s="26" t="s">
        <v>402</v>
      </c>
      <c r="G15" s="234">
        <f>-(L15)</f>
        <v>98.637500000000003</v>
      </c>
      <c r="H15" s="821"/>
      <c r="I15" s="821"/>
      <c r="J15" s="821"/>
      <c r="K15" s="813" t="s">
        <v>403</v>
      </c>
      <c r="L15" s="814">
        <f>AVERAGE(-70.4,-1.5,0,0,0,-8.5,-441.2,-267.5)</f>
        <v>-98.637500000000003</v>
      </c>
      <c r="M15" s="824"/>
      <c r="Q15" s="583"/>
      <c r="R15" s="583"/>
    </row>
    <row r="16" spans="1:18" ht="15" customHeight="1" thickBot="1" x14ac:dyDescent="0.3">
      <c r="E16" s="820"/>
      <c r="F16" s="706" t="s">
        <v>404</v>
      </c>
      <c r="G16" s="847">
        <f>G13-G14+G15</f>
        <v>71.817499999999981</v>
      </c>
      <c r="H16" s="832"/>
      <c r="I16" s="821"/>
      <c r="J16" s="821"/>
      <c r="K16" s="815"/>
      <c r="L16" s="816"/>
      <c r="M16" s="824"/>
      <c r="Q16" s="583"/>
    </row>
    <row r="17" spans="1:13" ht="15" customHeight="1" x14ac:dyDescent="0.25">
      <c r="E17" s="820"/>
      <c r="F17" s="836" t="s">
        <v>405</v>
      </c>
      <c r="G17" s="836"/>
      <c r="H17" s="821"/>
      <c r="I17" s="833"/>
      <c r="J17" s="821"/>
      <c r="K17" s="821"/>
      <c r="L17" s="821"/>
      <c r="M17" s="824"/>
    </row>
    <row r="18" spans="1:13" x14ac:dyDescent="0.25">
      <c r="A18" s="583"/>
      <c r="E18" s="820"/>
      <c r="F18" s="821"/>
      <c r="G18" s="834"/>
      <c r="H18" s="834"/>
      <c r="I18" s="834"/>
      <c r="J18" s="834"/>
      <c r="K18" s="834"/>
      <c r="L18" s="821"/>
      <c r="M18" s="824"/>
    </row>
    <row r="19" spans="1:13" ht="15.75" thickBot="1" x14ac:dyDescent="0.3">
      <c r="A19" s="583"/>
      <c r="E19" s="825"/>
      <c r="F19" s="826"/>
      <c r="G19" s="826"/>
      <c r="H19" s="826"/>
      <c r="I19" s="826"/>
      <c r="J19" s="826"/>
      <c r="K19" s="826"/>
      <c r="L19" s="826"/>
      <c r="M19" s="827"/>
    </row>
    <row r="20" spans="1:13" x14ac:dyDescent="0.25">
      <c r="E20" s="588"/>
      <c r="F20" s="583"/>
      <c r="G20" s="583"/>
      <c r="H20" s="583"/>
      <c r="I20" s="583"/>
      <c r="J20" s="583"/>
      <c r="K20" s="583"/>
      <c r="L20" s="583"/>
      <c r="M20" s="588"/>
    </row>
    <row r="21" spans="1:13" x14ac:dyDescent="0.25">
      <c r="D21" s="583"/>
      <c r="E21" s="583"/>
      <c r="F21" s="583"/>
      <c r="G21" s="583"/>
      <c r="H21" s="583"/>
      <c r="I21" s="583"/>
      <c r="J21" s="583"/>
      <c r="K21" s="583"/>
      <c r="L21" s="591"/>
      <c r="M21" s="583"/>
    </row>
    <row r="22" spans="1:13" ht="15.75" thickBot="1" x14ac:dyDescent="0.3">
      <c r="E22" s="802"/>
      <c r="F22" s="802"/>
      <c r="G22" s="802"/>
      <c r="H22" s="802"/>
      <c r="J22" s="583"/>
    </row>
    <row r="23" spans="1:13" ht="19.5" thickBot="1" x14ac:dyDescent="0.35">
      <c r="B23" s="875"/>
      <c r="C23" s="876" t="s">
        <v>289</v>
      </c>
      <c r="D23" s="877"/>
      <c r="E23" s="878" t="s">
        <v>406</v>
      </c>
      <c r="F23" s="877"/>
      <c r="G23" s="876"/>
      <c r="H23" s="876"/>
      <c r="I23" s="879"/>
    </row>
    <row r="24" spans="1:13" ht="15.75" thickBot="1" x14ac:dyDescent="0.3">
      <c r="B24" s="820"/>
      <c r="C24" s="821"/>
      <c r="D24" s="821"/>
      <c r="E24" s="821"/>
      <c r="F24" s="821"/>
      <c r="G24" s="821"/>
      <c r="H24" s="821"/>
      <c r="I24" s="824"/>
    </row>
    <row r="25" spans="1:13" ht="15.75" thickBot="1" x14ac:dyDescent="0.3">
      <c r="B25" s="807" t="s">
        <v>374</v>
      </c>
      <c r="C25" s="808">
        <v>2020</v>
      </c>
      <c r="D25" s="808">
        <v>2019</v>
      </c>
      <c r="E25" s="808">
        <v>2018</v>
      </c>
      <c r="F25" s="808">
        <v>2017</v>
      </c>
      <c r="G25" s="808">
        <v>2016</v>
      </c>
      <c r="H25" s="809" t="s">
        <v>407</v>
      </c>
      <c r="I25" s="824"/>
    </row>
    <row r="26" spans="1:13" x14ac:dyDescent="0.25">
      <c r="B26" s="853" t="s">
        <v>408</v>
      </c>
      <c r="C26" s="841">
        <f>'Balance Sheet'!E9-'Balance Sheet'!I9</f>
        <v>-36.600000000000009</v>
      </c>
      <c r="D26" s="854">
        <f>'Balance Sheet'!I9-'Balance Sheet'!M9</f>
        <v>7.7000000000000171</v>
      </c>
      <c r="E26" s="854">
        <f>'Balance Sheet'!M9-'Balance Sheet'!Q9</f>
        <v>-4.4000000000000057</v>
      </c>
      <c r="F26" s="854">
        <f>'Balance Sheet'!Q9-'Balance Sheet'!U9</f>
        <v>-82.300000000000011</v>
      </c>
      <c r="G26" s="855">
        <f>'Balance Sheet'!U9-'Balance Sheet'!Y9</f>
        <v>44.400000000000006</v>
      </c>
      <c r="H26" s="856"/>
      <c r="I26" s="824"/>
    </row>
    <row r="27" spans="1:13" x14ac:dyDescent="0.25">
      <c r="B27" s="7" t="s">
        <v>409</v>
      </c>
      <c r="C27" s="225">
        <f>'Balance Sheet'!E25-'Balance Sheet'!I25</f>
        <v>-39</v>
      </c>
      <c r="D27" s="238">
        <f>'Balance Sheet'!I25-'Balance Sheet'!M25</f>
        <v>-671.10000000000014</v>
      </c>
      <c r="E27" s="238">
        <f>'Balance Sheet'!M25-'Balance Sheet'!Q25</f>
        <v>159.60000000000014</v>
      </c>
      <c r="F27" s="238">
        <f>'Balance Sheet'!Q25-'Balance Sheet'!U25</f>
        <v>275.69999999999993</v>
      </c>
      <c r="G27" s="239">
        <f>'Balance Sheet'!U25-'Balance Sheet'!Y25</f>
        <v>-15.299999999999955</v>
      </c>
      <c r="H27" s="240"/>
      <c r="I27" s="824"/>
    </row>
    <row r="28" spans="1:13" x14ac:dyDescent="0.25">
      <c r="B28" s="675" t="s">
        <v>410</v>
      </c>
      <c r="C28" s="854">
        <f>'Balance Sheet'!E10-'Balance Sheet'!I10</f>
        <v>-257.20000000000005</v>
      </c>
      <c r="D28" s="854">
        <f>'Balance Sheet'!I10-'Balance Sheet'!M10</f>
        <v>-390.79999999999995</v>
      </c>
      <c r="E28" s="854">
        <f>'Balance Sheet'!M10-'Balance Sheet'!Q10</f>
        <v>0.20000000000004547</v>
      </c>
      <c r="F28" s="854">
        <f>'Balance Sheet'!Q10-'Balance Sheet'!U10</f>
        <v>128.79999999999995</v>
      </c>
      <c r="G28" s="855">
        <f>'Balance Sheet'!U10-'Balance Sheet'!Y10</f>
        <v>-41.5</v>
      </c>
      <c r="H28" s="856"/>
      <c r="I28" s="824"/>
    </row>
    <row r="29" spans="1:13" x14ac:dyDescent="0.25">
      <c r="B29" s="7" t="s">
        <v>411</v>
      </c>
      <c r="C29" s="238">
        <f>C26+C28-C27</f>
        <v>-254.80000000000007</v>
      </c>
      <c r="D29" s="238">
        <f>D26+D28-D27</f>
        <v>288.00000000000023</v>
      </c>
      <c r="E29" s="238">
        <f>E26+E28-E27</f>
        <v>-163.8000000000001</v>
      </c>
      <c r="F29" s="238">
        <f>F26+F28-F27</f>
        <v>-229.2</v>
      </c>
      <c r="G29" s="239">
        <f>G26+G28-G27</f>
        <v>18.19999999999996</v>
      </c>
      <c r="H29" s="241">
        <f>AVERAGE(C29:G29)</f>
        <v>-68.320000000000007</v>
      </c>
      <c r="I29" s="824"/>
    </row>
    <row r="30" spans="1:13" x14ac:dyDescent="0.25">
      <c r="B30" s="675" t="s">
        <v>412</v>
      </c>
      <c r="C30" s="854">
        <f>'Income Statement'!H6</f>
        <v>5089.8</v>
      </c>
      <c r="D30" s="854">
        <f>'Income Statement'!M6</f>
        <v>6466</v>
      </c>
      <c r="E30" s="854">
        <f>'Income Statement'!S6</f>
        <v>8285.2999999999993</v>
      </c>
      <c r="F30" s="854">
        <f>'Income Statement'!Y6</f>
        <v>8547.1</v>
      </c>
      <c r="G30" s="855">
        <f>'Income Statement'!AD6</f>
        <v>7965</v>
      </c>
      <c r="H30" s="856"/>
      <c r="I30" s="824"/>
    </row>
    <row r="31" spans="1:13" x14ac:dyDescent="0.25">
      <c r="B31" s="7" t="s">
        <v>413</v>
      </c>
      <c r="C31" s="242">
        <f>C29/C30</f>
        <v>-5.006090612597746E-2</v>
      </c>
      <c r="D31" s="242">
        <f>D29/D30</f>
        <v>4.4540674296319242E-2</v>
      </c>
      <c r="E31" s="243">
        <f>E29/E30</f>
        <v>-1.9769954014942141E-2</v>
      </c>
      <c r="F31" s="243">
        <f>F29/F30</f>
        <v>-2.6816113067590176E-2</v>
      </c>
      <c r="G31" s="244">
        <f>G29/G30</f>
        <v>2.2849968612680426E-3</v>
      </c>
      <c r="H31" s="245">
        <f>AVERAGE(C31:G31)</f>
        <v>-9.9642604101844983E-3</v>
      </c>
      <c r="I31" s="824"/>
      <c r="K31" s="652"/>
    </row>
    <row r="32" spans="1:13" ht="15.75" thickBot="1" x14ac:dyDescent="0.3">
      <c r="B32" s="675" t="s">
        <v>414</v>
      </c>
      <c r="C32" s="859">
        <f>(C30/100)*1</f>
        <v>50.898000000000003</v>
      </c>
      <c r="D32" s="860"/>
      <c r="E32" s="866"/>
      <c r="F32" s="866"/>
      <c r="G32" s="866"/>
      <c r="H32" s="865"/>
      <c r="I32" s="824"/>
      <c r="K32" s="600"/>
    </row>
    <row r="33" spans="2:15" x14ac:dyDescent="0.25">
      <c r="B33" s="810" t="s">
        <v>415</v>
      </c>
      <c r="C33" s="246">
        <v>4.7500000000000001E-2</v>
      </c>
      <c r="D33" s="247">
        <v>4.7500000000000001E-2</v>
      </c>
      <c r="E33" s="1"/>
      <c r="F33" s="1"/>
      <c r="G33" s="1"/>
      <c r="H33" s="1"/>
      <c r="I33" s="824"/>
    </row>
    <row r="34" spans="2:15" x14ac:dyDescent="0.25">
      <c r="B34" s="811"/>
      <c r="C34" s="857">
        <f>C30</f>
        <v>5089.8</v>
      </c>
      <c r="D34" s="858">
        <f>D30</f>
        <v>6466</v>
      </c>
      <c r="E34" s="1"/>
      <c r="F34" s="1"/>
      <c r="G34" s="1"/>
      <c r="H34" s="1"/>
      <c r="I34" s="824"/>
    </row>
    <row r="35" spans="2:15" ht="15.75" thickBot="1" x14ac:dyDescent="0.3">
      <c r="B35" s="812"/>
      <c r="C35" s="248">
        <f>(C34*C33)-(D34*D33)</f>
        <v>-65.369499999999988</v>
      </c>
      <c r="D35" s="249"/>
      <c r="E35" s="1"/>
      <c r="F35" s="1"/>
      <c r="G35" s="1"/>
      <c r="H35" s="1"/>
      <c r="I35" s="824"/>
    </row>
    <row r="36" spans="2:15" ht="15.75" thickBot="1" x14ac:dyDescent="0.3">
      <c r="B36" s="820"/>
      <c r="C36" s="821"/>
      <c r="D36" s="821"/>
      <c r="E36" s="821"/>
      <c r="F36" s="821"/>
      <c r="G36" s="821"/>
      <c r="H36" s="821"/>
      <c r="I36" s="824"/>
    </row>
    <row r="37" spans="2:15" x14ac:dyDescent="0.25">
      <c r="B37" s="861" t="s">
        <v>416</v>
      </c>
      <c r="C37" s="862">
        <f>0</f>
        <v>0</v>
      </c>
      <c r="D37" s="821"/>
      <c r="E37" s="821"/>
      <c r="F37" s="821"/>
      <c r="G37" s="821"/>
      <c r="H37" s="821"/>
      <c r="I37" s="824"/>
    </row>
    <row r="38" spans="2:15" x14ac:dyDescent="0.25">
      <c r="B38" s="7" t="s">
        <v>417</v>
      </c>
      <c r="C38" s="250">
        <f>G16</f>
        <v>71.817499999999981</v>
      </c>
      <c r="D38" s="821"/>
      <c r="E38" s="821"/>
      <c r="F38" s="821"/>
      <c r="G38" s="821"/>
      <c r="H38" s="821"/>
      <c r="I38" s="824"/>
      <c r="O38" s="584">
        <v>3</v>
      </c>
    </row>
    <row r="39" spans="2:15" x14ac:dyDescent="0.25">
      <c r="B39" s="863" t="s">
        <v>418</v>
      </c>
      <c r="C39" s="864">
        <f>C10-C38</f>
        <v>-88.546207806706235</v>
      </c>
      <c r="D39" s="821"/>
      <c r="E39" s="821"/>
      <c r="F39" s="821"/>
      <c r="G39" s="821"/>
      <c r="H39" s="821"/>
      <c r="I39" s="824"/>
    </row>
    <row r="40" spans="2:15" ht="15.75" thickBot="1" x14ac:dyDescent="0.3">
      <c r="B40" s="251" t="s">
        <v>419</v>
      </c>
      <c r="C40" s="252">
        <f>C38/C10</f>
        <v>-4.2930691856073659</v>
      </c>
      <c r="D40" s="821"/>
      <c r="E40" s="821"/>
      <c r="F40" s="821"/>
      <c r="G40" s="821"/>
      <c r="H40" s="821"/>
      <c r="I40" s="824"/>
    </row>
    <row r="41" spans="2:15" x14ac:dyDescent="0.25">
      <c r="B41" s="820"/>
      <c r="C41" s="821"/>
      <c r="D41" s="821"/>
      <c r="E41" s="821"/>
      <c r="F41" s="821"/>
      <c r="G41" s="821"/>
      <c r="H41" s="821"/>
      <c r="I41" s="824"/>
    </row>
    <row r="42" spans="2:15" ht="15.75" x14ac:dyDescent="0.25">
      <c r="B42" s="822"/>
      <c r="C42" s="823"/>
      <c r="D42" s="823"/>
      <c r="E42" s="823"/>
      <c r="F42" s="823"/>
      <c r="G42" s="823"/>
      <c r="H42" s="821"/>
      <c r="I42" s="824"/>
    </row>
    <row r="43" spans="2:15" x14ac:dyDescent="0.25">
      <c r="B43" s="820"/>
      <c r="C43" s="821"/>
      <c r="D43" s="821"/>
      <c r="E43" s="821"/>
      <c r="F43" s="821"/>
      <c r="G43" s="821"/>
      <c r="H43" s="821"/>
      <c r="I43" s="824"/>
    </row>
    <row r="44" spans="2:15" ht="15.75" thickBot="1" x14ac:dyDescent="0.3">
      <c r="B44" s="825"/>
      <c r="C44" s="826"/>
      <c r="D44" s="826"/>
      <c r="E44" s="826"/>
      <c r="F44" s="826"/>
      <c r="G44" s="826"/>
      <c r="H44" s="826"/>
      <c r="I44" s="827"/>
    </row>
  </sheetData>
  <mergeCells count="7">
    <mergeCell ref="E2:M2"/>
    <mergeCell ref="B33:B35"/>
    <mergeCell ref="B4:C4"/>
    <mergeCell ref="K15:K16"/>
    <mergeCell ref="L15:L16"/>
    <mergeCell ref="E3:M3"/>
    <mergeCell ref="F4:I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1A73B-94EB-4E61-A34F-53424719B4F8}">
  <sheetPr>
    <tabColor rgb="FF9A0000"/>
  </sheetPr>
  <dimension ref="B3:Q48"/>
  <sheetViews>
    <sheetView showGridLines="0" topLeftCell="A3" zoomScale="70" zoomScaleNormal="70" workbookViewId="0">
      <selection activeCell="B17" sqref="B17:D17"/>
    </sheetView>
  </sheetViews>
  <sheetFormatPr defaultRowHeight="15" x14ac:dyDescent="0.25"/>
  <cols>
    <col min="1" max="2" width="9.140625" style="584"/>
    <col min="3" max="3" width="24.28515625" style="584" customWidth="1"/>
    <col min="4" max="4" width="14.5703125" style="584" customWidth="1"/>
    <col min="5" max="5" width="13.7109375" style="584" customWidth="1"/>
    <col min="6" max="6" width="16.5703125" style="584" customWidth="1"/>
    <col min="7" max="7" width="13.85546875" style="584" customWidth="1"/>
    <col min="8" max="8" width="13.7109375" style="584" customWidth="1"/>
    <col min="9" max="9" width="9.7109375" style="584" customWidth="1"/>
    <col min="10" max="10" width="12" style="584" customWidth="1"/>
    <col min="11" max="11" width="9.5703125" style="584" customWidth="1"/>
    <col min="12" max="12" width="27" style="584" customWidth="1"/>
    <col min="13" max="13" width="25.140625" style="584" customWidth="1"/>
    <col min="14" max="14" width="9.140625" style="584"/>
    <col min="15" max="15" width="25.28515625" style="584" customWidth="1"/>
    <col min="16" max="16" width="13.140625" style="584" customWidth="1"/>
    <col min="17" max="16384" width="9.140625" style="584"/>
  </cols>
  <sheetData>
    <row r="3" spans="2:15" x14ac:dyDescent="0.25">
      <c r="E3" s="600"/>
    </row>
    <row r="4" spans="2:15" ht="15.75" thickBot="1" x14ac:dyDescent="0.3">
      <c r="E4" s="600"/>
    </row>
    <row r="5" spans="2:15" x14ac:dyDescent="0.25">
      <c r="B5" s="880"/>
      <c r="C5" s="881"/>
      <c r="D5" s="881"/>
      <c r="E5" s="882"/>
      <c r="F5" s="881"/>
      <c r="G5" s="881"/>
      <c r="H5" s="881"/>
      <c r="I5" s="883"/>
      <c r="K5" s="880"/>
      <c r="L5" s="881"/>
      <c r="M5" s="881"/>
      <c r="N5" s="881"/>
      <c r="O5" s="883"/>
    </row>
    <row r="6" spans="2:15" ht="18.75" x14ac:dyDescent="0.3">
      <c r="B6" s="900" t="s">
        <v>420</v>
      </c>
      <c r="C6" s="901"/>
      <c r="D6" s="901"/>
      <c r="E6" s="901"/>
      <c r="F6" s="901"/>
      <c r="G6" s="901"/>
      <c r="H6" s="901"/>
      <c r="I6" s="902"/>
      <c r="K6" s="897" t="s">
        <v>421</v>
      </c>
      <c r="L6" s="898"/>
      <c r="M6" s="898"/>
      <c r="N6" s="898"/>
      <c r="O6" s="899"/>
    </row>
    <row r="7" spans="2:15" ht="15.75" thickBot="1" x14ac:dyDescent="0.3">
      <c r="B7" s="884"/>
      <c r="C7" s="885"/>
      <c r="D7" s="885"/>
      <c r="E7" s="885"/>
      <c r="F7" s="885"/>
      <c r="G7" s="885"/>
      <c r="H7" s="885"/>
      <c r="I7" s="886"/>
      <c r="K7" s="884"/>
      <c r="L7" s="885"/>
      <c r="M7" s="885"/>
      <c r="N7" s="885"/>
      <c r="O7" s="886"/>
    </row>
    <row r="8" spans="2:15" ht="15.75" thickBot="1" x14ac:dyDescent="0.3">
      <c r="B8" s="884"/>
      <c r="C8" s="670" t="s">
        <v>422</v>
      </c>
      <c r="D8" s="671"/>
      <c r="E8" s="885"/>
      <c r="F8" s="670" t="s">
        <v>423</v>
      </c>
      <c r="G8" s="671"/>
      <c r="H8" s="885"/>
      <c r="I8" s="886"/>
      <c r="K8" s="884"/>
      <c r="L8" s="885"/>
      <c r="M8" s="885"/>
      <c r="N8" s="885"/>
      <c r="O8" s="886"/>
    </row>
    <row r="9" spans="2:15" x14ac:dyDescent="0.25">
      <c r="B9" s="884"/>
      <c r="C9" s="254" t="s">
        <v>424</v>
      </c>
      <c r="D9" s="257">
        <f>'Income Statement'!H12</f>
        <v>-237.8</v>
      </c>
      <c r="E9" s="885"/>
      <c r="F9" s="26" t="s">
        <v>425</v>
      </c>
      <c r="G9" s="253">
        <f>G10/(G14-G13)</f>
        <v>-8.0657609538239668E-4</v>
      </c>
      <c r="H9" s="885"/>
      <c r="I9" s="890"/>
      <c r="K9" s="884"/>
      <c r="L9" s="276" t="s">
        <v>426</v>
      </c>
      <c r="M9" s="277">
        <f>Indicators!C3</f>
        <v>1.6469999999999999E-2</v>
      </c>
      <c r="N9" s="894"/>
      <c r="O9" s="886"/>
    </row>
    <row r="10" spans="2:15" x14ac:dyDescent="0.25">
      <c r="B10" s="884"/>
      <c r="C10" s="24" t="s">
        <v>427</v>
      </c>
      <c r="D10" s="39">
        <v>0.27</v>
      </c>
      <c r="E10" s="885"/>
      <c r="F10" s="24" t="s">
        <v>428</v>
      </c>
      <c r="G10" s="40">
        <f>FCFF!C10</f>
        <v>-16.72870780670625</v>
      </c>
      <c r="H10" s="885"/>
      <c r="I10" s="886"/>
      <c r="K10" s="884"/>
      <c r="L10" s="49" t="s">
        <v>429</v>
      </c>
      <c r="M10" s="208">
        <f>D12*M11</f>
        <v>-5.8564084140661645</v>
      </c>
      <c r="N10" s="889"/>
      <c r="O10" s="886"/>
    </row>
    <row r="11" spans="2:15" x14ac:dyDescent="0.25">
      <c r="B11" s="884"/>
      <c r="C11" s="254" t="s">
        <v>430</v>
      </c>
      <c r="D11" s="257">
        <f>D9*(1-D10)</f>
        <v>-173.59399999999999</v>
      </c>
      <c r="E11" s="885"/>
      <c r="F11" s="254" t="s">
        <v>431</v>
      </c>
      <c r="G11" s="255">
        <f>'Balance Sheet'!E38</f>
        <v>436.7</v>
      </c>
      <c r="H11" s="885"/>
      <c r="I11" s="886"/>
      <c r="K11" s="884"/>
      <c r="L11" s="278" t="s">
        <v>432</v>
      </c>
      <c r="M11" s="279">
        <f>M9/M12</f>
        <v>0.25555937683091429</v>
      </c>
      <c r="N11" s="885"/>
      <c r="O11" s="886"/>
    </row>
    <row r="12" spans="2:15" x14ac:dyDescent="0.25">
      <c r="B12" s="884"/>
      <c r="C12" s="24" t="s">
        <v>433</v>
      </c>
      <c r="D12" s="40">
        <f>FCFF!C9</f>
        <v>-22.916038091378425</v>
      </c>
      <c r="E12" s="885"/>
      <c r="F12" s="24" t="s">
        <v>434</v>
      </c>
      <c r="G12" s="41">
        <f>'Balance Sheet'!E37</f>
        <v>20359</v>
      </c>
      <c r="H12" s="885"/>
      <c r="I12" s="886"/>
      <c r="K12" s="884"/>
      <c r="L12" s="50" t="s">
        <v>435</v>
      </c>
      <c r="M12" s="51">
        <f>D21</f>
        <v>6.4446862424840864E-2</v>
      </c>
      <c r="N12" s="885"/>
      <c r="O12" s="886"/>
    </row>
    <row r="13" spans="2:15" x14ac:dyDescent="0.25">
      <c r="B13" s="884"/>
      <c r="C13" s="254" t="s">
        <v>436</v>
      </c>
      <c r="D13" s="257">
        <f>FCFF!G16</f>
        <v>71.817499999999981</v>
      </c>
      <c r="E13" s="885"/>
      <c r="F13" s="254" t="s">
        <v>437</v>
      </c>
      <c r="G13" s="255">
        <f>'Cash Flow'!C53</f>
        <v>635</v>
      </c>
      <c r="H13" s="885"/>
      <c r="I13" s="886"/>
      <c r="K13" s="884"/>
      <c r="L13" s="278" t="s">
        <v>438</v>
      </c>
      <c r="M13" s="280">
        <f>H27*(1-D10)*(1+M9)</f>
        <v>-12.41593178333706</v>
      </c>
      <c r="N13" s="885"/>
      <c r="O13" s="886"/>
    </row>
    <row r="14" spans="2:15" x14ac:dyDescent="0.25">
      <c r="B14" s="884"/>
      <c r="C14" s="24" t="s">
        <v>439</v>
      </c>
      <c r="D14" s="40">
        <f>FCFF!C37</f>
        <v>0</v>
      </c>
      <c r="E14" s="885"/>
      <c r="F14" s="24" t="s">
        <v>440</v>
      </c>
      <c r="G14" s="40">
        <f>G11+G12+' KD and WACC'!F29</f>
        <v>21375.39622854827</v>
      </c>
      <c r="H14" s="885"/>
      <c r="I14" s="886"/>
      <c r="K14" s="884"/>
      <c r="L14" s="50" t="s">
        <v>441</v>
      </c>
      <c r="M14" s="208">
        <f>(M13*(1-M11))/(M12-M9)</f>
        <v>-192.65378198693151</v>
      </c>
      <c r="N14" s="885"/>
      <c r="O14" s="886"/>
    </row>
    <row r="15" spans="2:15" ht="15.75" thickBot="1" x14ac:dyDescent="0.3">
      <c r="B15" s="884"/>
      <c r="C15" s="258" t="s">
        <v>442</v>
      </c>
      <c r="D15" s="259">
        <f>FCFF!C39</f>
        <v>-88.546207806706235</v>
      </c>
      <c r="E15" s="885"/>
      <c r="F15" s="254" t="s">
        <v>443</v>
      </c>
      <c r="G15" s="256">
        <f>D11/'Income Statement'!H6</f>
        <v>-3.4106251719124521E-2</v>
      </c>
      <c r="H15" s="885"/>
      <c r="I15" s="886"/>
      <c r="K15" s="884"/>
      <c r="L15" s="281" t="s">
        <v>444</v>
      </c>
      <c r="M15" s="282">
        <f>M14/(1+M12)</f>
        <v>-180.98957194355441</v>
      </c>
      <c r="N15" s="885"/>
      <c r="O15" s="886"/>
    </row>
    <row r="16" spans="2:15" ht="15.75" thickBot="1" x14ac:dyDescent="0.3">
      <c r="B16" s="884"/>
      <c r="C16" s="885"/>
      <c r="D16" s="885"/>
      <c r="E16" s="885"/>
      <c r="F16" s="25" t="s">
        <v>445</v>
      </c>
      <c r="G16" s="42">
        <f>'Income Statement'!H6/('Balance Sheet'!E22-'Balance Sheet'!E7)</f>
        <v>2.5914159156865741</v>
      </c>
      <c r="H16" s="885"/>
      <c r="I16" s="886"/>
      <c r="K16" s="884"/>
      <c r="L16" s="885"/>
      <c r="M16" s="885"/>
      <c r="N16" s="885"/>
      <c r="O16" s="886"/>
    </row>
    <row r="17" spans="2:15" ht="15.75" thickBot="1" x14ac:dyDescent="0.3">
      <c r="B17" s="884"/>
      <c r="C17" s="885"/>
      <c r="D17" s="885"/>
      <c r="E17" s="885"/>
      <c r="F17" s="885"/>
      <c r="G17" s="885"/>
      <c r="H17" s="885"/>
      <c r="I17" s="886"/>
      <c r="K17" s="884"/>
      <c r="L17" s="885"/>
      <c r="M17" s="885"/>
      <c r="N17" s="885"/>
      <c r="O17" s="886"/>
    </row>
    <row r="18" spans="2:15" ht="15.75" thickBot="1" x14ac:dyDescent="0.3">
      <c r="B18" s="884"/>
      <c r="C18" s="885"/>
      <c r="D18" s="885"/>
      <c r="E18" s="885"/>
      <c r="F18" s="885"/>
      <c r="G18" s="885"/>
      <c r="H18" s="885"/>
      <c r="I18" s="886"/>
      <c r="K18" s="884"/>
      <c r="L18" s="283" t="s">
        <v>446</v>
      </c>
      <c r="M18" s="284">
        <f>M15</f>
        <v>-180.98957194355441</v>
      </c>
      <c r="N18" s="885"/>
      <c r="O18" s="886"/>
    </row>
    <row r="19" spans="2:15" x14ac:dyDescent="0.25">
      <c r="B19" s="884"/>
      <c r="C19" s="263" t="s">
        <v>447</v>
      </c>
      <c r="D19" s="264">
        <f>FCFF!C40</f>
        <v>-4.2930691856073659</v>
      </c>
      <c r="E19" s="885"/>
      <c r="F19" s="885"/>
      <c r="G19" s="888"/>
      <c r="H19" s="885"/>
      <c r="I19" s="886"/>
      <c r="K19" s="884"/>
      <c r="L19" s="2" t="s">
        <v>22</v>
      </c>
      <c r="M19" s="3">
        <f>'Balance Sheet'!E7</f>
        <v>508.5</v>
      </c>
      <c r="N19" s="885"/>
      <c r="O19" s="885" t="s">
        <v>450</v>
      </c>
    </row>
    <row r="20" spans="2:15" ht="14.45" customHeight="1" x14ac:dyDescent="0.25">
      <c r="B20" s="884"/>
      <c r="C20" s="158" t="s">
        <v>448</v>
      </c>
      <c r="D20" s="159">
        <f>D19*G9</f>
        <v>3.462686980933675E-3</v>
      </c>
      <c r="E20" s="887"/>
      <c r="F20" s="885"/>
      <c r="G20" s="889"/>
      <c r="H20" s="885"/>
      <c r="I20" s="886"/>
      <c r="K20" s="884"/>
      <c r="L20" s="235" t="s">
        <v>449</v>
      </c>
      <c r="M20" s="285">
        <v>0</v>
      </c>
      <c r="N20" s="885"/>
      <c r="O20" s="895" t="s">
        <v>451</v>
      </c>
    </row>
    <row r="21" spans="2:15" ht="15" customHeight="1" x14ac:dyDescent="0.25">
      <c r="B21" s="884"/>
      <c r="C21" s="254" t="s">
        <v>12</v>
      </c>
      <c r="D21" s="265">
        <f>' KD and WACC'!K17</f>
        <v>6.4446862424840864E-2</v>
      </c>
      <c r="E21" s="885"/>
      <c r="F21" s="885"/>
      <c r="G21" s="885"/>
      <c r="H21" s="885"/>
      <c r="I21" s="886"/>
      <c r="K21" s="884"/>
      <c r="L21" s="5" t="s">
        <v>452</v>
      </c>
      <c r="M21" s="217">
        <f>M18+M19</f>
        <v>327.51042805644556</v>
      </c>
      <c r="N21" s="885"/>
      <c r="O21" s="886"/>
    </row>
    <row r="22" spans="2:15" x14ac:dyDescent="0.25">
      <c r="B22" s="884"/>
      <c r="C22" s="31" t="s">
        <v>453</v>
      </c>
      <c r="D22" s="160">
        <f>FCFF!C38</f>
        <v>71.817499999999981</v>
      </c>
      <c r="E22" s="885"/>
      <c r="F22" s="885"/>
      <c r="G22" s="885"/>
      <c r="H22" s="885"/>
      <c r="I22" s="886"/>
      <c r="K22" s="884"/>
      <c r="L22" s="235" t="s">
        <v>454</v>
      </c>
      <c r="M22" s="286">
        <f>' KD and WACC'!F51</f>
        <v>805.53378916221186</v>
      </c>
      <c r="N22" s="885"/>
      <c r="O22" s="886"/>
    </row>
    <row r="23" spans="2:15" ht="15.75" thickBot="1" x14ac:dyDescent="0.3">
      <c r="B23" s="884"/>
      <c r="C23" s="266" t="s">
        <v>455</v>
      </c>
      <c r="D23" s="267">
        <f>FCFF!C39</f>
        <v>-88.546207806706235</v>
      </c>
      <c r="E23" s="885"/>
      <c r="F23" s="889"/>
      <c r="G23" s="885"/>
      <c r="H23" s="885"/>
      <c r="I23" s="886"/>
      <c r="K23" s="884"/>
      <c r="L23" s="5" t="s">
        <v>456</v>
      </c>
      <c r="M23" s="217">
        <f>M21-M22</f>
        <v>-478.0233611057663</v>
      </c>
      <c r="N23" s="885"/>
      <c r="O23" s="886"/>
    </row>
    <row r="24" spans="2:15" ht="15.75" thickBot="1" x14ac:dyDescent="0.3">
      <c r="B24" s="884"/>
      <c r="C24" s="885"/>
      <c r="D24" s="885"/>
      <c r="E24" s="885"/>
      <c r="F24" s="885"/>
      <c r="G24" s="885"/>
      <c r="H24" s="885"/>
      <c r="I24" s="886"/>
      <c r="K24" s="884"/>
      <c r="L24" s="235" t="s">
        <v>457</v>
      </c>
      <c r="M24" s="285">
        <f>' KD and WACC'!K3</f>
        <v>70.77</v>
      </c>
      <c r="N24" s="885"/>
      <c r="O24" s="886"/>
    </row>
    <row r="25" spans="2:15" ht="15.75" thickBot="1" x14ac:dyDescent="0.3">
      <c r="B25" s="884"/>
      <c r="C25" s="903" t="s">
        <v>458</v>
      </c>
      <c r="D25" s="904"/>
      <c r="E25" s="904"/>
      <c r="F25" s="904"/>
      <c r="G25" s="904"/>
      <c r="H25" s="905"/>
      <c r="I25" s="886"/>
      <c r="J25" s="803"/>
      <c r="K25" s="884"/>
      <c r="L25" s="218" t="s">
        <v>459</v>
      </c>
      <c r="M25" s="4">
        <f>M23/M24</f>
        <v>-6.7546045090542082</v>
      </c>
      <c r="N25" s="885"/>
      <c r="O25" s="886"/>
    </row>
    <row r="26" spans="2:15" ht="15.75" thickBot="1" x14ac:dyDescent="0.3">
      <c r="B26" s="884"/>
      <c r="C26" s="214" t="s">
        <v>383</v>
      </c>
      <c r="D26" s="215">
        <v>1</v>
      </c>
      <c r="E26" s="215">
        <v>2</v>
      </c>
      <c r="F26" s="215">
        <v>3</v>
      </c>
      <c r="G26" s="215">
        <v>4</v>
      </c>
      <c r="H26" s="216">
        <v>5</v>
      </c>
      <c r="I26" s="886"/>
      <c r="J26" s="803"/>
      <c r="K26" s="884"/>
      <c r="L26" s="885"/>
      <c r="M26" s="885"/>
      <c r="N26" s="885"/>
      <c r="O26" s="886"/>
    </row>
    <row r="27" spans="2:15" x14ac:dyDescent="0.25">
      <c r="B27" s="884"/>
      <c r="C27" s="268" t="s">
        <v>460</v>
      </c>
      <c r="D27" s="269">
        <f>G10*(1+$D$20)</f>
        <v>-16.786634085436376</v>
      </c>
      <c r="E27" s="269">
        <f>D27*(1+$G$9)</f>
        <v>-16.773094387661132</v>
      </c>
      <c r="F27" s="269">
        <f>E27*(1+$G$9)</f>
        <v>-16.759565610682451</v>
      </c>
      <c r="G27" s="269">
        <f>F27*(1+$G$9)</f>
        <v>-16.746047745691882</v>
      </c>
      <c r="H27" s="270">
        <f>G27*(1+$G$9)</f>
        <v>-16.732540783888076</v>
      </c>
      <c r="I27" s="886"/>
      <c r="K27" s="884"/>
      <c r="L27" s="287" t="s">
        <v>459</v>
      </c>
      <c r="M27" s="219">
        <f>M25</f>
        <v>-6.7546045090542082</v>
      </c>
      <c r="N27" s="896"/>
      <c r="O27" s="886"/>
    </row>
    <row r="28" spans="2:15" ht="15.75" thickBot="1" x14ac:dyDescent="0.3">
      <c r="B28" s="884"/>
      <c r="C28" s="209" t="s">
        <v>429</v>
      </c>
      <c r="D28" s="210">
        <f>D22*(1+D20)</f>
        <v>72.066181522253189</v>
      </c>
      <c r="E28" s="210">
        <f>D28*(1+$D$20)</f>
        <v>72.315724150775907</v>
      </c>
      <c r="F28" s="210">
        <f>E28*(1+$D$20)</f>
        <v>72.566130867309596</v>
      </c>
      <c r="G28" s="210">
        <f>F28*(1+$D$20)</f>
        <v>72.81740466392057</v>
      </c>
      <c r="H28" s="211">
        <f>G28*(1+$D$20)</f>
        <v>73.069548543035708</v>
      </c>
      <c r="I28" s="886"/>
      <c r="K28" s="884"/>
      <c r="L28" s="288" t="s">
        <v>461</v>
      </c>
      <c r="M28" s="161">
        <f>' KD and WACC'!K4</f>
        <v>180.6</v>
      </c>
      <c r="N28" s="885"/>
      <c r="O28" s="886"/>
    </row>
    <row r="29" spans="2:15" ht="15.75" thickBot="1" x14ac:dyDescent="0.3">
      <c r="B29" s="884"/>
      <c r="C29" s="268" t="s">
        <v>455</v>
      </c>
      <c r="D29" s="271">
        <f>D27-D28</f>
        <v>-88.852815607689564</v>
      </c>
      <c r="E29" s="271">
        <f>E27-E28</f>
        <v>-89.088818538437039</v>
      </c>
      <c r="F29" s="271">
        <f>F27-F28</f>
        <v>-89.325696477992039</v>
      </c>
      <c r="G29" s="271">
        <f>G27-G28</f>
        <v>-89.563452409612452</v>
      </c>
      <c r="H29" s="272">
        <f>H27-H28</f>
        <v>-89.802089326923777</v>
      </c>
      <c r="I29" s="886"/>
      <c r="K29" s="884"/>
      <c r="L29" s="220" t="s">
        <v>462</v>
      </c>
      <c r="M29" s="221" t="s">
        <v>463</v>
      </c>
      <c r="N29" s="885"/>
      <c r="O29" s="886"/>
    </row>
    <row r="30" spans="2:15" x14ac:dyDescent="0.25">
      <c r="B30" s="884"/>
      <c r="C30" s="209" t="s">
        <v>12</v>
      </c>
      <c r="D30" s="212">
        <f>$D$21</f>
        <v>6.4446862424840864E-2</v>
      </c>
      <c r="E30" s="212">
        <f>$D$21</f>
        <v>6.4446862424840864E-2</v>
      </c>
      <c r="F30" s="212">
        <f>$D$21</f>
        <v>6.4446862424840864E-2</v>
      </c>
      <c r="G30" s="212">
        <f>$D$21</f>
        <v>6.4446862424840864E-2</v>
      </c>
      <c r="H30" s="213">
        <f>$D$21</f>
        <v>6.4446862424840864E-2</v>
      </c>
      <c r="I30" s="886"/>
      <c r="K30" s="884"/>
      <c r="L30" s="885"/>
      <c r="M30" s="885"/>
      <c r="N30" s="885"/>
      <c r="O30" s="886"/>
    </row>
    <row r="31" spans="2:15" ht="15.75" thickBot="1" x14ac:dyDescent="0.3">
      <c r="B31" s="884"/>
      <c r="C31" s="273" t="s">
        <v>464</v>
      </c>
      <c r="D31" s="274">
        <f>D29/(1+$D$30)</f>
        <v>-83.473227968637403</v>
      </c>
      <c r="E31" s="274">
        <f>E29/(1+$D$30)^2</f>
        <v>-78.627637576419275</v>
      </c>
      <c r="F31" s="274">
        <f>F29/(1+$D$30)^3</f>
        <v>-74.063537694971913</v>
      </c>
      <c r="G31" s="274">
        <f>G29/(1+$D$30)^4</f>
        <v>-69.764563501127</v>
      </c>
      <c r="H31" s="275">
        <f>H29/(1+$D$30)^5</f>
        <v>-65.715302314995142</v>
      </c>
      <c r="I31" s="886"/>
      <c r="K31" s="884"/>
      <c r="L31" s="885"/>
      <c r="M31" s="885"/>
      <c r="N31" s="885"/>
      <c r="O31" s="886"/>
    </row>
    <row r="32" spans="2:15" ht="15.75" thickBot="1" x14ac:dyDescent="0.3">
      <c r="B32" s="884"/>
      <c r="C32" s="38" t="s">
        <v>465</v>
      </c>
      <c r="D32" s="37">
        <f>SUM(D31:H31)</f>
        <v>-371.64426905615073</v>
      </c>
      <c r="E32" s="885"/>
      <c r="F32" s="885"/>
      <c r="G32" s="885"/>
      <c r="H32" s="885"/>
      <c r="I32" s="886"/>
      <c r="K32" s="884"/>
      <c r="L32" s="222" t="s">
        <v>466</v>
      </c>
      <c r="M32" s="885"/>
      <c r="N32" s="885"/>
      <c r="O32" s="886"/>
    </row>
    <row r="33" spans="2:17" x14ac:dyDescent="0.25">
      <c r="B33" s="884"/>
      <c r="C33" s="885"/>
      <c r="D33" s="885"/>
      <c r="E33" s="885"/>
      <c r="F33" s="885"/>
      <c r="G33" s="885"/>
      <c r="H33" s="885"/>
      <c r="I33" s="886"/>
      <c r="K33" s="884"/>
      <c r="L33" s="885"/>
      <c r="M33" s="885"/>
      <c r="N33" s="885"/>
      <c r="O33" s="886"/>
      <c r="Q33" s="652"/>
    </row>
    <row r="34" spans="2:17" x14ac:dyDescent="0.25">
      <c r="B34" s="884"/>
      <c r="C34" s="885"/>
      <c r="D34" s="885"/>
      <c r="E34" s="885"/>
      <c r="F34" s="885"/>
      <c r="G34" s="885"/>
      <c r="H34" s="885"/>
      <c r="I34" s="886"/>
      <c r="K34" s="884"/>
      <c r="L34" s="885"/>
      <c r="M34" s="885"/>
      <c r="N34" s="885"/>
      <c r="O34" s="886"/>
    </row>
    <row r="35" spans="2:17" ht="15.75" thickBot="1" x14ac:dyDescent="0.3">
      <c r="B35" s="891"/>
      <c r="C35" s="892"/>
      <c r="D35" s="892"/>
      <c r="E35" s="892"/>
      <c r="F35" s="892"/>
      <c r="G35" s="892"/>
      <c r="H35" s="892"/>
      <c r="I35" s="893"/>
      <c r="K35" s="891"/>
      <c r="L35" s="892"/>
      <c r="M35" s="892"/>
      <c r="N35" s="892"/>
      <c r="O35" s="893"/>
    </row>
    <row r="36" spans="2:17" x14ac:dyDescent="0.25">
      <c r="O36" s="583"/>
      <c r="P36" s="583"/>
      <c r="Q36" s="583"/>
    </row>
    <row r="37" spans="2:17" x14ac:dyDescent="0.25">
      <c r="O37" s="583"/>
      <c r="P37" s="583"/>
      <c r="Q37" s="583"/>
    </row>
    <row r="38" spans="2:17" x14ac:dyDescent="0.25">
      <c r="O38" s="583"/>
      <c r="P38" s="583"/>
      <c r="Q38" s="583"/>
    </row>
    <row r="48" spans="2:17" ht="14.25" customHeight="1" x14ac:dyDescent="0.25"/>
  </sheetData>
  <mergeCells count="5">
    <mergeCell ref="C25:H25"/>
    <mergeCell ref="F8:G8"/>
    <mergeCell ref="C8:D8"/>
    <mergeCell ref="K6:O6"/>
    <mergeCell ref="B6:I6"/>
  </mergeCells>
  <hyperlinks>
    <hyperlink ref="O20" r:id="rId1" xr:uid="{292CA205-EB21-4F59-8A0C-92F8CDE73F13}"/>
  </hyperlinks>
  <pageMargins left="0.7" right="0.7" top="0.75" bottom="0.75" header="0.3" footer="0.3"/>
  <pageSetup orientation="portrait"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F037-2EF0-44E5-96CF-E016711BC1EF}">
  <sheetPr>
    <tabColor rgb="FF9A0000"/>
  </sheetPr>
  <dimension ref="B3:L74"/>
  <sheetViews>
    <sheetView showGridLines="0" tabSelected="1" zoomScale="89" zoomScaleNormal="89" workbookViewId="0">
      <selection activeCell="L8" sqref="L8"/>
    </sheetView>
  </sheetViews>
  <sheetFormatPr defaultRowHeight="15" x14ac:dyDescent="0.25"/>
  <cols>
    <col min="1" max="1" width="9.140625" style="584"/>
    <col min="2" max="2" width="9.140625" style="584" bestFit="1" customWidth="1"/>
    <col min="3" max="3" width="36.7109375" style="584" customWidth="1"/>
    <col min="4" max="4" width="17.7109375" style="584" customWidth="1"/>
    <col min="5" max="5" width="15.28515625" style="584" customWidth="1"/>
    <col min="6" max="6" width="9.140625" style="584" bestFit="1" customWidth="1"/>
    <col min="7" max="7" width="20.7109375" style="584" customWidth="1"/>
    <col min="8" max="8" width="17.42578125" style="584" customWidth="1"/>
    <col min="9" max="9" width="18.85546875" style="584" customWidth="1"/>
    <col min="10" max="10" width="9.140625" style="584" bestFit="1" customWidth="1"/>
    <col min="11" max="16384" width="9.140625" style="584"/>
  </cols>
  <sheetData>
    <row r="3" spans="2:12" x14ac:dyDescent="0.25">
      <c r="B3" s="909" t="s">
        <v>467</v>
      </c>
      <c r="C3" s="910" t="s">
        <v>468</v>
      </c>
      <c r="D3" s="910" t="s">
        <v>469</v>
      </c>
      <c r="E3" s="910" t="s">
        <v>470</v>
      </c>
      <c r="F3" s="910" t="s">
        <v>471</v>
      </c>
      <c r="G3" s="910" t="s">
        <v>472</v>
      </c>
      <c r="H3" s="910" t="s">
        <v>473</v>
      </c>
      <c r="I3" s="910" t="s">
        <v>474</v>
      </c>
      <c r="J3" s="911" t="s">
        <v>475</v>
      </c>
    </row>
    <row r="4" spans="2:12" x14ac:dyDescent="0.25">
      <c r="B4" s="317">
        <v>1</v>
      </c>
      <c r="C4" s="324" t="s">
        <v>476</v>
      </c>
      <c r="D4" s="305" t="s">
        <v>477</v>
      </c>
      <c r="E4" s="306">
        <v>-114021000</v>
      </c>
      <c r="F4" s="305" t="s">
        <v>478</v>
      </c>
      <c r="G4" s="307" t="s">
        <v>479</v>
      </c>
      <c r="H4" s="308" t="s">
        <v>480</v>
      </c>
      <c r="I4" s="305" t="s">
        <v>481</v>
      </c>
      <c r="J4" s="318" t="s">
        <v>301</v>
      </c>
    </row>
    <row r="5" spans="2:12" x14ac:dyDescent="0.25">
      <c r="B5" s="224">
        <v>2</v>
      </c>
      <c r="C5" s="335" t="s">
        <v>482</v>
      </c>
      <c r="D5" s="309" t="s">
        <v>483</v>
      </c>
      <c r="E5" s="310">
        <v>308764000</v>
      </c>
      <c r="F5" s="309" t="s">
        <v>484</v>
      </c>
      <c r="G5" s="309" t="s">
        <v>485</v>
      </c>
      <c r="H5" s="311" t="s">
        <v>130</v>
      </c>
      <c r="I5" s="309" t="s">
        <v>486</v>
      </c>
      <c r="J5" s="319" t="s">
        <v>301</v>
      </c>
    </row>
    <row r="6" spans="2:12" ht="15.75" x14ac:dyDescent="0.25">
      <c r="B6" s="32">
        <v>3</v>
      </c>
      <c r="C6" s="325" t="s">
        <v>487</v>
      </c>
      <c r="D6" s="21" t="s">
        <v>488</v>
      </c>
      <c r="E6" s="312">
        <v>74918000</v>
      </c>
      <c r="F6" s="21" t="s">
        <v>489</v>
      </c>
      <c r="G6" s="313" t="s">
        <v>490</v>
      </c>
      <c r="H6" s="314" t="s">
        <v>491</v>
      </c>
      <c r="I6" s="21" t="s">
        <v>492</v>
      </c>
      <c r="J6" s="320" t="s">
        <v>493</v>
      </c>
      <c r="L6" s="912" t="s">
        <v>306</v>
      </c>
    </row>
    <row r="7" spans="2:12" x14ac:dyDescent="0.25">
      <c r="B7" s="224">
        <v>4</v>
      </c>
      <c r="C7" s="335" t="s">
        <v>494</v>
      </c>
      <c r="D7" s="309" t="s">
        <v>495</v>
      </c>
      <c r="E7" s="315">
        <v>-209274000</v>
      </c>
      <c r="F7" s="309" t="s">
        <v>496</v>
      </c>
      <c r="G7" s="309" t="s">
        <v>497</v>
      </c>
      <c r="H7" s="309" t="s">
        <v>498</v>
      </c>
      <c r="I7" s="309" t="s">
        <v>499</v>
      </c>
      <c r="J7" s="319" t="s">
        <v>301</v>
      </c>
    </row>
    <row r="8" spans="2:12" x14ac:dyDescent="0.25">
      <c r="B8" s="32">
        <v>5</v>
      </c>
      <c r="C8" s="325" t="s">
        <v>500</v>
      </c>
      <c r="D8" s="21" t="s">
        <v>501</v>
      </c>
      <c r="E8" s="312">
        <v>24872000</v>
      </c>
      <c r="F8" s="21" t="s">
        <v>502</v>
      </c>
      <c r="G8" s="313" t="s">
        <v>503</v>
      </c>
      <c r="H8" s="314" t="s">
        <v>486</v>
      </c>
      <c r="I8" s="21" t="s">
        <v>504</v>
      </c>
      <c r="J8" s="320" t="s">
        <v>505</v>
      </c>
    </row>
    <row r="9" spans="2:12" x14ac:dyDescent="0.25">
      <c r="B9" s="224">
        <v>6</v>
      </c>
      <c r="C9" s="335" t="s">
        <v>506</v>
      </c>
      <c r="D9" s="309">
        <v>1.66</v>
      </c>
      <c r="E9" s="315">
        <v>12634000</v>
      </c>
      <c r="F9" s="309">
        <v>0.13</v>
      </c>
      <c r="G9" s="309">
        <v>0.03</v>
      </c>
      <c r="H9" s="309" t="s">
        <v>507</v>
      </c>
      <c r="I9" s="309" t="s">
        <v>508</v>
      </c>
      <c r="J9" s="319" t="s">
        <v>493</v>
      </c>
    </row>
    <row r="10" spans="2:12" x14ac:dyDescent="0.25">
      <c r="B10" s="32">
        <v>7</v>
      </c>
      <c r="C10" s="325" t="s">
        <v>509</v>
      </c>
      <c r="D10" s="21" t="s">
        <v>510</v>
      </c>
      <c r="E10" s="312">
        <v>6383000</v>
      </c>
      <c r="F10" s="21" t="s">
        <v>511</v>
      </c>
      <c r="G10" s="313" t="s">
        <v>485</v>
      </c>
      <c r="H10" s="314" t="s">
        <v>512</v>
      </c>
      <c r="I10" s="21" t="s">
        <v>513</v>
      </c>
      <c r="J10" s="320" t="s">
        <v>301</v>
      </c>
    </row>
    <row r="11" spans="2:12" x14ac:dyDescent="0.25">
      <c r="B11" s="224">
        <v>8</v>
      </c>
      <c r="C11" s="335" t="s">
        <v>514</v>
      </c>
      <c r="D11" s="309" t="s">
        <v>515</v>
      </c>
      <c r="E11" s="315">
        <v>1798000000</v>
      </c>
      <c r="F11" s="309" t="s">
        <v>516</v>
      </c>
      <c r="G11" s="309" t="s">
        <v>517</v>
      </c>
      <c r="H11" s="309" t="s">
        <v>518</v>
      </c>
      <c r="I11" s="309" t="s">
        <v>519</v>
      </c>
      <c r="J11" s="319" t="s">
        <v>301</v>
      </c>
    </row>
    <row r="12" spans="2:12" x14ac:dyDescent="0.25">
      <c r="B12" s="32">
        <v>9</v>
      </c>
      <c r="C12" s="325" t="s">
        <v>520</v>
      </c>
      <c r="D12" s="21" t="s">
        <v>483</v>
      </c>
      <c r="E12" s="312">
        <v>82097000</v>
      </c>
      <c r="F12" s="21" t="s">
        <v>521</v>
      </c>
      <c r="G12" s="313" t="s">
        <v>522</v>
      </c>
      <c r="H12" s="314" t="s">
        <v>523</v>
      </c>
      <c r="I12" s="21" t="s">
        <v>524</v>
      </c>
      <c r="J12" s="320" t="s">
        <v>301</v>
      </c>
    </row>
    <row r="13" spans="2:12" x14ac:dyDescent="0.25">
      <c r="B13" s="224">
        <v>10</v>
      </c>
      <c r="C13" s="335" t="s">
        <v>525</v>
      </c>
      <c r="D13" s="309" t="s">
        <v>526</v>
      </c>
      <c r="E13" s="315">
        <v>59386000</v>
      </c>
      <c r="F13" s="309" t="s">
        <v>527</v>
      </c>
      <c r="G13" s="309" t="s">
        <v>528</v>
      </c>
      <c r="H13" s="309" t="s">
        <v>523</v>
      </c>
      <c r="I13" s="309" t="s">
        <v>529</v>
      </c>
      <c r="J13" s="319" t="s">
        <v>301</v>
      </c>
    </row>
    <row r="14" spans="2:12" x14ac:dyDescent="0.25">
      <c r="B14" s="32">
        <v>11</v>
      </c>
      <c r="C14" s="325" t="s">
        <v>530</v>
      </c>
      <c r="D14" s="21" t="s">
        <v>531</v>
      </c>
      <c r="E14" s="312">
        <v>-22983000</v>
      </c>
      <c r="F14" s="21" t="s">
        <v>532</v>
      </c>
      <c r="G14" s="313" t="s">
        <v>533</v>
      </c>
      <c r="H14" s="314" t="s">
        <v>534</v>
      </c>
      <c r="I14" s="21" t="s">
        <v>535</v>
      </c>
      <c r="J14" s="320" t="s">
        <v>301</v>
      </c>
    </row>
    <row r="15" spans="2:12" x14ac:dyDescent="0.25">
      <c r="B15" s="224">
        <v>12</v>
      </c>
      <c r="C15" s="335" t="s">
        <v>536</v>
      </c>
      <c r="D15" s="309" t="s">
        <v>537</v>
      </c>
      <c r="E15" s="315">
        <v>-216499000</v>
      </c>
      <c r="F15" s="309" t="s">
        <v>538</v>
      </c>
      <c r="G15" s="309" t="s">
        <v>539</v>
      </c>
      <c r="H15" s="309" t="s">
        <v>540</v>
      </c>
      <c r="I15" s="309" t="s">
        <v>541</v>
      </c>
      <c r="J15" s="319" t="s">
        <v>301</v>
      </c>
    </row>
    <row r="16" spans="2:12" x14ac:dyDescent="0.25">
      <c r="B16" s="32">
        <v>13</v>
      </c>
      <c r="C16" s="325" t="s">
        <v>542</v>
      </c>
      <c r="D16" s="21" t="s">
        <v>543</v>
      </c>
      <c r="E16" s="312">
        <v>-2027000</v>
      </c>
      <c r="F16" s="21" t="s">
        <v>544</v>
      </c>
      <c r="G16" s="313" t="s">
        <v>533</v>
      </c>
      <c r="H16" s="314" t="s">
        <v>545</v>
      </c>
      <c r="I16" s="21" t="s">
        <v>546</v>
      </c>
      <c r="J16" s="320" t="s">
        <v>301</v>
      </c>
    </row>
    <row r="17" spans="2:10" x14ac:dyDescent="0.25">
      <c r="B17" s="224">
        <v>14</v>
      </c>
      <c r="C17" s="335" t="s">
        <v>547</v>
      </c>
      <c r="D17" s="309" t="s">
        <v>548</v>
      </c>
      <c r="E17" s="315">
        <v>-439114000</v>
      </c>
      <c r="F17" s="309" t="s">
        <v>549</v>
      </c>
      <c r="G17" s="309" t="s">
        <v>550</v>
      </c>
      <c r="H17" s="309" t="s">
        <v>551</v>
      </c>
      <c r="I17" s="309" t="s">
        <v>552</v>
      </c>
      <c r="J17" s="319" t="s">
        <v>301</v>
      </c>
    </row>
    <row r="18" spans="2:10" x14ac:dyDescent="0.25">
      <c r="B18" s="32">
        <v>15</v>
      </c>
      <c r="C18" s="325" t="s">
        <v>553</v>
      </c>
      <c r="D18" s="21" t="s">
        <v>554</v>
      </c>
      <c r="E18" s="312">
        <v>-360144000</v>
      </c>
      <c r="F18" s="21" t="s">
        <v>549</v>
      </c>
      <c r="G18" s="313" t="s">
        <v>528</v>
      </c>
      <c r="H18" s="314" t="s">
        <v>555</v>
      </c>
      <c r="I18" s="21" t="s">
        <v>556</v>
      </c>
      <c r="J18" s="320" t="s">
        <v>301</v>
      </c>
    </row>
    <row r="19" spans="2:10" x14ac:dyDescent="0.25">
      <c r="B19" s="224">
        <v>16</v>
      </c>
      <c r="C19" s="335" t="s">
        <v>557</v>
      </c>
      <c r="D19" s="309" t="s">
        <v>543</v>
      </c>
      <c r="E19" s="315">
        <v>-48228000</v>
      </c>
      <c r="F19" s="311" t="s">
        <v>130</v>
      </c>
      <c r="G19" s="309" t="s">
        <v>516</v>
      </c>
      <c r="H19" s="309" t="s">
        <v>558</v>
      </c>
      <c r="I19" s="309" t="s">
        <v>559</v>
      </c>
      <c r="J19" s="319" t="s">
        <v>301</v>
      </c>
    </row>
    <row r="20" spans="2:10" x14ac:dyDescent="0.25">
      <c r="B20" s="32">
        <v>17</v>
      </c>
      <c r="C20" s="325" t="s">
        <v>560</v>
      </c>
      <c r="D20" s="21" t="s">
        <v>561</v>
      </c>
      <c r="E20" s="312">
        <v>23978000</v>
      </c>
      <c r="F20" s="21" t="s">
        <v>562</v>
      </c>
      <c r="G20" s="313" t="s">
        <v>550</v>
      </c>
      <c r="H20" s="314" t="s">
        <v>563</v>
      </c>
      <c r="I20" s="21" t="s">
        <v>564</v>
      </c>
      <c r="J20" s="320" t="s">
        <v>301</v>
      </c>
    </row>
    <row r="21" spans="2:10" x14ac:dyDescent="0.25">
      <c r="B21" s="224">
        <v>18</v>
      </c>
      <c r="C21" s="335" t="s">
        <v>565</v>
      </c>
      <c r="D21" s="309" t="s">
        <v>566</v>
      </c>
      <c r="E21" s="315">
        <v>12118000</v>
      </c>
      <c r="F21" s="309">
        <v>0.1</v>
      </c>
      <c r="G21" s="309" t="s">
        <v>567</v>
      </c>
      <c r="H21" s="309" t="s">
        <v>568</v>
      </c>
      <c r="I21" s="309" t="s">
        <v>569</v>
      </c>
      <c r="J21" s="319" t="s">
        <v>493</v>
      </c>
    </row>
    <row r="22" spans="2:10" x14ac:dyDescent="0.25">
      <c r="B22" s="32">
        <v>19</v>
      </c>
      <c r="C22" s="325" t="s">
        <v>570</v>
      </c>
      <c r="D22" s="21" t="s">
        <v>516</v>
      </c>
      <c r="E22" s="312">
        <v>-3137000</v>
      </c>
      <c r="F22" s="21" t="s">
        <v>571</v>
      </c>
      <c r="G22" s="313" t="s">
        <v>485</v>
      </c>
      <c r="H22" s="314" t="s">
        <v>572</v>
      </c>
      <c r="I22" s="21" t="s">
        <v>573</v>
      </c>
      <c r="J22" s="320" t="s">
        <v>301</v>
      </c>
    </row>
    <row r="23" spans="2:10" x14ac:dyDescent="0.25">
      <c r="B23" s="224">
        <v>20</v>
      </c>
      <c r="C23" s="335" t="s">
        <v>574</v>
      </c>
      <c r="D23" s="309" t="s">
        <v>575</v>
      </c>
      <c r="E23" s="315">
        <v>-55932000</v>
      </c>
      <c r="F23" s="309"/>
      <c r="G23" s="309" t="s">
        <v>576</v>
      </c>
      <c r="H23" s="309" t="s">
        <v>577</v>
      </c>
      <c r="I23" s="309" t="s">
        <v>578</v>
      </c>
      <c r="J23" s="319" t="s">
        <v>493</v>
      </c>
    </row>
    <row r="24" spans="2:10" x14ac:dyDescent="0.25">
      <c r="B24" s="32">
        <v>21</v>
      </c>
      <c r="C24" s="325" t="s">
        <v>579</v>
      </c>
      <c r="D24" s="21" t="s">
        <v>515</v>
      </c>
      <c r="E24" s="312">
        <v>-488719000</v>
      </c>
      <c r="F24" s="21" t="s">
        <v>580</v>
      </c>
      <c r="G24" s="313" t="s">
        <v>550</v>
      </c>
      <c r="H24" s="314" t="s">
        <v>572</v>
      </c>
      <c r="I24" s="21" t="s">
        <v>581</v>
      </c>
      <c r="J24" s="320" t="s">
        <v>301</v>
      </c>
    </row>
    <row r="25" spans="2:10" x14ac:dyDescent="0.25">
      <c r="B25" s="224">
        <v>22</v>
      </c>
      <c r="C25" s="335" t="s">
        <v>582</v>
      </c>
      <c r="D25" s="309" t="s">
        <v>543</v>
      </c>
      <c r="E25" s="315">
        <v>-13921000</v>
      </c>
      <c r="F25" s="309" t="s">
        <v>583</v>
      </c>
      <c r="G25" s="309" t="s">
        <v>550</v>
      </c>
      <c r="H25" s="309" t="s">
        <v>584</v>
      </c>
      <c r="I25" s="309" t="s">
        <v>585</v>
      </c>
      <c r="J25" s="319" t="s">
        <v>301</v>
      </c>
    </row>
    <row r="26" spans="2:10" x14ac:dyDescent="0.25">
      <c r="B26" s="32">
        <v>23</v>
      </c>
      <c r="C26" s="325" t="s">
        <v>586</v>
      </c>
      <c r="D26" s="21" t="s">
        <v>477</v>
      </c>
      <c r="E26" s="312">
        <v>530251000</v>
      </c>
      <c r="F26" s="21" t="s">
        <v>587</v>
      </c>
      <c r="G26" s="313" t="s">
        <v>517</v>
      </c>
      <c r="H26" s="314" t="s">
        <v>588</v>
      </c>
      <c r="I26" s="21" t="s">
        <v>589</v>
      </c>
      <c r="J26" s="320" t="s">
        <v>301</v>
      </c>
    </row>
    <row r="27" spans="2:10" x14ac:dyDescent="0.25">
      <c r="B27" s="224">
        <v>24</v>
      </c>
      <c r="C27" s="335" t="s">
        <v>590</v>
      </c>
      <c r="D27" s="309" t="s">
        <v>550</v>
      </c>
      <c r="E27" s="315">
        <v>-74000000</v>
      </c>
      <c r="F27" s="309" t="s">
        <v>591</v>
      </c>
      <c r="G27" s="309" t="s">
        <v>591</v>
      </c>
      <c r="H27" s="309" t="s">
        <v>555</v>
      </c>
      <c r="I27" s="309" t="s">
        <v>592</v>
      </c>
      <c r="J27" s="319" t="s">
        <v>593</v>
      </c>
    </row>
    <row r="28" spans="2:10" x14ac:dyDescent="0.25">
      <c r="B28" s="32">
        <v>25</v>
      </c>
      <c r="C28" s="325" t="s">
        <v>594</v>
      </c>
      <c r="D28" s="21" t="s">
        <v>479</v>
      </c>
      <c r="E28" s="312">
        <v>-405449000</v>
      </c>
      <c r="F28" s="21" t="s">
        <v>595</v>
      </c>
      <c r="G28" s="313" t="s">
        <v>596</v>
      </c>
      <c r="H28" s="314" t="s">
        <v>546</v>
      </c>
      <c r="I28" s="21" t="s">
        <v>597</v>
      </c>
      <c r="J28" s="320" t="s">
        <v>301</v>
      </c>
    </row>
    <row r="29" spans="2:10" x14ac:dyDescent="0.25">
      <c r="B29" s="224">
        <v>26</v>
      </c>
      <c r="C29" s="335" t="s">
        <v>598</v>
      </c>
      <c r="D29" s="309" t="s">
        <v>599</v>
      </c>
      <c r="E29" s="315">
        <v>123361000</v>
      </c>
      <c r="F29" s="309" t="s">
        <v>550</v>
      </c>
      <c r="G29" s="309" t="s">
        <v>600</v>
      </c>
      <c r="H29" s="309" t="s">
        <v>492</v>
      </c>
      <c r="I29" s="309" t="s">
        <v>568</v>
      </c>
      <c r="J29" s="319" t="s">
        <v>301</v>
      </c>
    </row>
    <row r="30" spans="2:10" x14ac:dyDescent="0.25">
      <c r="B30" s="32">
        <v>27</v>
      </c>
      <c r="C30" s="325" t="s">
        <v>601</v>
      </c>
      <c r="D30" s="21">
        <v>0.21</v>
      </c>
      <c r="E30" s="312">
        <v>1200000</v>
      </c>
      <c r="F30" s="21">
        <v>0.06</v>
      </c>
      <c r="G30" s="316" t="s">
        <v>550</v>
      </c>
      <c r="H30" s="314" t="s">
        <v>486</v>
      </c>
      <c r="I30" s="21" t="s">
        <v>561</v>
      </c>
      <c r="J30" s="320" t="s">
        <v>602</v>
      </c>
    </row>
    <row r="31" spans="2:10" x14ac:dyDescent="0.25">
      <c r="B31" s="224">
        <v>28</v>
      </c>
      <c r="C31" s="335" t="s">
        <v>603</v>
      </c>
      <c r="D31" s="309" t="s">
        <v>604</v>
      </c>
      <c r="E31" s="315">
        <v>323000000</v>
      </c>
      <c r="F31" s="309" t="s">
        <v>527</v>
      </c>
      <c r="G31" s="309" t="s">
        <v>605</v>
      </c>
      <c r="H31" s="309" t="s">
        <v>606</v>
      </c>
      <c r="I31" s="309" t="s">
        <v>607</v>
      </c>
      <c r="J31" s="319" t="s">
        <v>301</v>
      </c>
    </row>
    <row r="32" spans="2:10" x14ac:dyDescent="0.25">
      <c r="B32" s="32">
        <v>29</v>
      </c>
      <c r="C32" s="325" t="s">
        <v>608</v>
      </c>
      <c r="D32" s="21" t="s">
        <v>543</v>
      </c>
      <c r="E32" s="312">
        <v>-49185000</v>
      </c>
      <c r="F32" s="21" t="s">
        <v>609</v>
      </c>
      <c r="G32" s="313" t="s">
        <v>528</v>
      </c>
      <c r="H32" s="314" t="s">
        <v>610</v>
      </c>
      <c r="I32" s="21" t="s">
        <v>611</v>
      </c>
      <c r="J32" s="320" t="s">
        <v>301</v>
      </c>
    </row>
    <row r="33" spans="2:10" x14ac:dyDescent="0.25">
      <c r="B33" s="327">
        <v>30</v>
      </c>
      <c r="C33" s="328" t="s">
        <v>612</v>
      </c>
      <c r="D33" s="328" t="s">
        <v>610</v>
      </c>
      <c r="E33" s="329">
        <v>-215300000</v>
      </c>
      <c r="F33" s="328" t="s">
        <v>613</v>
      </c>
      <c r="G33" s="328" t="s">
        <v>614</v>
      </c>
      <c r="H33" s="328" t="s">
        <v>615</v>
      </c>
      <c r="I33" s="328" t="s">
        <v>616</v>
      </c>
      <c r="J33" s="330" t="s">
        <v>301</v>
      </c>
    </row>
    <row r="34" spans="2:10" x14ac:dyDescent="0.25">
      <c r="B34" s="32">
        <v>31</v>
      </c>
      <c r="C34" s="325" t="s">
        <v>617</v>
      </c>
      <c r="D34" s="21" t="s">
        <v>548</v>
      </c>
      <c r="E34" s="312">
        <v>-54429000</v>
      </c>
      <c r="F34" s="21" t="s">
        <v>618</v>
      </c>
      <c r="G34" s="313" t="s">
        <v>528</v>
      </c>
      <c r="H34" s="314" t="s">
        <v>619</v>
      </c>
      <c r="I34" s="21" t="s">
        <v>620</v>
      </c>
      <c r="J34" s="320" t="s">
        <v>301</v>
      </c>
    </row>
    <row r="35" spans="2:10" x14ac:dyDescent="0.25">
      <c r="B35" s="224">
        <v>32</v>
      </c>
      <c r="C35" s="335" t="s">
        <v>621</v>
      </c>
      <c r="D35" s="309" t="s">
        <v>620</v>
      </c>
      <c r="E35" s="315">
        <v>-66893000</v>
      </c>
      <c r="F35" s="309" t="s">
        <v>591</v>
      </c>
      <c r="G35" s="309" t="s">
        <v>539</v>
      </c>
      <c r="H35" s="309" t="s">
        <v>519</v>
      </c>
      <c r="I35" s="309" t="s">
        <v>502</v>
      </c>
      <c r="J35" s="319" t="s">
        <v>593</v>
      </c>
    </row>
    <row r="36" spans="2:10" x14ac:dyDescent="0.25">
      <c r="B36" s="32">
        <v>33</v>
      </c>
      <c r="C36" s="325" t="s">
        <v>622</v>
      </c>
      <c r="D36" s="21" t="s">
        <v>512</v>
      </c>
      <c r="E36" s="312">
        <v>-81229000</v>
      </c>
      <c r="F36" s="21" t="s">
        <v>623</v>
      </c>
      <c r="G36" s="313" t="s">
        <v>624</v>
      </c>
      <c r="H36" s="314" t="s">
        <v>625</v>
      </c>
      <c r="I36" s="21" t="s">
        <v>545</v>
      </c>
      <c r="J36" s="320" t="s">
        <v>301</v>
      </c>
    </row>
    <row r="37" spans="2:10" x14ac:dyDescent="0.25">
      <c r="B37" s="224">
        <v>34</v>
      </c>
      <c r="C37" s="335" t="s">
        <v>626</v>
      </c>
      <c r="D37" s="309" t="s">
        <v>627</v>
      </c>
      <c r="E37" s="315">
        <v>-1755000000</v>
      </c>
      <c r="F37" s="309">
        <v>-0.03</v>
      </c>
      <c r="G37" s="309">
        <v>0</v>
      </c>
      <c r="H37" s="309">
        <v>1.23</v>
      </c>
      <c r="I37" s="309" t="s">
        <v>515</v>
      </c>
      <c r="J37" s="319" t="s">
        <v>602</v>
      </c>
    </row>
    <row r="38" spans="2:10" x14ac:dyDescent="0.25">
      <c r="B38" s="32">
        <v>35</v>
      </c>
      <c r="C38" s="325" t="s">
        <v>628</v>
      </c>
      <c r="D38" s="21" t="s">
        <v>629</v>
      </c>
      <c r="E38" s="312">
        <v>1106000000</v>
      </c>
      <c r="F38" s="21" t="s">
        <v>539</v>
      </c>
      <c r="G38" s="313" t="s">
        <v>497</v>
      </c>
      <c r="H38" s="314" t="s">
        <v>630</v>
      </c>
      <c r="I38" s="21" t="s">
        <v>513</v>
      </c>
      <c r="J38" s="320" t="s">
        <v>593</v>
      </c>
    </row>
    <row r="39" spans="2:10" x14ac:dyDescent="0.25">
      <c r="B39" s="224">
        <v>36</v>
      </c>
      <c r="C39" s="335" t="s">
        <v>631</v>
      </c>
      <c r="D39" s="309" t="s">
        <v>632</v>
      </c>
      <c r="E39" s="315">
        <v>224300000</v>
      </c>
      <c r="F39" s="309">
        <v>0.16</v>
      </c>
      <c r="G39" s="309" t="s">
        <v>490</v>
      </c>
      <c r="H39" s="309" t="s">
        <v>633</v>
      </c>
      <c r="I39" s="309" t="s">
        <v>634</v>
      </c>
      <c r="J39" s="319" t="s">
        <v>593</v>
      </c>
    </row>
    <row r="40" spans="2:10" x14ac:dyDescent="0.25">
      <c r="B40" s="32">
        <v>37</v>
      </c>
      <c r="C40" s="325" t="s">
        <v>635</v>
      </c>
      <c r="D40" s="21" t="s">
        <v>495</v>
      </c>
      <c r="E40" s="312">
        <v>844000000</v>
      </c>
      <c r="F40" s="21" t="s">
        <v>130</v>
      </c>
      <c r="G40" s="313" t="s">
        <v>636</v>
      </c>
      <c r="H40" s="314" t="s">
        <v>563</v>
      </c>
      <c r="I40" s="21" t="s">
        <v>637</v>
      </c>
      <c r="J40" s="320" t="s">
        <v>301</v>
      </c>
    </row>
    <row r="41" spans="2:10" x14ac:dyDescent="0.25">
      <c r="B41" s="224">
        <v>38</v>
      </c>
      <c r="C41" s="335" t="s">
        <v>638</v>
      </c>
      <c r="D41" s="309" t="s">
        <v>639</v>
      </c>
      <c r="E41" s="315">
        <v>77865000</v>
      </c>
      <c r="F41" s="309" t="s">
        <v>130</v>
      </c>
      <c r="G41" s="309" t="s">
        <v>640</v>
      </c>
      <c r="H41" s="309" t="s">
        <v>130</v>
      </c>
      <c r="I41" s="309" t="s">
        <v>640</v>
      </c>
      <c r="J41" s="319" t="s">
        <v>301</v>
      </c>
    </row>
    <row r="42" spans="2:10" x14ac:dyDescent="0.25">
      <c r="B42" s="32">
        <v>39</v>
      </c>
      <c r="C42" s="325" t="s">
        <v>641</v>
      </c>
      <c r="D42" s="21" t="s">
        <v>642</v>
      </c>
      <c r="E42" s="312">
        <v>123045000</v>
      </c>
      <c r="F42" s="21" t="s">
        <v>605</v>
      </c>
      <c r="G42" s="313" t="s">
        <v>533</v>
      </c>
      <c r="H42" s="314" t="s">
        <v>643</v>
      </c>
      <c r="I42" s="21" t="s">
        <v>644</v>
      </c>
      <c r="J42" s="320" t="s">
        <v>301</v>
      </c>
    </row>
    <row r="43" spans="2:10" x14ac:dyDescent="0.25">
      <c r="B43" s="224">
        <v>40</v>
      </c>
      <c r="C43" s="335" t="s">
        <v>645</v>
      </c>
      <c r="D43" s="309" t="s">
        <v>646</v>
      </c>
      <c r="E43" s="315">
        <v>25420000</v>
      </c>
      <c r="F43" s="309" t="s">
        <v>517</v>
      </c>
      <c r="G43" s="309" t="s">
        <v>567</v>
      </c>
      <c r="H43" s="309" t="s">
        <v>647</v>
      </c>
      <c r="I43" s="309" t="s">
        <v>648</v>
      </c>
      <c r="J43" s="319" t="s">
        <v>593</v>
      </c>
    </row>
    <row r="44" spans="2:10" x14ac:dyDescent="0.25">
      <c r="B44" s="32">
        <v>41</v>
      </c>
      <c r="C44" s="325" t="s">
        <v>649</v>
      </c>
      <c r="D44" s="21" t="s">
        <v>650</v>
      </c>
      <c r="E44" s="312">
        <v>36277000</v>
      </c>
      <c r="F44" s="21" t="s">
        <v>624</v>
      </c>
      <c r="G44" s="313" t="s">
        <v>562</v>
      </c>
      <c r="H44" s="314" t="s">
        <v>651</v>
      </c>
      <c r="I44" s="21" t="s">
        <v>597</v>
      </c>
      <c r="J44" s="320" t="s">
        <v>301</v>
      </c>
    </row>
    <row r="45" spans="2:10" x14ac:dyDescent="0.25">
      <c r="B45" s="224">
        <v>42</v>
      </c>
      <c r="C45" s="335" t="s">
        <v>652</v>
      </c>
      <c r="D45" s="309" t="s">
        <v>483</v>
      </c>
      <c r="E45" s="315">
        <v>-789000</v>
      </c>
      <c r="F45" s="309" t="s">
        <v>653</v>
      </c>
      <c r="G45" s="309" t="s">
        <v>503</v>
      </c>
      <c r="H45" s="309" t="s">
        <v>654</v>
      </c>
      <c r="I45" s="309" t="s">
        <v>655</v>
      </c>
      <c r="J45" s="319" t="s">
        <v>301</v>
      </c>
    </row>
    <row r="46" spans="2:10" x14ac:dyDescent="0.25">
      <c r="B46" s="32">
        <v>43</v>
      </c>
      <c r="C46" s="325" t="s">
        <v>656</v>
      </c>
      <c r="D46" s="21" t="s">
        <v>624</v>
      </c>
      <c r="E46" s="312">
        <v>-90909000</v>
      </c>
      <c r="F46" s="21" t="s">
        <v>657</v>
      </c>
      <c r="G46" s="313" t="s">
        <v>658</v>
      </c>
      <c r="H46" s="314" t="s">
        <v>659</v>
      </c>
      <c r="I46" s="21" t="s">
        <v>605</v>
      </c>
      <c r="J46" s="320" t="s">
        <v>301</v>
      </c>
    </row>
    <row r="47" spans="2:10" x14ac:dyDescent="0.25">
      <c r="B47" s="224">
        <v>44</v>
      </c>
      <c r="C47" s="335" t="s">
        <v>660</v>
      </c>
      <c r="D47" s="309" t="s">
        <v>661</v>
      </c>
      <c r="E47" s="315">
        <v>-351796000</v>
      </c>
      <c r="F47" s="309" t="s">
        <v>662</v>
      </c>
      <c r="G47" s="309" t="s">
        <v>591</v>
      </c>
      <c r="H47" s="309" t="s">
        <v>663</v>
      </c>
      <c r="I47" s="309" t="s">
        <v>491</v>
      </c>
      <c r="J47" s="319" t="s">
        <v>593</v>
      </c>
    </row>
    <row r="48" spans="2:10" x14ac:dyDescent="0.25">
      <c r="B48" s="32">
        <v>45</v>
      </c>
      <c r="C48" s="325" t="s">
        <v>664</v>
      </c>
      <c r="D48" s="21" t="s">
        <v>665</v>
      </c>
      <c r="E48" s="312">
        <v>85382000</v>
      </c>
      <c r="F48" s="21" t="s">
        <v>567</v>
      </c>
      <c r="G48" s="313" t="s">
        <v>666</v>
      </c>
      <c r="H48" s="314" t="s">
        <v>667</v>
      </c>
      <c r="I48" s="21" t="s">
        <v>521</v>
      </c>
      <c r="J48" s="320" t="s">
        <v>301</v>
      </c>
    </row>
    <row r="49" spans="2:10" x14ac:dyDescent="0.25">
      <c r="B49" s="224">
        <v>46</v>
      </c>
      <c r="C49" s="335" t="s">
        <v>668</v>
      </c>
      <c r="D49" s="309" t="s">
        <v>669</v>
      </c>
      <c r="E49" s="315">
        <v>15991000</v>
      </c>
      <c r="F49" s="309" t="s">
        <v>502</v>
      </c>
      <c r="G49" s="309" t="s">
        <v>528</v>
      </c>
      <c r="H49" s="309" t="s">
        <v>670</v>
      </c>
      <c r="I49" s="309" t="s">
        <v>671</v>
      </c>
      <c r="J49" s="319" t="s">
        <v>301</v>
      </c>
    </row>
    <row r="50" spans="2:10" x14ac:dyDescent="0.25">
      <c r="B50" s="32">
        <v>47</v>
      </c>
      <c r="C50" s="325" t="s">
        <v>672</v>
      </c>
      <c r="D50" s="21" t="s">
        <v>673</v>
      </c>
      <c r="E50" s="312">
        <v>91380000</v>
      </c>
      <c r="F50" s="21" t="s">
        <v>531</v>
      </c>
      <c r="G50" s="313" t="s">
        <v>674</v>
      </c>
      <c r="H50" s="314" t="s">
        <v>675</v>
      </c>
      <c r="I50" s="21" t="s">
        <v>676</v>
      </c>
      <c r="J50" s="320" t="s">
        <v>301</v>
      </c>
    </row>
    <row r="51" spans="2:10" x14ac:dyDescent="0.25">
      <c r="B51" s="224">
        <v>48</v>
      </c>
      <c r="C51" s="335" t="s">
        <v>677</v>
      </c>
      <c r="D51" s="309" t="s">
        <v>678</v>
      </c>
      <c r="E51" s="315">
        <v>-152300000</v>
      </c>
      <c r="F51" s="309" t="s">
        <v>611</v>
      </c>
      <c r="G51" s="309" t="s">
        <v>527</v>
      </c>
      <c r="H51" s="309" t="s">
        <v>644</v>
      </c>
      <c r="I51" s="309" t="s">
        <v>679</v>
      </c>
      <c r="J51" s="319" t="s">
        <v>593</v>
      </c>
    </row>
    <row r="52" spans="2:10" x14ac:dyDescent="0.25">
      <c r="B52" s="32">
        <v>49</v>
      </c>
      <c r="C52" s="325" t="s">
        <v>680</v>
      </c>
      <c r="D52" s="21" t="s">
        <v>681</v>
      </c>
      <c r="E52" s="312">
        <v>57353000</v>
      </c>
      <c r="F52" s="21">
        <v>0.53</v>
      </c>
      <c r="G52" s="313" t="s">
        <v>682</v>
      </c>
      <c r="H52" s="314" t="s">
        <v>683</v>
      </c>
      <c r="I52" s="21" t="s">
        <v>684</v>
      </c>
      <c r="J52" s="320" t="s">
        <v>593</v>
      </c>
    </row>
    <row r="53" spans="2:10" x14ac:dyDescent="0.25">
      <c r="B53" s="224">
        <v>50</v>
      </c>
      <c r="C53" s="335" t="s">
        <v>685</v>
      </c>
      <c r="D53" s="309" t="s">
        <v>686</v>
      </c>
      <c r="E53" s="315">
        <v>-6202000</v>
      </c>
      <c r="F53" s="309" t="s">
        <v>687</v>
      </c>
      <c r="G53" s="309" t="s">
        <v>497</v>
      </c>
      <c r="H53" s="309" t="s">
        <v>688</v>
      </c>
      <c r="I53" s="309" t="s">
        <v>527</v>
      </c>
      <c r="J53" s="319" t="s">
        <v>593</v>
      </c>
    </row>
    <row r="54" spans="2:10" x14ac:dyDescent="0.25">
      <c r="B54" s="32">
        <v>51</v>
      </c>
      <c r="C54" s="325" t="s">
        <v>689</v>
      </c>
      <c r="D54" s="21" t="s">
        <v>690</v>
      </c>
      <c r="E54" s="312">
        <v>-321000000</v>
      </c>
      <c r="F54" s="21" t="s">
        <v>691</v>
      </c>
      <c r="G54" s="313" t="s">
        <v>692</v>
      </c>
      <c r="H54" s="314" t="s">
        <v>693</v>
      </c>
      <c r="I54" s="21" t="s">
        <v>694</v>
      </c>
      <c r="J54" s="320" t="s">
        <v>593</v>
      </c>
    </row>
    <row r="55" spans="2:10" x14ac:dyDescent="0.25">
      <c r="B55" s="228">
        <v>52</v>
      </c>
      <c r="C55" s="326" t="s">
        <v>695</v>
      </c>
      <c r="D55" s="321" t="s">
        <v>696</v>
      </c>
      <c r="E55" s="322">
        <v>267000000</v>
      </c>
      <c r="F55" s="321" t="s">
        <v>661</v>
      </c>
      <c r="G55" s="321" t="s">
        <v>527</v>
      </c>
      <c r="H55" s="321" t="s">
        <v>529</v>
      </c>
      <c r="I55" s="321" t="s">
        <v>697</v>
      </c>
      <c r="J55" s="323" t="s">
        <v>593</v>
      </c>
    </row>
    <row r="56" spans="2:10" x14ac:dyDescent="0.25">
      <c r="B56" s="906"/>
      <c r="C56" s="906"/>
      <c r="D56" s="906"/>
      <c r="E56" s="906"/>
      <c r="F56" s="906"/>
      <c r="G56" s="906"/>
      <c r="H56" s="906"/>
      <c r="I56" s="906"/>
      <c r="J56" s="906"/>
    </row>
    <row r="57" spans="2:10" x14ac:dyDescent="0.25">
      <c r="B57" s="906"/>
      <c r="C57" s="906"/>
      <c r="D57" s="906"/>
      <c r="E57" s="906"/>
      <c r="F57" s="906"/>
      <c r="G57" s="906"/>
      <c r="H57" s="906"/>
      <c r="I57" s="906"/>
      <c r="J57" s="906"/>
    </row>
    <row r="58" spans="2:10" x14ac:dyDescent="0.25">
      <c r="B58" s="906"/>
      <c r="C58" s="906"/>
      <c r="D58" s="906"/>
      <c r="E58" s="907"/>
      <c r="F58" s="907"/>
      <c r="G58" s="907"/>
      <c r="H58" s="906"/>
      <c r="I58" s="906"/>
      <c r="J58" s="906"/>
    </row>
    <row r="59" spans="2:10" x14ac:dyDescent="0.25">
      <c r="B59" s="906"/>
      <c r="C59" s="906"/>
      <c r="D59" s="906"/>
      <c r="E59" s="906"/>
      <c r="F59" s="908"/>
      <c r="G59" s="908"/>
      <c r="H59" s="906"/>
      <c r="I59" s="908"/>
      <c r="J59" s="906"/>
    </row>
    <row r="60" spans="2:10" x14ac:dyDescent="0.25">
      <c r="B60" s="906"/>
      <c r="C60" s="906"/>
      <c r="D60" s="906"/>
      <c r="E60" s="906"/>
      <c r="F60" s="908"/>
      <c r="G60" s="906"/>
      <c r="H60" s="906"/>
      <c r="I60" s="908"/>
      <c r="J60" s="906"/>
    </row>
    <row r="61" spans="2:10" x14ac:dyDescent="0.25">
      <c r="B61" s="906"/>
      <c r="C61" s="906"/>
      <c r="D61" s="906"/>
      <c r="E61" s="906"/>
      <c r="F61" s="908"/>
      <c r="G61" s="908"/>
      <c r="H61" s="906"/>
      <c r="I61" s="908"/>
      <c r="J61" s="906"/>
    </row>
    <row r="62" spans="2:10" x14ac:dyDescent="0.25">
      <c r="B62" s="906"/>
      <c r="C62" s="906"/>
      <c r="D62" s="906"/>
      <c r="E62" s="906"/>
      <c r="F62" s="908"/>
      <c r="G62" s="906"/>
      <c r="H62" s="906"/>
      <c r="I62" s="908"/>
      <c r="J62" s="906"/>
    </row>
    <row r="63" spans="2:10" x14ac:dyDescent="0.25">
      <c r="B63" s="906"/>
      <c r="C63" s="906"/>
      <c r="D63" s="906"/>
      <c r="E63" s="906"/>
      <c r="F63" s="908"/>
      <c r="G63" s="908"/>
      <c r="H63" s="906"/>
      <c r="I63" s="908"/>
      <c r="J63" s="906"/>
    </row>
    <row r="64" spans="2:10" x14ac:dyDescent="0.25">
      <c r="B64" s="906"/>
      <c r="C64" s="906"/>
      <c r="D64" s="906"/>
      <c r="E64" s="906"/>
      <c r="F64" s="908"/>
      <c r="G64" s="906"/>
      <c r="H64" s="906"/>
      <c r="I64" s="906"/>
      <c r="J64" s="906"/>
    </row>
    <row r="65" spans="2:10" x14ac:dyDescent="0.25">
      <c r="B65" s="906"/>
      <c r="C65" s="906"/>
      <c r="D65" s="906"/>
      <c r="E65" s="906"/>
      <c r="F65" s="908"/>
      <c r="G65" s="908"/>
      <c r="H65" s="906"/>
      <c r="I65" s="908"/>
      <c r="J65" s="906"/>
    </row>
    <row r="66" spans="2:10" x14ac:dyDescent="0.25">
      <c r="B66" s="906"/>
      <c r="C66" s="906"/>
      <c r="D66" s="906"/>
      <c r="E66" s="906"/>
      <c r="F66" s="908"/>
      <c r="G66" s="908"/>
      <c r="H66" s="906"/>
      <c r="I66" s="908"/>
      <c r="J66" s="906"/>
    </row>
    <row r="67" spans="2:10" x14ac:dyDescent="0.25">
      <c r="B67" s="906"/>
      <c r="C67" s="906"/>
      <c r="D67" s="906"/>
      <c r="E67" s="906"/>
      <c r="F67" s="906"/>
      <c r="G67" s="908"/>
      <c r="H67" s="906"/>
      <c r="I67" s="908"/>
      <c r="J67" s="906"/>
    </row>
    <row r="68" spans="2:10" x14ac:dyDescent="0.25">
      <c r="B68" s="906"/>
      <c r="C68" s="906"/>
      <c r="D68" s="906"/>
      <c r="E68" s="906"/>
      <c r="F68" s="906"/>
      <c r="G68" s="906"/>
      <c r="H68" s="906"/>
      <c r="I68" s="908"/>
      <c r="J68" s="906"/>
    </row>
    <row r="69" spans="2:10" x14ac:dyDescent="0.25">
      <c r="B69" s="906"/>
      <c r="C69" s="906"/>
      <c r="D69" s="906"/>
      <c r="E69" s="906"/>
      <c r="F69" s="908"/>
      <c r="G69" s="906"/>
      <c r="H69" s="906"/>
      <c r="I69" s="908"/>
      <c r="J69" s="906"/>
    </row>
    <row r="70" spans="2:10" x14ac:dyDescent="0.25">
      <c r="B70" s="906"/>
      <c r="C70" s="906"/>
      <c r="D70" s="906"/>
      <c r="E70" s="906"/>
      <c r="F70" s="908"/>
      <c r="G70" s="908"/>
      <c r="H70" s="906"/>
      <c r="I70" s="908"/>
      <c r="J70" s="906"/>
    </row>
    <row r="71" spans="2:10" x14ac:dyDescent="0.25">
      <c r="B71" s="906"/>
      <c r="C71" s="906"/>
      <c r="D71" s="906"/>
      <c r="E71" s="906"/>
      <c r="F71" s="908"/>
      <c r="G71" s="906"/>
      <c r="H71" s="906"/>
      <c r="I71" s="908"/>
      <c r="J71" s="906"/>
    </row>
    <row r="72" spans="2:10" x14ac:dyDescent="0.25">
      <c r="B72" s="906"/>
      <c r="C72" s="906"/>
      <c r="D72" s="906"/>
      <c r="E72" s="906"/>
      <c r="F72" s="908"/>
      <c r="G72" s="906"/>
      <c r="H72" s="906"/>
      <c r="I72" s="908"/>
      <c r="J72" s="906"/>
    </row>
    <row r="73" spans="2:10" x14ac:dyDescent="0.25">
      <c r="B73" s="906"/>
      <c r="C73" s="906"/>
      <c r="D73" s="906"/>
      <c r="E73" s="906"/>
      <c r="F73" s="908"/>
      <c r="G73" s="908"/>
      <c r="H73" s="906"/>
      <c r="I73" s="908"/>
      <c r="J73" s="906"/>
    </row>
    <row r="74" spans="2:10" x14ac:dyDescent="0.25">
      <c r="B74" s="906"/>
      <c r="C74" s="906"/>
      <c r="D74" s="906"/>
      <c r="E74" s="906"/>
      <c r="F74" s="908"/>
      <c r="G74" s="908"/>
      <c r="H74" s="906"/>
      <c r="I74" s="908"/>
      <c r="J74" s="90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2FFC620BF98149A565411DB7018CFE" ma:contentTypeVersion="8" ma:contentTypeDescription="Create a new document." ma:contentTypeScope="" ma:versionID="56ea5409f49134d03acd8c7c9cd583e0">
  <xsd:schema xmlns:xsd="http://www.w3.org/2001/XMLSchema" xmlns:xs="http://www.w3.org/2001/XMLSchema" xmlns:p="http://schemas.microsoft.com/office/2006/metadata/properties" xmlns:ns2="60ac2efa-5d5f-4d7a-ba69-81312faee217" targetNamespace="http://schemas.microsoft.com/office/2006/metadata/properties" ma:root="true" ma:fieldsID="70fc98dc8fc57c817725c942567ca6d5" ns2:_="">
    <xsd:import namespace="60ac2efa-5d5f-4d7a-ba69-81312faee21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ac2efa-5d5f-4d7a-ba69-81312faee2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CEA07B-E7CE-4EB1-8189-8BD96AA3E420}">
  <ds:schemaRefs>
    <ds:schemaRef ds:uri="http://schemas.microsoft.com/sharepoint/v3/contenttype/forms"/>
  </ds:schemaRefs>
</ds:datastoreItem>
</file>

<file path=customXml/itemProps2.xml><?xml version="1.0" encoding="utf-8"?>
<ds:datastoreItem xmlns:ds="http://schemas.openxmlformats.org/officeDocument/2006/customXml" ds:itemID="{33E2DE5E-C760-45ED-AFD0-68B4D4896A0F}">
  <ds:schemaRefs>
    <ds:schemaRef ds:uri="http://schemas.microsoft.com/office/2006/metadata/contentType"/>
    <ds:schemaRef ds:uri="http://schemas.microsoft.com/office/2006/metadata/properties/metaAttributes"/>
    <ds:schemaRef ds:uri="http://www.w3.org/2000/xmlns/"/>
    <ds:schemaRef ds:uri="http://www.w3.org/2001/XMLSchema"/>
    <ds:schemaRef ds:uri="60ac2efa-5d5f-4d7a-ba69-81312faee21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4D78D5-2CD7-488B-BDA2-46F27B7659B5}">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Indicators</vt:lpstr>
      <vt:lpstr>Balance Sheet</vt:lpstr>
      <vt:lpstr>Income Statement</vt:lpstr>
      <vt:lpstr>Cash Flow</vt:lpstr>
      <vt:lpstr>DE ratio</vt:lpstr>
      <vt:lpstr>KE</vt:lpstr>
      <vt:lpstr> KD and WACC</vt:lpstr>
      <vt:lpstr>FCFF</vt:lpstr>
      <vt:lpstr>Growth rate </vt:lpstr>
      <vt:lpstr>Relative 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SANFILIPPO GIUSEPPE ANTONIO</dc:creator>
  <cp:keywords/>
  <dc:description/>
  <cp:lastModifiedBy>.chrno</cp:lastModifiedBy>
  <cp:revision/>
  <dcterms:created xsi:type="dcterms:W3CDTF">2021-03-19T08:27:09Z</dcterms:created>
  <dcterms:modified xsi:type="dcterms:W3CDTF">2022-04-05T20:53:55Z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0x010100912FFC620BF98149A565411DB7018CFE</vt:lpwstr>
  </property>
</Properties>
</file>