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80" yWindow="90" windowWidth="15600" windowHeight="9510" firstSheet="11" activeTab="14"/>
  </bookViews>
  <sheets>
    <sheet name="Database" sheetId="1" r:id="rId1"/>
    <sheet name="Correlazione" sheetId="42" r:id="rId2"/>
    <sheet name="Regressione" sheetId="43" r:id="rId3"/>
    <sheet name="Database 2" sheetId="22" r:id="rId4"/>
    <sheet name="Regressione 2" sheetId="45" r:id="rId5"/>
    <sheet name="Previsione" sheetId="18" r:id="rId6"/>
    <sheet name="Serie storica" sheetId="12" r:id="rId7"/>
    <sheet name="Trend-ciclo prima approssim" sheetId="24" r:id="rId8"/>
    <sheet name="Stagionalità" sheetId="13" r:id="rId9"/>
    <sheet name="Trend-ciclo" sheetId="14" r:id="rId10"/>
    <sheet name="Componente sistematica" sheetId="15" r:id="rId11"/>
    <sheet name="Calcolo residui" sheetId="16" r:id="rId12"/>
    <sheet name="Analisi residui" sheetId="17" r:id="rId13"/>
    <sheet name="Livellamento esponenziale" sheetId="19" r:id="rId14"/>
    <sheet name="Prev.Livellam.Esp" sheetId="46" r:id="rId15"/>
  </sheets>
  <calcPr calcId="145621" concurrentCalc="0"/>
</workbook>
</file>

<file path=xl/calcChain.xml><?xml version="1.0" encoding="utf-8"?>
<calcChain xmlns="http://schemas.openxmlformats.org/spreadsheetml/2006/main">
  <c r="D29" i="46" l="1"/>
  <c r="D30" i="46"/>
  <c r="D31" i="46"/>
  <c r="D32" i="46"/>
  <c r="D33" i="46"/>
  <c r="D34" i="46"/>
  <c r="D35" i="46"/>
  <c r="D36" i="46"/>
  <c r="D37" i="46"/>
  <c r="D38" i="46"/>
  <c r="D39" i="46"/>
  <c r="D28" i="46"/>
  <c r="C29" i="46"/>
  <c r="C30" i="46"/>
  <c r="C31" i="46"/>
  <c r="C32" i="46"/>
  <c r="C33" i="46"/>
  <c r="C34" i="46"/>
  <c r="C35" i="46"/>
  <c r="C36" i="46"/>
  <c r="C37" i="46"/>
  <c r="C38" i="46"/>
  <c r="C39" i="46"/>
  <c r="C28" i="46"/>
  <c r="D27" i="46"/>
  <c r="D9" i="46"/>
  <c r="C27" i="46"/>
  <c r="C9" i="46"/>
  <c r="B29" i="46"/>
  <c r="B30" i="46"/>
  <c r="B31" i="46"/>
  <c r="B32" i="46"/>
  <c r="B33" i="46"/>
  <c r="B34" i="46"/>
  <c r="B35" i="46"/>
  <c r="B36" i="46"/>
  <c r="B37" i="46"/>
  <c r="B38" i="46"/>
  <c r="B39" i="46"/>
  <c r="B28" i="46"/>
  <c r="F24" i="46"/>
  <c r="F6" i="46"/>
  <c r="B27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B10" i="46"/>
  <c r="B9" i="46"/>
  <c r="B11" i="46"/>
  <c r="B12" i="46"/>
  <c r="B13" i="46"/>
  <c r="B14" i="46"/>
  <c r="B15" i="46"/>
  <c r="B16" i="46"/>
  <c r="B17" i="46"/>
  <c r="B18" i="46"/>
  <c r="B19" i="46"/>
  <c r="B20" i="46"/>
  <c r="B21" i="46"/>
  <c r="B15" i="18"/>
  <c r="B5" i="18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B16" i="18"/>
  <c r="B6" i="18"/>
  <c r="B17" i="18"/>
  <c r="B7" i="18"/>
  <c r="B18" i="18"/>
  <c r="F9" i="19"/>
  <c r="G10" i="19"/>
  <c r="F10" i="19"/>
  <c r="G11" i="19"/>
  <c r="F11" i="19"/>
  <c r="G12" i="19"/>
  <c r="F12" i="19"/>
  <c r="G13" i="19"/>
  <c r="F13" i="19"/>
  <c r="G14" i="19"/>
  <c r="F14" i="19"/>
  <c r="G15" i="19"/>
  <c r="F15" i="19"/>
  <c r="G16" i="19"/>
  <c r="F16" i="19"/>
  <c r="G17" i="19"/>
  <c r="F17" i="19"/>
  <c r="G18" i="19"/>
  <c r="F18" i="19"/>
  <c r="G19" i="19"/>
  <c r="F19" i="19"/>
  <c r="G20" i="19"/>
  <c r="F20" i="19"/>
  <c r="G21" i="19"/>
  <c r="F21" i="19"/>
  <c r="G22" i="19"/>
  <c r="F22" i="19"/>
  <c r="G23" i="19"/>
  <c r="F23" i="19"/>
  <c r="G24" i="19"/>
  <c r="F24" i="19"/>
  <c r="G25" i="19"/>
  <c r="F25" i="19"/>
  <c r="G26" i="19"/>
  <c r="F26" i="19"/>
  <c r="G27" i="19"/>
  <c r="F27" i="19"/>
  <c r="G28" i="19"/>
  <c r="F28" i="19"/>
  <c r="G29" i="19"/>
  <c r="F29" i="19"/>
  <c r="G30" i="19"/>
  <c r="F30" i="19"/>
  <c r="G31" i="19"/>
  <c r="F31" i="19"/>
  <c r="G32" i="19"/>
  <c r="F32" i="19"/>
  <c r="G33" i="19"/>
  <c r="F33" i="19"/>
  <c r="G34" i="19"/>
  <c r="F34" i="19"/>
  <c r="G35" i="19"/>
  <c r="F35" i="19"/>
  <c r="G36" i="19"/>
  <c r="F36" i="19"/>
  <c r="G37" i="19"/>
  <c r="F37" i="19"/>
  <c r="G38" i="19"/>
  <c r="F38" i="19"/>
  <c r="G39" i="19"/>
  <c r="F39" i="19"/>
  <c r="G40" i="19"/>
  <c r="F40" i="19"/>
  <c r="G41" i="19"/>
  <c r="F41" i="19"/>
  <c r="G42" i="19"/>
  <c r="F42" i="19"/>
  <c r="G43" i="19"/>
  <c r="F43" i="19"/>
  <c r="G44" i="19"/>
  <c r="F44" i="19"/>
  <c r="G45" i="19"/>
  <c r="F45" i="19"/>
  <c r="G46" i="19"/>
  <c r="F46" i="19"/>
  <c r="G47" i="19"/>
  <c r="F47" i="19"/>
  <c r="G48" i="19"/>
  <c r="F48" i="19"/>
  <c r="G49" i="19"/>
  <c r="F49" i="19"/>
  <c r="G50" i="19"/>
  <c r="F50" i="19"/>
  <c r="G51" i="19"/>
  <c r="F51" i="19"/>
  <c r="G52" i="19"/>
  <c r="F52" i="19"/>
  <c r="G53" i="19"/>
  <c r="F53" i="19"/>
  <c r="G54" i="19"/>
  <c r="F54" i="19"/>
  <c r="G55" i="19"/>
  <c r="F55" i="19"/>
  <c r="G56" i="19"/>
  <c r="F56" i="19"/>
  <c r="G57" i="19"/>
  <c r="F57" i="19"/>
  <c r="G58" i="19"/>
  <c r="F58" i="19"/>
  <c r="G59" i="19"/>
  <c r="F59" i="19"/>
  <c r="G60" i="19"/>
  <c r="F60" i="19"/>
  <c r="G61" i="19"/>
  <c r="F61" i="19"/>
  <c r="G62" i="19"/>
  <c r="F62" i="19"/>
  <c r="G63" i="19"/>
  <c r="F63" i="19"/>
  <c r="G64" i="19"/>
  <c r="F64" i="19"/>
  <c r="G65" i="19"/>
  <c r="F65" i="19"/>
  <c r="G66" i="19"/>
  <c r="F66" i="19"/>
  <c r="G67" i="19"/>
  <c r="F67" i="19"/>
  <c r="G68" i="19"/>
  <c r="F68" i="19"/>
  <c r="G69" i="19"/>
  <c r="F69" i="19"/>
  <c r="G70" i="19"/>
  <c r="F70" i="19"/>
  <c r="G71" i="19"/>
  <c r="F71" i="19"/>
  <c r="G72" i="19"/>
  <c r="F72" i="19"/>
  <c r="G73" i="19"/>
  <c r="F73" i="19"/>
  <c r="G74" i="19"/>
  <c r="F74" i="19"/>
  <c r="G75" i="19"/>
  <c r="F75" i="19"/>
  <c r="G76" i="19"/>
  <c r="F76" i="19"/>
  <c r="G77" i="19"/>
  <c r="F77" i="19"/>
  <c r="G78" i="19"/>
  <c r="F78" i="19"/>
  <c r="G79" i="19"/>
  <c r="F79" i="19"/>
  <c r="G80" i="19"/>
  <c r="F80" i="19"/>
  <c r="G81" i="19"/>
  <c r="F81" i="19"/>
  <c r="G82" i="19"/>
  <c r="F82" i="19"/>
  <c r="G83" i="19"/>
  <c r="F83" i="19"/>
  <c r="G84" i="19"/>
  <c r="F84" i="19"/>
  <c r="G85" i="19"/>
  <c r="F85" i="19"/>
  <c r="G86" i="19"/>
  <c r="F86" i="19"/>
  <c r="G87" i="19"/>
  <c r="F87" i="19"/>
  <c r="G88" i="19"/>
  <c r="F88" i="19"/>
  <c r="G89" i="19"/>
  <c r="F89" i="19"/>
  <c r="G90" i="19"/>
  <c r="F90" i="19"/>
  <c r="G91" i="19"/>
  <c r="F91" i="19"/>
  <c r="G92" i="19"/>
  <c r="F92" i="19"/>
  <c r="G93" i="19"/>
  <c r="F93" i="19"/>
  <c r="G94" i="19"/>
  <c r="F94" i="19"/>
  <c r="G95" i="19"/>
  <c r="F95" i="19"/>
  <c r="G96" i="19"/>
  <c r="F96" i="19"/>
  <c r="G97" i="19"/>
  <c r="F97" i="19"/>
  <c r="G98" i="19"/>
  <c r="F98" i="19"/>
  <c r="G99" i="19"/>
  <c r="F99" i="19"/>
  <c r="G100" i="19"/>
  <c r="F100" i="19"/>
  <c r="G101" i="19"/>
  <c r="F101" i="19"/>
  <c r="G102" i="19"/>
  <c r="F102" i="19"/>
  <c r="G103" i="19"/>
  <c r="F103" i="19"/>
  <c r="G104" i="19"/>
  <c r="F104" i="19"/>
  <c r="G105" i="19"/>
  <c r="F105" i="19"/>
  <c r="G106" i="19"/>
  <c r="F106" i="19"/>
  <c r="G107" i="19"/>
  <c r="F107" i="19"/>
  <c r="G108" i="19"/>
  <c r="F108" i="19"/>
  <c r="G109" i="19"/>
  <c r="F109" i="19"/>
  <c r="G110" i="19"/>
  <c r="F110" i="19"/>
  <c r="G111" i="19"/>
  <c r="F111" i="19"/>
  <c r="G112" i="19"/>
  <c r="F112" i="19"/>
  <c r="G113" i="19"/>
  <c r="F113" i="19"/>
  <c r="G114" i="19"/>
  <c r="F114" i="19"/>
  <c r="G115" i="19"/>
  <c r="F115" i="19"/>
  <c r="G116" i="19"/>
  <c r="F116" i="19"/>
  <c r="G117" i="19"/>
  <c r="F117" i="19"/>
  <c r="G118" i="19"/>
  <c r="F118" i="19"/>
  <c r="G119" i="19"/>
  <c r="F119" i="19"/>
  <c r="G120" i="19"/>
  <c r="F120" i="19"/>
  <c r="G121" i="19"/>
  <c r="F121" i="19"/>
  <c r="G122" i="19"/>
  <c r="F122" i="19"/>
  <c r="G123" i="19"/>
  <c r="F123" i="19"/>
  <c r="G124" i="19"/>
  <c r="F124" i="19"/>
  <c r="G125" i="19"/>
  <c r="F125" i="19"/>
  <c r="G126" i="19"/>
  <c r="F126" i="19"/>
  <c r="G127" i="19"/>
  <c r="F127" i="19"/>
  <c r="G128" i="19"/>
  <c r="F128" i="19"/>
  <c r="G129" i="19"/>
  <c r="F129" i="19"/>
  <c r="G130" i="19"/>
  <c r="F130" i="19"/>
  <c r="G131" i="19"/>
  <c r="F131" i="19"/>
  <c r="G132" i="19"/>
  <c r="F132" i="19"/>
  <c r="G133" i="19"/>
  <c r="F133" i="19"/>
  <c r="G134" i="19"/>
  <c r="F134" i="19"/>
  <c r="G135" i="19"/>
  <c r="F135" i="19"/>
  <c r="G136" i="19"/>
  <c r="F136" i="19"/>
  <c r="G137" i="19"/>
  <c r="F137" i="19"/>
  <c r="G138" i="19"/>
  <c r="F138" i="19"/>
  <c r="G139" i="19"/>
  <c r="F139" i="19"/>
  <c r="G140" i="19"/>
  <c r="F140" i="19"/>
  <c r="G141" i="19"/>
  <c r="F141" i="19"/>
  <c r="G142" i="19"/>
  <c r="F142" i="19"/>
  <c r="G143" i="19"/>
  <c r="F143" i="19"/>
  <c r="G144" i="19"/>
  <c r="F144" i="19"/>
  <c r="G145" i="19"/>
  <c r="F145" i="19"/>
  <c r="G146" i="19"/>
  <c r="F146" i="19"/>
  <c r="G147" i="19"/>
  <c r="F147" i="19"/>
  <c r="G148" i="19"/>
  <c r="F148" i="19"/>
  <c r="G149" i="19"/>
  <c r="F149" i="19"/>
  <c r="G150" i="19"/>
  <c r="F150" i="19"/>
  <c r="G151" i="19"/>
  <c r="F151" i="19"/>
  <c r="G152" i="19"/>
  <c r="F152" i="19"/>
  <c r="G153" i="19"/>
  <c r="F153" i="19"/>
  <c r="G154" i="19"/>
  <c r="F154" i="19"/>
  <c r="G155" i="19"/>
  <c r="F155" i="19"/>
  <c r="G156" i="19"/>
  <c r="F156" i="19"/>
  <c r="G157" i="19"/>
  <c r="F157" i="19"/>
  <c r="G158" i="19"/>
  <c r="F158" i="19"/>
  <c r="G159" i="19"/>
  <c r="F159" i="19"/>
  <c r="G160" i="19"/>
  <c r="F160" i="19"/>
  <c r="G161" i="19"/>
  <c r="F161" i="19"/>
  <c r="G162" i="19"/>
  <c r="F162" i="19"/>
  <c r="G163" i="19"/>
  <c r="F163" i="19"/>
  <c r="G164" i="19"/>
  <c r="F164" i="19"/>
  <c r="G165" i="19"/>
  <c r="F165" i="19"/>
  <c r="G166" i="19"/>
  <c r="F166" i="19"/>
  <c r="G167" i="19"/>
  <c r="F167" i="19"/>
  <c r="G168" i="19"/>
  <c r="F168" i="19"/>
  <c r="G169" i="19"/>
  <c r="F169" i="19"/>
  <c r="G170" i="19"/>
  <c r="F170" i="19"/>
  <c r="G171" i="19"/>
  <c r="F171" i="19"/>
  <c r="G172" i="19"/>
  <c r="F172" i="19"/>
  <c r="G173" i="19"/>
  <c r="F173" i="19"/>
  <c r="G174" i="19"/>
  <c r="F174" i="19"/>
  <c r="G175" i="19"/>
  <c r="F175" i="19"/>
  <c r="G9" i="19"/>
  <c r="C15" i="18"/>
  <c r="C16" i="18"/>
  <c r="C17" i="18"/>
  <c r="C18" i="18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I18" i="17"/>
  <c r="I8" i="17"/>
  <c r="I7" i="17"/>
  <c r="H33" i="17"/>
  <c r="H34" i="17"/>
  <c r="H35" i="17"/>
  <c r="I9" i="17"/>
  <c r="H10" i="17"/>
  <c r="I10" i="17"/>
  <c r="H11" i="17"/>
  <c r="I11" i="17"/>
  <c r="H12" i="17"/>
  <c r="I12" i="17"/>
  <c r="H13" i="17"/>
  <c r="I13" i="17"/>
  <c r="H14" i="17"/>
  <c r="I14" i="17"/>
  <c r="H15" i="17"/>
  <c r="I15" i="17"/>
  <c r="H16" i="17"/>
  <c r="I16" i="17"/>
  <c r="I17" i="17"/>
  <c r="I19" i="17"/>
  <c r="G11" i="17"/>
  <c r="G12" i="17"/>
  <c r="G13" i="17"/>
  <c r="G14" i="17"/>
  <c r="G15" i="17"/>
  <c r="G16" i="17"/>
  <c r="E16" i="18"/>
  <c r="E17" i="18"/>
  <c r="E18" i="18"/>
  <c r="E15" i="18"/>
  <c r="C124" i="13"/>
  <c r="D124" i="13"/>
  <c r="V11" i="13"/>
  <c r="Z11" i="13"/>
  <c r="E4" i="13"/>
  <c r="C4" i="15"/>
  <c r="C4" i="14"/>
  <c r="D4" i="14"/>
  <c r="C125" i="13"/>
  <c r="D125" i="13"/>
  <c r="V12" i="13"/>
  <c r="Z12" i="13"/>
  <c r="E5" i="13"/>
  <c r="C5" i="14"/>
  <c r="D5" i="14"/>
  <c r="E4" i="14"/>
  <c r="D4" i="15"/>
  <c r="E4" i="15"/>
  <c r="C5" i="16"/>
  <c r="D5" i="16"/>
  <c r="C5" i="15"/>
  <c r="C126" i="13"/>
  <c r="D126" i="13"/>
  <c r="V13" i="13"/>
  <c r="Z13" i="13"/>
  <c r="E6" i="13"/>
  <c r="C6" i="14"/>
  <c r="D6" i="14"/>
  <c r="E5" i="14"/>
  <c r="D5" i="15"/>
  <c r="E5" i="15"/>
  <c r="C6" i="16"/>
  <c r="D6" i="16"/>
  <c r="C6" i="15"/>
  <c r="C127" i="13"/>
  <c r="D127" i="13"/>
  <c r="V14" i="13"/>
  <c r="Z14" i="13"/>
  <c r="E7" i="13"/>
  <c r="C7" i="14"/>
  <c r="D7" i="14"/>
  <c r="E6" i="14"/>
  <c r="D6" i="15"/>
  <c r="E6" i="15"/>
  <c r="C7" i="16"/>
  <c r="D7" i="16"/>
  <c r="C7" i="15"/>
  <c r="C128" i="13"/>
  <c r="D128" i="13"/>
  <c r="V15" i="13"/>
  <c r="Z15" i="13"/>
  <c r="E8" i="13"/>
  <c r="C8" i="14"/>
  <c r="D8" i="14"/>
  <c r="E7" i="14"/>
  <c r="D7" i="15"/>
  <c r="E7" i="15"/>
  <c r="C8" i="16"/>
  <c r="D8" i="16"/>
  <c r="C8" i="15"/>
  <c r="C129" i="13"/>
  <c r="D129" i="13"/>
  <c r="V16" i="13"/>
  <c r="Z16" i="13"/>
  <c r="E9" i="13"/>
  <c r="C9" i="14"/>
  <c r="D9" i="14"/>
  <c r="E8" i="14"/>
  <c r="D8" i="15"/>
  <c r="E8" i="15"/>
  <c r="C9" i="16"/>
  <c r="D9" i="16"/>
  <c r="C9" i="15"/>
  <c r="C118" i="13"/>
  <c r="D118" i="13"/>
  <c r="U17" i="13"/>
  <c r="C130" i="13"/>
  <c r="D130" i="13"/>
  <c r="V17" i="13"/>
  <c r="Z17" i="13"/>
  <c r="E10" i="13"/>
  <c r="C10" i="14"/>
  <c r="D10" i="14"/>
  <c r="E9" i="14"/>
  <c r="D9" i="15"/>
  <c r="E9" i="15"/>
  <c r="C10" i="16"/>
  <c r="D10" i="16"/>
  <c r="C10" i="15"/>
  <c r="C119" i="13"/>
  <c r="D119" i="13"/>
  <c r="U18" i="13"/>
  <c r="Z18" i="13"/>
  <c r="E11" i="13"/>
  <c r="C11" i="14"/>
  <c r="D11" i="14"/>
  <c r="E10" i="14"/>
  <c r="D10" i="15"/>
  <c r="E10" i="15"/>
  <c r="C11" i="16"/>
  <c r="D11" i="16"/>
  <c r="C11" i="15"/>
  <c r="C120" i="13"/>
  <c r="D120" i="13"/>
  <c r="U19" i="13"/>
  <c r="Z19" i="13"/>
  <c r="E12" i="13"/>
  <c r="C12" i="14"/>
  <c r="D12" i="14"/>
  <c r="E11" i="14"/>
  <c r="D11" i="15"/>
  <c r="E11" i="15"/>
  <c r="C12" i="16"/>
  <c r="D12" i="16"/>
  <c r="C12" i="15"/>
  <c r="C121" i="13"/>
  <c r="D121" i="13"/>
  <c r="U20" i="13"/>
  <c r="Z20" i="13"/>
  <c r="E13" i="13"/>
  <c r="C13" i="14"/>
  <c r="D13" i="14"/>
  <c r="E12" i="14"/>
  <c r="D12" i="15"/>
  <c r="E12" i="15"/>
  <c r="C13" i="16"/>
  <c r="D13" i="16"/>
  <c r="C13" i="15"/>
  <c r="C122" i="13"/>
  <c r="D122" i="13"/>
  <c r="U21" i="13"/>
  <c r="Z21" i="13"/>
  <c r="E14" i="13"/>
  <c r="C14" i="14"/>
  <c r="D14" i="14"/>
  <c r="E13" i="14"/>
  <c r="D13" i="15"/>
  <c r="E13" i="15"/>
  <c r="C14" i="16"/>
  <c r="D14" i="16"/>
  <c r="C14" i="15"/>
  <c r="C123" i="13"/>
  <c r="D123" i="13"/>
  <c r="U22" i="13"/>
  <c r="Z22" i="13"/>
  <c r="E15" i="13"/>
  <c r="C15" i="14"/>
  <c r="D15" i="14"/>
  <c r="E14" i="14"/>
  <c r="D14" i="15"/>
  <c r="E14" i="15"/>
  <c r="C15" i="16"/>
  <c r="D15" i="16"/>
  <c r="C15" i="15"/>
  <c r="E16" i="13"/>
  <c r="C16" i="14"/>
  <c r="D16" i="14"/>
  <c r="E15" i="14"/>
  <c r="D15" i="15"/>
  <c r="E15" i="15"/>
  <c r="C16" i="16"/>
  <c r="D16" i="16"/>
  <c r="C16" i="15"/>
  <c r="E17" i="13"/>
  <c r="C17" i="14"/>
  <c r="D17" i="14"/>
  <c r="E16" i="14"/>
  <c r="D16" i="15"/>
  <c r="E16" i="15"/>
  <c r="C17" i="16"/>
  <c r="D17" i="16"/>
  <c r="C17" i="15"/>
  <c r="E18" i="13"/>
  <c r="C18" i="14"/>
  <c r="D18" i="14"/>
  <c r="E17" i="14"/>
  <c r="D17" i="15"/>
  <c r="E17" i="15"/>
  <c r="C18" i="16"/>
  <c r="D18" i="16"/>
  <c r="C18" i="15"/>
  <c r="E19" i="13"/>
  <c r="C19" i="14"/>
  <c r="D19" i="14"/>
  <c r="E18" i="14"/>
  <c r="D18" i="15"/>
  <c r="E18" i="15"/>
  <c r="C19" i="16"/>
  <c r="D19" i="16"/>
  <c r="C19" i="15"/>
  <c r="E20" i="13"/>
  <c r="C20" i="14"/>
  <c r="D20" i="14"/>
  <c r="E19" i="14"/>
  <c r="D19" i="15"/>
  <c r="E19" i="15"/>
  <c r="C20" i="16"/>
  <c r="D20" i="16"/>
  <c r="C20" i="15"/>
  <c r="E21" i="13"/>
  <c r="C21" i="14"/>
  <c r="D21" i="14"/>
  <c r="E20" i="14"/>
  <c r="D20" i="15"/>
  <c r="E20" i="15"/>
  <c r="C21" i="16"/>
  <c r="D21" i="16"/>
  <c r="C21" i="15"/>
  <c r="E22" i="13"/>
  <c r="C22" i="14"/>
  <c r="D22" i="14"/>
  <c r="E21" i="14"/>
  <c r="D21" i="15"/>
  <c r="E21" i="15"/>
  <c r="C22" i="16"/>
  <c r="D22" i="16"/>
  <c r="C22" i="15"/>
  <c r="E23" i="13"/>
  <c r="C23" i="14"/>
  <c r="D23" i="14"/>
  <c r="E22" i="14"/>
  <c r="D22" i="15"/>
  <c r="E22" i="15"/>
  <c r="C23" i="16"/>
  <c r="D23" i="16"/>
  <c r="C23" i="15"/>
  <c r="E24" i="13"/>
  <c r="C24" i="14"/>
  <c r="D24" i="14"/>
  <c r="E23" i="14"/>
  <c r="D23" i="15"/>
  <c r="E23" i="15"/>
  <c r="C24" i="16"/>
  <c r="D24" i="16"/>
  <c r="C24" i="15"/>
  <c r="E25" i="13"/>
  <c r="C25" i="14"/>
  <c r="D25" i="14"/>
  <c r="E24" i="14"/>
  <c r="D24" i="15"/>
  <c r="E24" i="15"/>
  <c r="C25" i="16"/>
  <c r="D25" i="16"/>
  <c r="C25" i="15"/>
  <c r="E26" i="13"/>
  <c r="C26" i="14"/>
  <c r="D26" i="14"/>
  <c r="E25" i="14"/>
  <c r="D25" i="15"/>
  <c r="E25" i="15"/>
  <c r="C26" i="16"/>
  <c r="D26" i="16"/>
  <c r="C26" i="15"/>
  <c r="E27" i="13"/>
  <c r="C27" i="14"/>
  <c r="D27" i="14"/>
  <c r="E26" i="14"/>
  <c r="D26" i="15"/>
  <c r="E26" i="15"/>
  <c r="C27" i="16"/>
  <c r="D27" i="16"/>
  <c r="C27" i="15"/>
  <c r="E28" i="13"/>
  <c r="C28" i="14"/>
  <c r="D28" i="14"/>
  <c r="E27" i="14"/>
  <c r="D27" i="15"/>
  <c r="E27" i="15"/>
  <c r="C28" i="16"/>
  <c r="D28" i="16"/>
  <c r="C28" i="15"/>
  <c r="E29" i="13"/>
  <c r="C29" i="14"/>
  <c r="D29" i="14"/>
  <c r="E28" i="14"/>
  <c r="D28" i="15"/>
  <c r="E28" i="15"/>
  <c r="C29" i="16"/>
  <c r="D29" i="16"/>
  <c r="C29" i="15"/>
  <c r="E30" i="13"/>
  <c r="C30" i="14"/>
  <c r="D30" i="14"/>
  <c r="E29" i="14"/>
  <c r="D29" i="15"/>
  <c r="E29" i="15"/>
  <c r="C30" i="16"/>
  <c r="D30" i="16"/>
  <c r="C30" i="15"/>
  <c r="E31" i="13"/>
  <c r="C31" i="14"/>
  <c r="D31" i="14"/>
  <c r="E30" i="14"/>
  <c r="D30" i="15"/>
  <c r="E30" i="15"/>
  <c r="C31" i="16"/>
  <c r="D31" i="16"/>
  <c r="C31" i="15"/>
  <c r="E32" i="13"/>
  <c r="C32" i="14"/>
  <c r="D32" i="14"/>
  <c r="E31" i="14"/>
  <c r="D31" i="15"/>
  <c r="E31" i="15"/>
  <c r="C32" i="16"/>
  <c r="D32" i="16"/>
  <c r="C32" i="15"/>
  <c r="E33" i="13"/>
  <c r="C33" i="14"/>
  <c r="D33" i="14"/>
  <c r="E32" i="14"/>
  <c r="D32" i="15"/>
  <c r="E32" i="15"/>
  <c r="C33" i="16"/>
  <c r="D33" i="16"/>
  <c r="C33" i="15"/>
  <c r="E34" i="13"/>
  <c r="C34" i="14"/>
  <c r="D34" i="14"/>
  <c r="E33" i="14"/>
  <c r="D33" i="15"/>
  <c r="E33" i="15"/>
  <c r="C34" i="16"/>
  <c r="D34" i="16"/>
  <c r="C34" i="15"/>
  <c r="E35" i="13"/>
  <c r="C35" i="14"/>
  <c r="D35" i="14"/>
  <c r="E34" i="14"/>
  <c r="D34" i="15"/>
  <c r="E34" i="15"/>
  <c r="C35" i="16"/>
  <c r="D35" i="16"/>
  <c r="C35" i="15"/>
  <c r="E36" i="13"/>
  <c r="C36" i="14"/>
  <c r="D36" i="14"/>
  <c r="E35" i="14"/>
  <c r="D35" i="15"/>
  <c r="E35" i="15"/>
  <c r="C36" i="16"/>
  <c r="D36" i="16"/>
  <c r="C36" i="15"/>
  <c r="E37" i="13"/>
  <c r="C37" i="14"/>
  <c r="D37" i="14"/>
  <c r="E36" i="14"/>
  <c r="D36" i="15"/>
  <c r="E36" i="15"/>
  <c r="C37" i="16"/>
  <c r="D37" i="16"/>
  <c r="C37" i="15"/>
  <c r="E38" i="13"/>
  <c r="C38" i="14"/>
  <c r="D38" i="14"/>
  <c r="E37" i="14"/>
  <c r="D37" i="15"/>
  <c r="E37" i="15"/>
  <c r="C38" i="16"/>
  <c r="D38" i="16"/>
  <c r="C38" i="15"/>
  <c r="E39" i="13"/>
  <c r="C39" i="14"/>
  <c r="D39" i="14"/>
  <c r="E38" i="14"/>
  <c r="D38" i="15"/>
  <c r="E38" i="15"/>
  <c r="C39" i="16"/>
  <c r="D39" i="16"/>
  <c r="C39" i="15"/>
  <c r="E40" i="13"/>
  <c r="C40" i="14"/>
  <c r="D40" i="14"/>
  <c r="E39" i="14"/>
  <c r="D39" i="15"/>
  <c r="E39" i="15"/>
  <c r="C40" i="16"/>
  <c r="D40" i="16"/>
  <c r="C40" i="15"/>
  <c r="E41" i="13"/>
  <c r="C41" i="14"/>
  <c r="D41" i="14"/>
  <c r="E40" i="14"/>
  <c r="D40" i="15"/>
  <c r="E40" i="15"/>
  <c r="C41" i="16"/>
  <c r="D41" i="16"/>
  <c r="C41" i="15"/>
  <c r="E42" i="13"/>
  <c r="C42" i="14"/>
  <c r="D42" i="14"/>
  <c r="E41" i="14"/>
  <c r="D41" i="15"/>
  <c r="E41" i="15"/>
  <c r="C42" i="16"/>
  <c r="D42" i="16"/>
  <c r="C42" i="15"/>
  <c r="E43" i="13"/>
  <c r="C43" i="14"/>
  <c r="D43" i="14"/>
  <c r="E42" i="14"/>
  <c r="D42" i="15"/>
  <c r="E42" i="15"/>
  <c r="C43" i="16"/>
  <c r="D43" i="16"/>
  <c r="C43" i="15"/>
  <c r="E44" i="13"/>
  <c r="C44" i="14"/>
  <c r="D44" i="14"/>
  <c r="E43" i="14"/>
  <c r="D43" i="15"/>
  <c r="E43" i="15"/>
  <c r="C44" i="16"/>
  <c r="D44" i="16"/>
  <c r="C44" i="15"/>
  <c r="E45" i="13"/>
  <c r="C45" i="14"/>
  <c r="D45" i="14"/>
  <c r="E44" i="14"/>
  <c r="D44" i="15"/>
  <c r="E44" i="15"/>
  <c r="C45" i="16"/>
  <c r="D45" i="16"/>
  <c r="C45" i="15"/>
  <c r="E46" i="13"/>
  <c r="C46" i="14"/>
  <c r="D46" i="14"/>
  <c r="E45" i="14"/>
  <c r="D45" i="15"/>
  <c r="E45" i="15"/>
  <c r="C46" i="16"/>
  <c r="D46" i="16"/>
  <c r="C46" i="15"/>
  <c r="E47" i="13"/>
  <c r="C47" i="14"/>
  <c r="D47" i="14"/>
  <c r="E46" i="14"/>
  <c r="D46" i="15"/>
  <c r="E46" i="15"/>
  <c r="C47" i="16"/>
  <c r="D47" i="16"/>
  <c r="C47" i="15"/>
  <c r="E48" i="13"/>
  <c r="C48" i="14"/>
  <c r="D48" i="14"/>
  <c r="E47" i="14"/>
  <c r="D47" i="15"/>
  <c r="E47" i="15"/>
  <c r="C48" i="16"/>
  <c r="D48" i="16"/>
  <c r="C48" i="15"/>
  <c r="E49" i="13"/>
  <c r="C49" i="14"/>
  <c r="D49" i="14"/>
  <c r="E48" i="14"/>
  <c r="D48" i="15"/>
  <c r="E48" i="15"/>
  <c r="C49" i="16"/>
  <c r="D49" i="16"/>
  <c r="C49" i="15"/>
  <c r="E50" i="13"/>
  <c r="C50" i="14"/>
  <c r="D50" i="14"/>
  <c r="E49" i="14"/>
  <c r="D49" i="15"/>
  <c r="E49" i="15"/>
  <c r="C50" i="16"/>
  <c r="D50" i="16"/>
  <c r="C50" i="15"/>
  <c r="E51" i="13"/>
  <c r="C51" i="14"/>
  <c r="D51" i="14"/>
  <c r="E50" i="14"/>
  <c r="D50" i="15"/>
  <c r="E50" i="15"/>
  <c r="C51" i="16"/>
  <c r="D51" i="16"/>
  <c r="C51" i="15"/>
  <c r="E52" i="13"/>
  <c r="C52" i="14"/>
  <c r="D52" i="14"/>
  <c r="E51" i="14"/>
  <c r="D51" i="15"/>
  <c r="E51" i="15"/>
  <c r="C52" i="16"/>
  <c r="D52" i="16"/>
  <c r="C52" i="15"/>
  <c r="E53" i="13"/>
  <c r="C53" i="14"/>
  <c r="D53" i="14"/>
  <c r="E52" i="14"/>
  <c r="D52" i="15"/>
  <c r="E52" i="15"/>
  <c r="C53" i="16"/>
  <c r="D53" i="16"/>
  <c r="C53" i="15"/>
  <c r="E54" i="13"/>
  <c r="C54" i="14"/>
  <c r="D54" i="14"/>
  <c r="E53" i="14"/>
  <c r="D53" i="15"/>
  <c r="E53" i="15"/>
  <c r="C54" i="16"/>
  <c r="D54" i="16"/>
  <c r="C54" i="15"/>
  <c r="E55" i="13"/>
  <c r="C55" i="14"/>
  <c r="D55" i="14"/>
  <c r="E54" i="14"/>
  <c r="D54" i="15"/>
  <c r="E54" i="15"/>
  <c r="C55" i="16"/>
  <c r="D55" i="16"/>
  <c r="C55" i="15"/>
  <c r="E56" i="13"/>
  <c r="C56" i="14"/>
  <c r="D56" i="14"/>
  <c r="E55" i="14"/>
  <c r="D55" i="15"/>
  <c r="E55" i="15"/>
  <c r="C56" i="16"/>
  <c r="D56" i="16"/>
  <c r="C56" i="15"/>
  <c r="E57" i="13"/>
  <c r="C57" i="14"/>
  <c r="D57" i="14"/>
  <c r="E56" i="14"/>
  <c r="D56" i="15"/>
  <c r="E56" i="15"/>
  <c r="C57" i="16"/>
  <c r="D57" i="16"/>
  <c r="C57" i="15"/>
  <c r="E58" i="13"/>
  <c r="C58" i="14"/>
  <c r="D58" i="14"/>
  <c r="E57" i="14"/>
  <c r="D57" i="15"/>
  <c r="E57" i="15"/>
  <c r="C58" i="16"/>
  <c r="D58" i="16"/>
  <c r="C58" i="15"/>
  <c r="E59" i="13"/>
  <c r="C59" i="14"/>
  <c r="D59" i="14"/>
  <c r="E58" i="14"/>
  <c r="D58" i="15"/>
  <c r="E58" i="15"/>
  <c r="C59" i="16"/>
  <c r="D59" i="16"/>
  <c r="C59" i="15"/>
  <c r="E60" i="13"/>
  <c r="C60" i="14"/>
  <c r="D60" i="14"/>
  <c r="E59" i="14"/>
  <c r="D59" i="15"/>
  <c r="E59" i="15"/>
  <c r="C60" i="16"/>
  <c r="D60" i="16"/>
  <c r="C60" i="15"/>
  <c r="E61" i="13"/>
  <c r="C61" i="14"/>
  <c r="D61" i="14"/>
  <c r="E60" i="14"/>
  <c r="D60" i="15"/>
  <c r="E60" i="15"/>
  <c r="C61" i="16"/>
  <c r="D61" i="16"/>
  <c r="C61" i="15"/>
  <c r="E62" i="13"/>
  <c r="C62" i="14"/>
  <c r="D62" i="14"/>
  <c r="E61" i="14"/>
  <c r="D61" i="15"/>
  <c r="E61" i="15"/>
  <c r="C62" i="16"/>
  <c r="D62" i="16"/>
  <c r="C62" i="15"/>
  <c r="E63" i="13"/>
  <c r="C63" i="14"/>
  <c r="D63" i="14"/>
  <c r="E62" i="14"/>
  <c r="D62" i="15"/>
  <c r="E62" i="15"/>
  <c r="C63" i="16"/>
  <c r="D63" i="16"/>
  <c r="C63" i="15"/>
  <c r="E64" i="13"/>
  <c r="C64" i="14"/>
  <c r="D64" i="14"/>
  <c r="E63" i="14"/>
  <c r="D63" i="15"/>
  <c r="E63" i="15"/>
  <c r="C64" i="16"/>
  <c r="D64" i="16"/>
  <c r="C64" i="15"/>
  <c r="E65" i="13"/>
  <c r="C65" i="14"/>
  <c r="D65" i="14"/>
  <c r="E64" i="14"/>
  <c r="D64" i="15"/>
  <c r="E64" i="15"/>
  <c r="C65" i="16"/>
  <c r="D65" i="16"/>
  <c r="C65" i="15"/>
  <c r="E66" i="13"/>
  <c r="C66" i="14"/>
  <c r="D66" i="14"/>
  <c r="E65" i="14"/>
  <c r="D65" i="15"/>
  <c r="E65" i="15"/>
  <c r="C66" i="16"/>
  <c r="D66" i="16"/>
  <c r="C66" i="15"/>
  <c r="E67" i="13"/>
  <c r="C67" i="14"/>
  <c r="D67" i="14"/>
  <c r="E66" i="14"/>
  <c r="D66" i="15"/>
  <c r="E66" i="15"/>
  <c r="C67" i="16"/>
  <c r="D67" i="16"/>
  <c r="C67" i="15"/>
  <c r="E68" i="13"/>
  <c r="C68" i="14"/>
  <c r="D68" i="14"/>
  <c r="E67" i="14"/>
  <c r="D67" i="15"/>
  <c r="E67" i="15"/>
  <c r="C68" i="16"/>
  <c r="D68" i="16"/>
  <c r="C68" i="15"/>
  <c r="E69" i="13"/>
  <c r="C69" i="14"/>
  <c r="D69" i="14"/>
  <c r="E68" i="14"/>
  <c r="D68" i="15"/>
  <c r="E68" i="15"/>
  <c r="C69" i="16"/>
  <c r="D69" i="16"/>
  <c r="C69" i="15"/>
  <c r="E70" i="13"/>
  <c r="C70" i="14"/>
  <c r="D70" i="14"/>
  <c r="E69" i="14"/>
  <c r="D69" i="15"/>
  <c r="E69" i="15"/>
  <c r="C70" i="16"/>
  <c r="D70" i="16"/>
  <c r="C70" i="15"/>
  <c r="E71" i="13"/>
  <c r="C71" i="14"/>
  <c r="D71" i="14"/>
  <c r="E70" i="14"/>
  <c r="D70" i="15"/>
  <c r="E70" i="15"/>
  <c r="C71" i="16"/>
  <c r="D71" i="16"/>
  <c r="C71" i="15"/>
  <c r="E72" i="13"/>
  <c r="C72" i="14"/>
  <c r="D72" i="14"/>
  <c r="E71" i="14"/>
  <c r="D71" i="15"/>
  <c r="E71" i="15"/>
  <c r="C72" i="16"/>
  <c r="D72" i="16"/>
  <c r="C72" i="15"/>
  <c r="E73" i="13"/>
  <c r="C73" i="14"/>
  <c r="D73" i="14"/>
  <c r="E72" i="14"/>
  <c r="D72" i="15"/>
  <c r="E72" i="15"/>
  <c r="C73" i="16"/>
  <c r="D73" i="16"/>
  <c r="C73" i="15"/>
  <c r="E74" i="13"/>
  <c r="C74" i="14"/>
  <c r="D74" i="14"/>
  <c r="E73" i="14"/>
  <c r="D73" i="15"/>
  <c r="E73" i="15"/>
  <c r="C74" i="16"/>
  <c r="D74" i="16"/>
  <c r="C74" i="15"/>
  <c r="E75" i="13"/>
  <c r="C75" i="14"/>
  <c r="D75" i="14"/>
  <c r="E74" i="14"/>
  <c r="D74" i="15"/>
  <c r="E74" i="15"/>
  <c r="C75" i="16"/>
  <c r="D75" i="16"/>
  <c r="C75" i="15"/>
  <c r="E76" i="13"/>
  <c r="C76" i="14"/>
  <c r="D76" i="14"/>
  <c r="E75" i="14"/>
  <c r="D75" i="15"/>
  <c r="E75" i="15"/>
  <c r="C76" i="16"/>
  <c r="D76" i="16"/>
  <c r="C76" i="15"/>
  <c r="E77" i="13"/>
  <c r="C77" i="14"/>
  <c r="D77" i="14"/>
  <c r="E76" i="14"/>
  <c r="D76" i="15"/>
  <c r="E76" i="15"/>
  <c r="C77" i="16"/>
  <c r="D77" i="16"/>
  <c r="C77" i="15"/>
  <c r="E78" i="13"/>
  <c r="C78" i="14"/>
  <c r="D78" i="14"/>
  <c r="E77" i="14"/>
  <c r="D77" i="15"/>
  <c r="E77" i="15"/>
  <c r="C78" i="16"/>
  <c r="D78" i="16"/>
  <c r="C78" i="15"/>
  <c r="E79" i="13"/>
  <c r="C79" i="14"/>
  <c r="D79" i="14"/>
  <c r="E78" i="14"/>
  <c r="D78" i="15"/>
  <c r="E78" i="15"/>
  <c r="C79" i="16"/>
  <c r="D79" i="16"/>
  <c r="C79" i="15"/>
  <c r="E80" i="13"/>
  <c r="C80" i="14"/>
  <c r="D80" i="14"/>
  <c r="E79" i="14"/>
  <c r="D79" i="15"/>
  <c r="E79" i="15"/>
  <c r="C80" i="16"/>
  <c r="D80" i="16"/>
  <c r="C80" i="15"/>
  <c r="E81" i="13"/>
  <c r="C81" i="14"/>
  <c r="D81" i="14"/>
  <c r="E80" i="14"/>
  <c r="D80" i="15"/>
  <c r="E80" i="15"/>
  <c r="C81" i="16"/>
  <c r="D81" i="16"/>
  <c r="C81" i="15"/>
  <c r="E82" i="13"/>
  <c r="C82" i="14"/>
  <c r="D82" i="14"/>
  <c r="E81" i="14"/>
  <c r="D81" i="15"/>
  <c r="E81" i="15"/>
  <c r="C82" i="16"/>
  <c r="D82" i="16"/>
  <c r="C82" i="15"/>
  <c r="E83" i="13"/>
  <c r="C83" i="14"/>
  <c r="D83" i="14"/>
  <c r="E82" i="14"/>
  <c r="D82" i="15"/>
  <c r="E82" i="15"/>
  <c r="C83" i="16"/>
  <c r="D83" i="16"/>
  <c r="C83" i="15"/>
  <c r="E84" i="13"/>
  <c r="C84" i="14"/>
  <c r="D84" i="14"/>
  <c r="E83" i="14"/>
  <c r="D83" i="15"/>
  <c r="E83" i="15"/>
  <c r="C84" i="16"/>
  <c r="D84" i="16"/>
  <c r="C84" i="15"/>
  <c r="E85" i="13"/>
  <c r="C85" i="14"/>
  <c r="D85" i="14"/>
  <c r="E84" i="14"/>
  <c r="D84" i="15"/>
  <c r="E84" i="15"/>
  <c r="C85" i="16"/>
  <c r="D85" i="16"/>
  <c r="C85" i="15"/>
  <c r="E86" i="13"/>
  <c r="C86" i="14"/>
  <c r="D86" i="14"/>
  <c r="E85" i="14"/>
  <c r="D85" i="15"/>
  <c r="E85" i="15"/>
  <c r="C86" i="16"/>
  <c r="D86" i="16"/>
  <c r="C86" i="15"/>
  <c r="E87" i="13"/>
  <c r="C87" i="14"/>
  <c r="D87" i="14"/>
  <c r="E86" i="14"/>
  <c r="D86" i="15"/>
  <c r="E86" i="15"/>
  <c r="C87" i="16"/>
  <c r="D87" i="16"/>
  <c r="C87" i="15"/>
  <c r="E88" i="13"/>
  <c r="C88" i="14"/>
  <c r="D88" i="14"/>
  <c r="E87" i="14"/>
  <c r="D87" i="15"/>
  <c r="E87" i="15"/>
  <c r="C88" i="16"/>
  <c r="D88" i="16"/>
  <c r="C88" i="15"/>
  <c r="E89" i="13"/>
  <c r="C89" i="14"/>
  <c r="D89" i="14"/>
  <c r="E88" i="14"/>
  <c r="D88" i="15"/>
  <c r="E88" i="15"/>
  <c r="C89" i="16"/>
  <c r="D89" i="16"/>
  <c r="C89" i="15"/>
  <c r="E90" i="13"/>
  <c r="C90" i="14"/>
  <c r="D90" i="14"/>
  <c r="E89" i="14"/>
  <c r="D89" i="15"/>
  <c r="E89" i="15"/>
  <c r="C90" i="16"/>
  <c r="D90" i="16"/>
  <c r="C90" i="15"/>
  <c r="E91" i="13"/>
  <c r="C91" i="14"/>
  <c r="D91" i="14"/>
  <c r="E90" i="14"/>
  <c r="D90" i="15"/>
  <c r="E90" i="15"/>
  <c r="C91" i="16"/>
  <c r="D91" i="16"/>
  <c r="C91" i="15"/>
  <c r="E92" i="13"/>
  <c r="C92" i="14"/>
  <c r="D92" i="14"/>
  <c r="E91" i="14"/>
  <c r="D91" i="15"/>
  <c r="E91" i="15"/>
  <c r="C92" i="16"/>
  <c r="D92" i="16"/>
  <c r="C92" i="15"/>
  <c r="E93" i="13"/>
  <c r="C93" i="14"/>
  <c r="D93" i="14"/>
  <c r="E92" i="14"/>
  <c r="D92" i="15"/>
  <c r="E92" i="15"/>
  <c r="C93" i="16"/>
  <c r="D93" i="16"/>
  <c r="C93" i="15"/>
  <c r="E94" i="13"/>
  <c r="C94" i="14"/>
  <c r="D94" i="14"/>
  <c r="E93" i="14"/>
  <c r="D93" i="15"/>
  <c r="E93" i="15"/>
  <c r="C94" i="16"/>
  <c r="D94" i="16"/>
  <c r="C94" i="15"/>
  <c r="E95" i="13"/>
  <c r="C95" i="14"/>
  <c r="D95" i="14"/>
  <c r="E94" i="14"/>
  <c r="D94" i="15"/>
  <c r="E94" i="15"/>
  <c r="C95" i="16"/>
  <c r="D95" i="16"/>
  <c r="C95" i="15"/>
  <c r="E96" i="13"/>
  <c r="C96" i="14"/>
  <c r="D96" i="14"/>
  <c r="E95" i="14"/>
  <c r="D95" i="15"/>
  <c r="E95" i="15"/>
  <c r="C96" i="16"/>
  <c r="D96" i="16"/>
  <c r="C96" i="15"/>
  <c r="E97" i="13"/>
  <c r="C97" i="14"/>
  <c r="D97" i="14"/>
  <c r="E96" i="14"/>
  <c r="D96" i="15"/>
  <c r="E96" i="15"/>
  <c r="C97" i="16"/>
  <c r="D97" i="16"/>
  <c r="C97" i="15"/>
  <c r="E98" i="13"/>
  <c r="C98" i="14"/>
  <c r="D98" i="14"/>
  <c r="E97" i="14"/>
  <c r="D97" i="15"/>
  <c r="E97" i="15"/>
  <c r="C98" i="16"/>
  <c r="D98" i="16"/>
  <c r="C98" i="15"/>
  <c r="E99" i="13"/>
  <c r="C99" i="14"/>
  <c r="D99" i="14"/>
  <c r="E98" i="14"/>
  <c r="D98" i="15"/>
  <c r="E98" i="15"/>
  <c r="C99" i="16"/>
  <c r="D99" i="16"/>
  <c r="C99" i="15"/>
  <c r="E100" i="13"/>
  <c r="C100" i="14"/>
  <c r="D100" i="14"/>
  <c r="E99" i="14"/>
  <c r="D99" i="15"/>
  <c r="E99" i="15"/>
  <c r="C100" i="16"/>
  <c r="D100" i="16"/>
  <c r="C100" i="15"/>
  <c r="E101" i="13"/>
  <c r="C101" i="14"/>
  <c r="D101" i="14"/>
  <c r="E100" i="14"/>
  <c r="D100" i="15"/>
  <c r="E100" i="15"/>
  <c r="C101" i="16"/>
  <c r="D101" i="16"/>
  <c r="C101" i="15"/>
  <c r="E102" i="13"/>
  <c r="C102" i="14"/>
  <c r="D102" i="14"/>
  <c r="E101" i="14"/>
  <c r="D101" i="15"/>
  <c r="E101" i="15"/>
  <c r="C102" i="16"/>
  <c r="D102" i="16"/>
  <c r="C102" i="15"/>
  <c r="E103" i="13"/>
  <c r="C103" i="14"/>
  <c r="D103" i="14"/>
  <c r="E102" i="14"/>
  <c r="D102" i="15"/>
  <c r="E102" i="15"/>
  <c r="C103" i="16"/>
  <c r="D103" i="16"/>
  <c r="C103" i="15"/>
  <c r="E104" i="13"/>
  <c r="C104" i="14"/>
  <c r="D104" i="14"/>
  <c r="E103" i="14"/>
  <c r="D103" i="15"/>
  <c r="E103" i="15"/>
  <c r="C104" i="16"/>
  <c r="D104" i="16"/>
  <c r="C104" i="15"/>
  <c r="E105" i="13"/>
  <c r="C105" i="14"/>
  <c r="D105" i="14"/>
  <c r="E104" i="14"/>
  <c r="D104" i="15"/>
  <c r="E104" i="15"/>
  <c r="C105" i="16"/>
  <c r="D105" i="16"/>
  <c r="C105" i="15"/>
  <c r="E106" i="13"/>
  <c r="C106" i="14"/>
  <c r="D106" i="14"/>
  <c r="E105" i="14"/>
  <c r="D105" i="15"/>
  <c r="E105" i="15"/>
  <c r="C106" i="16"/>
  <c r="D106" i="16"/>
  <c r="C106" i="15"/>
  <c r="E107" i="13"/>
  <c r="C107" i="14"/>
  <c r="D107" i="14"/>
  <c r="E106" i="14"/>
  <c r="D106" i="15"/>
  <c r="E106" i="15"/>
  <c r="C107" i="16"/>
  <c r="D107" i="16"/>
  <c r="C107" i="15"/>
  <c r="E108" i="13"/>
  <c r="C108" i="14"/>
  <c r="D108" i="14"/>
  <c r="E107" i="14"/>
  <c r="D107" i="15"/>
  <c r="E107" i="15"/>
  <c r="C108" i="16"/>
  <c r="D108" i="16"/>
  <c r="C108" i="15"/>
  <c r="E109" i="13"/>
  <c r="C109" i="14"/>
  <c r="D109" i="14"/>
  <c r="E108" i="14"/>
  <c r="D108" i="15"/>
  <c r="E108" i="15"/>
  <c r="C109" i="16"/>
  <c r="D109" i="16"/>
  <c r="C109" i="15"/>
  <c r="E110" i="13"/>
  <c r="C110" i="14"/>
  <c r="D110" i="14"/>
  <c r="E109" i="14"/>
  <c r="D109" i="15"/>
  <c r="E109" i="15"/>
  <c r="C110" i="16"/>
  <c r="D110" i="16"/>
  <c r="C110" i="15"/>
  <c r="E111" i="13"/>
  <c r="C111" i="14"/>
  <c r="D111" i="14"/>
  <c r="E110" i="14"/>
  <c r="D110" i="15"/>
  <c r="E110" i="15"/>
  <c r="C111" i="16"/>
  <c r="D111" i="16"/>
  <c r="C111" i="15"/>
  <c r="E112" i="13"/>
  <c r="C112" i="14"/>
  <c r="D112" i="14"/>
  <c r="E111" i="14"/>
  <c r="D111" i="15"/>
  <c r="E111" i="15"/>
  <c r="C112" i="16"/>
  <c r="D112" i="16"/>
  <c r="C112" i="15"/>
  <c r="E113" i="13"/>
  <c r="C113" i="14"/>
  <c r="D113" i="14"/>
  <c r="E112" i="14"/>
  <c r="D112" i="15"/>
  <c r="E112" i="15"/>
  <c r="C113" i="16"/>
  <c r="D113" i="16"/>
  <c r="C113" i="15"/>
  <c r="E114" i="13"/>
  <c r="C114" i="14"/>
  <c r="D114" i="14"/>
  <c r="E113" i="14"/>
  <c r="D113" i="15"/>
  <c r="E113" i="15"/>
  <c r="C114" i="16"/>
  <c r="D114" i="16"/>
  <c r="C114" i="15"/>
  <c r="E115" i="13"/>
  <c r="C115" i="14"/>
  <c r="D115" i="14"/>
  <c r="E114" i="14"/>
  <c r="D114" i="15"/>
  <c r="E114" i="15"/>
  <c r="C115" i="16"/>
  <c r="D115" i="16"/>
  <c r="C115" i="15"/>
  <c r="E116" i="13"/>
  <c r="C116" i="14"/>
  <c r="D116" i="14"/>
  <c r="E115" i="14"/>
  <c r="D115" i="15"/>
  <c r="E115" i="15"/>
  <c r="C116" i="16"/>
  <c r="D116" i="16"/>
  <c r="C116" i="15"/>
  <c r="E117" i="13"/>
  <c r="C117" i="14"/>
  <c r="D117" i="14"/>
  <c r="E116" i="14"/>
  <c r="D116" i="15"/>
  <c r="E116" i="15"/>
  <c r="C117" i="16"/>
  <c r="D117" i="16"/>
  <c r="C117" i="15"/>
  <c r="E118" i="13"/>
  <c r="C118" i="14"/>
  <c r="D118" i="14"/>
  <c r="E117" i="14"/>
  <c r="D117" i="15"/>
  <c r="E117" i="15"/>
  <c r="C118" i="16"/>
  <c r="D118" i="16"/>
  <c r="C118" i="15"/>
  <c r="E119" i="13"/>
  <c r="C119" i="14"/>
  <c r="D119" i="14"/>
  <c r="E118" i="14"/>
  <c r="D118" i="15"/>
  <c r="E118" i="15"/>
  <c r="C119" i="16"/>
  <c r="D119" i="16"/>
  <c r="C119" i="15"/>
  <c r="E120" i="13"/>
  <c r="C120" i="14"/>
  <c r="D120" i="14"/>
  <c r="E119" i="14"/>
  <c r="D119" i="15"/>
  <c r="E119" i="15"/>
  <c r="C120" i="16"/>
  <c r="D120" i="16"/>
  <c r="C120" i="15"/>
  <c r="E121" i="13"/>
  <c r="C121" i="14"/>
  <c r="D121" i="14"/>
  <c r="E120" i="14"/>
  <c r="D120" i="15"/>
  <c r="E120" i="15"/>
  <c r="C121" i="16"/>
  <c r="D121" i="16"/>
  <c r="C121" i="15"/>
  <c r="E122" i="13"/>
  <c r="C122" i="14"/>
  <c r="D122" i="14"/>
  <c r="E121" i="14"/>
  <c r="D121" i="15"/>
  <c r="E121" i="15"/>
  <c r="C122" i="16"/>
  <c r="D122" i="16"/>
  <c r="C122" i="15"/>
  <c r="E123" i="13"/>
  <c r="C123" i="14"/>
  <c r="D123" i="14"/>
  <c r="E122" i="14"/>
  <c r="D122" i="15"/>
  <c r="E122" i="15"/>
  <c r="C123" i="16"/>
  <c r="D123" i="16"/>
  <c r="C123" i="15"/>
  <c r="E124" i="13"/>
  <c r="C124" i="14"/>
  <c r="D124" i="14"/>
  <c r="E123" i="14"/>
  <c r="D123" i="15"/>
  <c r="E123" i="15"/>
  <c r="C124" i="16"/>
  <c r="D124" i="16"/>
  <c r="C124" i="15"/>
  <c r="E125" i="13"/>
  <c r="C125" i="14"/>
  <c r="D125" i="14"/>
  <c r="E124" i="14"/>
  <c r="D124" i="15"/>
  <c r="E124" i="15"/>
  <c r="C125" i="16"/>
  <c r="D125" i="16"/>
  <c r="C125" i="15"/>
  <c r="E126" i="13"/>
  <c r="C126" i="14"/>
  <c r="D126" i="14"/>
  <c r="E125" i="14"/>
  <c r="D125" i="15"/>
  <c r="E125" i="15"/>
  <c r="C126" i="16"/>
  <c r="D126" i="16"/>
  <c r="C126" i="15"/>
  <c r="E127" i="13"/>
  <c r="C127" i="14"/>
  <c r="D127" i="14"/>
  <c r="E126" i="14"/>
  <c r="D126" i="15"/>
  <c r="E126" i="15"/>
  <c r="C127" i="16"/>
  <c r="D127" i="16"/>
  <c r="C127" i="15"/>
  <c r="E128" i="13"/>
  <c r="C128" i="14"/>
  <c r="D128" i="14"/>
  <c r="E127" i="14"/>
  <c r="D127" i="15"/>
  <c r="E127" i="15"/>
  <c r="C128" i="16"/>
  <c r="D128" i="16"/>
  <c r="C128" i="15"/>
  <c r="E129" i="13"/>
  <c r="C129" i="14"/>
  <c r="D129" i="14"/>
  <c r="E128" i="14"/>
  <c r="D128" i="15"/>
  <c r="E128" i="15"/>
  <c r="C129" i="16"/>
  <c r="D129" i="16"/>
  <c r="C129" i="15"/>
  <c r="E130" i="13"/>
  <c r="C130" i="14"/>
  <c r="D130" i="14"/>
  <c r="E129" i="14"/>
  <c r="D129" i="15"/>
  <c r="E129" i="15"/>
  <c r="C130" i="16"/>
  <c r="D130" i="16"/>
  <c r="C130" i="15"/>
  <c r="E131" i="13"/>
  <c r="C131" i="14"/>
  <c r="D131" i="14"/>
  <c r="E130" i="14"/>
  <c r="D130" i="15"/>
  <c r="E130" i="15"/>
  <c r="C131" i="16"/>
  <c r="D131" i="16"/>
  <c r="C131" i="15"/>
  <c r="E132" i="13"/>
  <c r="C132" i="14"/>
  <c r="D132" i="14"/>
  <c r="E131" i="14"/>
  <c r="D131" i="15"/>
  <c r="E131" i="15"/>
  <c r="C132" i="16"/>
  <c r="D132" i="16"/>
  <c r="C132" i="15"/>
  <c r="E133" i="13"/>
  <c r="C133" i="14"/>
  <c r="D133" i="14"/>
  <c r="E132" i="14"/>
  <c r="D132" i="15"/>
  <c r="E132" i="15"/>
  <c r="C133" i="16"/>
  <c r="D133" i="16"/>
  <c r="C133" i="15"/>
  <c r="E134" i="13"/>
  <c r="C134" i="14"/>
  <c r="D134" i="14"/>
  <c r="E133" i="14"/>
  <c r="D133" i="15"/>
  <c r="E133" i="15"/>
  <c r="C134" i="16"/>
  <c r="D134" i="16"/>
  <c r="C134" i="15"/>
  <c r="E135" i="13"/>
  <c r="C135" i="14"/>
  <c r="D135" i="14"/>
  <c r="E134" i="14"/>
  <c r="D134" i="15"/>
  <c r="E134" i="15"/>
  <c r="C135" i="16"/>
  <c r="D135" i="16"/>
  <c r="C135" i="15"/>
  <c r="E136" i="13"/>
  <c r="C136" i="14"/>
  <c r="D136" i="14"/>
  <c r="E135" i="14"/>
  <c r="D135" i="15"/>
  <c r="E135" i="15"/>
  <c r="C136" i="16"/>
  <c r="D136" i="16"/>
  <c r="C136" i="15"/>
  <c r="E137" i="13"/>
  <c r="C137" i="14"/>
  <c r="D137" i="14"/>
  <c r="E136" i="14"/>
  <c r="D136" i="15"/>
  <c r="E136" i="15"/>
  <c r="C137" i="16"/>
  <c r="D137" i="16"/>
  <c r="C137" i="15"/>
  <c r="E138" i="13"/>
  <c r="C138" i="14"/>
  <c r="D138" i="14"/>
  <c r="E137" i="14"/>
  <c r="D137" i="15"/>
  <c r="E137" i="15"/>
  <c r="C138" i="16"/>
  <c r="D138" i="16"/>
  <c r="C138" i="15"/>
  <c r="E139" i="13"/>
  <c r="C139" i="14"/>
  <c r="D139" i="14"/>
  <c r="E138" i="14"/>
  <c r="D138" i="15"/>
  <c r="E138" i="15"/>
  <c r="C139" i="16"/>
  <c r="D139" i="16"/>
  <c r="C139" i="15"/>
  <c r="E140" i="13"/>
  <c r="C140" i="14"/>
  <c r="D140" i="14"/>
  <c r="E139" i="14"/>
  <c r="D139" i="15"/>
  <c r="E139" i="15"/>
  <c r="C140" i="16"/>
  <c r="D140" i="16"/>
  <c r="C140" i="15"/>
  <c r="E141" i="13"/>
  <c r="C141" i="14"/>
  <c r="D141" i="14"/>
  <c r="E140" i="14"/>
  <c r="D140" i="15"/>
  <c r="E140" i="15"/>
  <c r="C141" i="16"/>
  <c r="D141" i="16"/>
  <c r="C141" i="15"/>
  <c r="E142" i="13"/>
  <c r="C142" i="14"/>
  <c r="D142" i="14"/>
  <c r="E141" i="14"/>
  <c r="D141" i="15"/>
  <c r="E141" i="15"/>
  <c r="C142" i="16"/>
  <c r="D142" i="16"/>
  <c r="C142" i="15"/>
  <c r="E143" i="13"/>
  <c r="C143" i="14"/>
  <c r="D143" i="14"/>
  <c r="E142" i="14"/>
  <c r="D142" i="15"/>
  <c r="E142" i="15"/>
  <c r="C143" i="16"/>
  <c r="D143" i="16"/>
  <c r="C143" i="15"/>
  <c r="E144" i="13"/>
  <c r="C144" i="14"/>
  <c r="D144" i="14"/>
  <c r="E143" i="14"/>
  <c r="D143" i="15"/>
  <c r="E143" i="15"/>
  <c r="C144" i="16"/>
  <c r="D144" i="16"/>
  <c r="C144" i="15"/>
  <c r="E145" i="13"/>
  <c r="C145" i="14"/>
  <c r="D145" i="14"/>
  <c r="E144" i="14"/>
  <c r="D144" i="15"/>
  <c r="E144" i="15"/>
  <c r="C145" i="16"/>
  <c r="D145" i="16"/>
  <c r="C145" i="15"/>
  <c r="E146" i="13"/>
  <c r="C146" i="14"/>
  <c r="D146" i="14"/>
  <c r="E145" i="14"/>
  <c r="D145" i="15"/>
  <c r="E145" i="15"/>
  <c r="C146" i="16"/>
  <c r="D146" i="16"/>
  <c r="C146" i="15"/>
  <c r="E147" i="13"/>
  <c r="C147" i="14"/>
  <c r="D147" i="14"/>
  <c r="E146" i="14"/>
  <c r="D146" i="15"/>
  <c r="E146" i="15"/>
  <c r="C147" i="16"/>
  <c r="D147" i="16"/>
  <c r="C147" i="15"/>
  <c r="E148" i="13"/>
  <c r="C148" i="14"/>
  <c r="D148" i="14"/>
  <c r="E147" i="14"/>
  <c r="D147" i="15"/>
  <c r="E147" i="15"/>
  <c r="C148" i="16"/>
  <c r="D148" i="16"/>
  <c r="C148" i="15"/>
  <c r="E149" i="13"/>
  <c r="C149" i="14"/>
  <c r="D149" i="14"/>
  <c r="E148" i="14"/>
  <c r="D148" i="15"/>
  <c r="E148" i="15"/>
  <c r="C149" i="16"/>
  <c r="D149" i="16"/>
  <c r="C149" i="15"/>
  <c r="E150" i="13"/>
  <c r="C150" i="14"/>
  <c r="D150" i="14"/>
  <c r="E149" i="14"/>
  <c r="D149" i="15"/>
  <c r="E149" i="15"/>
  <c r="C150" i="16"/>
  <c r="D150" i="16"/>
  <c r="C150" i="15"/>
  <c r="E151" i="13"/>
  <c r="C151" i="14"/>
  <c r="D151" i="14"/>
  <c r="E150" i="14"/>
  <c r="D150" i="15"/>
  <c r="E150" i="15"/>
  <c r="C151" i="16"/>
  <c r="D151" i="16"/>
  <c r="C151" i="15"/>
  <c r="E152" i="13"/>
  <c r="C152" i="14"/>
  <c r="D152" i="14"/>
  <c r="E151" i="14"/>
  <c r="D151" i="15"/>
  <c r="E151" i="15"/>
  <c r="C152" i="16"/>
  <c r="D152" i="16"/>
  <c r="C152" i="15"/>
  <c r="E153" i="13"/>
  <c r="C153" i="14"/>
  <c r="D153" i="14"/>
  <c r="E152" i="14"/>
  <c r="D152" i="15"/>
  <c r="E152" i="15"/>
  <c r="C153" i="16"/>
  <c r="D153" i="16"/>
  <c r="C153" i="15"/>
  <c r="E154" i="13"/>
  <c r="C154" i="14"/>
  <c r="D154" i="14"/>
  <c r="E153" i="14"/>
  <c r="D153" i="15"/>
  <c r="E153" i="15"/>
  <c r="C154" i="16"/>
  <c r="D154" i="16"/>
  <c r="C154" i="15"/>
  <c r="E155" i="13"/>
  <c r="C155" i="14"/>
  <c r="D155" i="14"/>
  <c r="E154" i="14"/>
  <c r="D154" i="15"/>
  <c r="E154" i="15"/>
  <c r="C155" i="16"/>
  <c r="D155" i="16"/>
  <c r="C155" i="15"/>
  <c r="E156" i="13"/>
  <c r="C156" i="14"/>
  <c r="D156" i="14"/>
  <c r="E155" i="14"/>
  <c r="D155" i="15"/>
  <c r="E155" i="15"/>
  <c r="C156" i="16"/>
  <c r="D156" i="16"/>
  <c r="C156" i="15"/>
  <c r="E157" i="13"/>
  <c r="C157" i="14"/>
  <c r="D157" i="14"/>
  <c r="E156" i="14"/>
  <c r="D156" i="15"/>
  <c r="E156" i="15"/>
  <c r="C157" i="16"/>
  <c r="D157" i="16"/>
  <c r="C157" i="15"/>
  <c r="E158" i="13"/>
  <c r="C158" i="14"/>
  <c r="D158" i="14"/>
  <c r="E157" i="14"/>
  <c r="D157" i="15"/>
  <c r="E157" i="15"/>
  <c r="C158" i="16"/>
  <c r="D158" i="16"/>
  <c r="C158" i="15"/>
  <c r="E159" i="13"/>
  <c r="C159" i="14"/>
  <c r="D159" i="14"/>
  <c r="E158" i="14"/>
  <c r="D158" i="15"/>
  <c r="E158" i="15"/>
  <c r="C159" i="16"/>
  <c r="D159" i="16"/>
  <c r="C159" i="15"/>
  <c r="E160" i="13"/>
  <c r="C160" i="14"/>
  <c r="D160" i="14"/>
  <c r="E159" i="14"/>
  <c r="D159" i="15"/>
  <c r="E159" i="15"/>
  <c r="C160" i="16"/>
  <c r="D160" i="16"/>
  <c r="C160" i="15"/>
  <c r="E161" i="13"/>
  <c r="C161" i="14"/>
  <c r="D161" i="14"/>
  <c r="E160" i="14"/>
  <c r="D160" i="15"/>
  <c r="E160" i="15"/>
  <c r="C161" i="16"/>
  <c r="D161" i="16"/>
  <c r="C161" i="15"/>
  <c r="E162" i="13"/>
  <c r="C162" i="14"/>
  <c r="D162" i="14"/>
  <c r="E161" i="14"/>
  <c r="D161" i="15"/>
  <c r="E161" i="15"/>
  <c r="C162" i="16"/>
  <c r="D162" i="16"/>
  <c r="C162" i="15"/>
  <c r="E163" i="13"/>
  <c r="C163" i="14"/>
  <c r="D163" i="14"/>
  <c r="E162" i="14"/>
  <c r="D162" i="15"/>
  <c r="E162" i="15"/>
  <c r="C163" i="16"/>
  <c r="D163" i="16"/>
  <c r="C163" i="15"/>
  <c r="E164" i="13"/>
  <c r="C164" i="14"/>
  <c r="D164" i="14"/>
  <c r="E163" i="14"/>
  <c r="D163" i="15"/>
  <c r="E163" i="15"/>
  <c r="C164" i="16"/>
  <c r="D164" i="16"/>
  <c r="C164" i="15"/>
  <c r="E165" i="13"/>
  <c r="C165" i="14"/>
  <c r="D165" i="14"/>
  <c r="E164" i="14"/>
  <c r="D164" i="15"/>
  <c r="E164" i="15"/>
  <c r="C165" i="16"/>
  <c r="D165" i="16"/>
  <c r="C165" i="15"/>
  <c r="E166" i="13"/>
  <c r="C166" i="14"/>
  <c r="D166" i="14"/>
  <c r="E165" i="14"/>
  <c r="D165" i="15"/>
  <c r="E165" i="15"/>
  <c r="C166" i="16"/>
  <c r="D166" i="16"/>
  <c r="C166" i="15"/>
  <c r="E167" i="13"/>
  <c r="C167" i="14"/>
  <c r="D167" i="14"/>
  <c r="E166" i="14"/>
  <c r="D166" i="15"/>
  <c r="E166" i="15"/>
  <c r="C167" i="16"/>
  <c r="D167" i="16"/>
  <c r="C167" i="15"/>
  <c r="E168" i="13"/>
  <c r="C168" i="14"/>
  <c r="D168" i="14"/>
  <c r="E167" i="14"/>
  <c r="D167" i="15"/>
  <c r="E167" i="15"/>
  <c r="C168" i="16"/>
  <c r="D168" i="16"/>
  <c r="C168" i="15"/>
  <c r="E169" i="13"/>
  <c r="C169" i="14"/>
  <c r="D169" i="14"/>
  <c r="E168" i="14"/>
  <c r="D168" i="15"/>
  <c r="E168" i="15"/>
  <c r="C169" i="16"/>
  <c r="D169" i="16"/>
  <c r="C169" i="15"/>
  <c r="E170" i="13"/>
  <c r="C170" i="14"/>
  <c r="D170" i="14"/>
  <c r="E169" i="14"/>
  <c r="D169" i="15"/>
  <c r="E169" i="15"/>
  <c r="C170" i="16"/>
  <c r="D170" i="16"/>
  <c r="C170" i="15"/>
  <c r="E171" i="13"/>
  <c r="C171" i="14"/>
  <c r="D171" i="14"/>
  <c r="E170" i="14"/>
  <c r="D170" i="15"/>
  <c r="E170" i="15"/>
  <c r="C171" i="16"/>
  <c r="D171" i="16"/>
  <c r="C171" i="15"/>
  <c r="E171" i="14"/>
  <c r="D171" i="15"/>
  <c r="E171" i="15"/>
  <c r="C172" i="16"/>
  <c r="D172" i="16"/>
  <c r="G34" i="17"/>
  <c r="G35" i="17"/>
  <c r="Z53" i="13"/>
  <c r="I4" i="13"/>
  <c r="G4" i="15"/>
  <c r="G4" i="14"/>
  <c r="H4" i="14"/>
  <c r="Z54" i="13"/>
  <c r="I5" i="13"/>
  <c r="G5" i="14"/>
  <c r="H5" i="14"/>
  <c r="I4" i="14"/>
  <c r="H4" i="15"/>
  <c r="I4" i="15"/>
  <c r="F5" i="16"/>
  <c r="G5" i="16"/>
  <c r="G5" i="15"/>
  <c r="Z55" i="13"/>
  <c r="I6" i="13"/>
  <c r="G6" i="14"/>
  <c r="H6" i="14"/>
  <c r="I5" i="14"/>
  <c r="H5" i="15"/>
  <c r="I5" i="15"/>
  <c r="F6" i="16"/>
  <c r="G6" i="16"/>
  <c r="G6" i="15"/>
  <c r="Z56" i="13"/>
  <c r="I7" i="13"/>
  <c r="G7" i="14"/>
  <c r="H7" i="14"/>
  <c r="I6" i="14"/>
  <c r="H6" i="15"/>
  <c r="I6" i="15"/>
  <c r="F7" i="16"/>
  <c r="G7" i="16"/>
  <c r="G7" i="15"/>
  <c r="Z57" i="13"/>
  <c r="I8" i="13"/>
  <c r="G8" i="14"/>
  <c r="H8" i="14"/>
  <c r="I7" i="14"/>
  <c r="H7" i="15"/>
  <c r="I7" i="15"/>
  <c r="F8" i="16"/>
  <c r="G8" i="16"/>
  <c r="G8" i="15"/>
  <c r="Z58" i="13"/>
  <c r="I9" i="13"/>
  <c r="G9" i="14"/>
  <c r="H9" i="14"/>
  <c r="I8" i="14"/>
  <c r="H8" i="15"/>
  <c r="I8" i="15"/>
  <c r="F9" i="16"/>
  <c r="G9" i="16"/>
  <c r="G9" i="15"/>
  <c r="Z59" i="13"/>
  <c r="I10" i="13"/>
  <c r="G10" i="14"/>
  <c r="H10" i="14"/>
  <c r="I9" i="14"/>
  <c r="H9" i="15"/>
  <c r="I9" i="15"/>
  <c r="F10" i="16"/>
  <c r="G10" i="16"/>
  <c r="G10" i="15"/>
  <c r="Z60" i="13"/>
  <c r="I11" i="13"/>
  <c r="G11" i="14"/>
  <c r="H11" i="14"/>
  <c r="I10" i="14"/>
  <c r="H10" i="15"/>
  <c r="I10" i="15"/>
  <c r="F11" i="16"/>
  <c r="G11" i="16"/>
  <c r="G11" i="15"/>
  <c r="Z61" i="13"/>
  <c r="I12" i="13"/>
  <c r="G12" i="14"/>
  <c r="H12" i="14"/>
  <c r="I11" i="14"/>
  <c r="H11" i="15"/>
  <c r="I11" i="15"/>
  <c r="F12" i="16"/>
  <c r="G12" i="16"/>
  <c r="G12" i="15"/>
  <c r="Z62" i="13"/>
  <c r="I13" i="13"/>
  <c r="G13" i="14"/>
  <c r="H13" i="14"/>
  <c r="I12" i="14"/>
  <c r="H12" i="15"/>
  <c r="I12" i="15"/>
  <c r="F13" i="16"/>
  <c r="G13" i="16"/>
  <c r="G13" i="15"/>
  <c r="Z63" i="13"/>
  <c r="I14" i="13"/>
  <c r="G14" i="14"/>
  <c r="H14" i="14"/>
  <c r="I13" i="14"/>
  <c r="H13" i="15"/>
  <c r="I13" i="15"/>
  <c r="F14" i="16"/>
  <c r="G14" i="16"/>
  <c r="G14" i="15"/>
  <c r="Z64" i="13"/>
  <c r="I15" i="13"/>
  <c r="G15" i="14"/>
  <c r="H15" i="14"/>
  <c r="I14" i="14"/>
  <c r="H14" i="15"/>
  <c r="I14" i="15"/>
  <c r="F15" i="16"/>
  <c r="G15" i="16"/>
  <c r="G15" i="15"/>
  <c r="I16" i="13"/>
  <c r="G16" i="14"/>
  <c r="H16" i="14"/>
  <c r="I15" i="14"/>
  <c r="H15" i="15"/>
  <c r="I15" i="15"/>
  <c r="F16" i="16"/>
  <c r="G16" i="16"/>
  <c r="G16" i="15"/>
  <c r="I17" i="13"/>
  <c r="G17" i="14"/>
  <c r="H17" i="14"/>
  <c r="I16" i="14"/>
  <c r="H16" i="15"/>
  <c r="I16" i="15"/>
  <c r="F17" i="16"/>
  <c r="G17" i="16"/>
  <c r="G17" i="15"/>
  <c r="I18" i="13"/>
  <c r="G18" i="14"/>
  <c r="H18" i="14"/>
  <c r="I17" i="14"/>
  <c r="H17" i="15"/>
  <c r="I17" i="15"/>
  <c r="F18" i="16"/>
  <c r="G18" i="16"/>
  <c r="G18" i="15"/>
  <c r="I19" i="13"/>
  <c r="G19" i="14"/>
  <c r="H19" i="14"/>
  <c r="I18" i="14"/>
  <c r="H18" i="15"/>
  <c r="I18" i="15"/>
  <c r="F19" i="16"/>
  <c r="G19" i="16"/>
  <c r="G19" i="15"/>
  <c r="I20" i="13"/>
  <c r="G20" i="14"/>
  <c r="H20" i="14"/>
  <c r="I19" i="14"/>
  <c r="H19" i="15"/>
  <c r="I19" i="15"/>
  <c r="F20" i="16"/>
  <c r="G20" i="16"/>
  <c r="G20" i="15"/>
  <c r="I21" i="13"/>
  <c r="G21" i="14"/>
  <c r="H21" i="14"/>
  <c r="I20" i="14"/>
  <c r="H20" i="15"/>
  <c r="I20" i="15"/>
  <c r="F21" i="16"/>
  <c r="G21" i="16"/>
  <c r="G21" i="15"/>
  <c r="I22" i="13"/>
  <c r="G22" i="14"/>
  <c r="H22" i="14"/>
  <c r="I21" i="14"/>
  <c r="H21" i="15"/>
  <c r="I21" i="15"/>
  <c r="F22" i="16"/>
  <c r="G22" i="16"/>
  <c r="G22" i="15"/>
  <c r="I23" i="13"/>
  <c r="G23" i="14"/>
  <c r="H23" i="14"/>
  <c r="I22" i="14"/>
  <c r="H22" i="15"/>
  <c r="I22" i="15"/>
  <c r="F23" i="16"/>
  <c r="G23" i="16"/>
  <c r="G23" i="15"/>
  <c r="I24" i="13"/>
  <c r="G24" i="14"/>
  <c r="H24" i="14"/>
  <c r="I23" i="14"/>
  <c r="H23" i="15"/>
  <c r="I23" i="15"/>
  <c r="F24" i="16"/>
  <c r="G24" i="16"/>
  <c r="G24" i="15"/>
  <c r="I25" i="13"/>
  <c r="G25" i="14"/>
  <c r="H25" i="14"/>
  <c r="I24" i="14"/>
  <c r="H24" i="15"/>
  <c r="I24" i="15"/>
  <c r="F25" i="16"/>
  <c r="G25" i="16"/>
  <c r="G25" i="15"/>
  <c r="I26" i="13"/>
  <c r="G26" i="14"/>
  <c r="H26" i="14"/>
  <c r="I25" i="14"/>
  <c r="H25" i="15"/>
  <c r="I25" i="15"/>
  <c r="F26" i="16"/>
  <c r="G26" i="16"/>
  <c r="G26" i="15"/>
  <c r="I27" i="13"/>
  <c r="G27" i="14"/>
  <c r="H27" i="14"/>
  <c r="I26" i="14"/>
  <c r="H26" i="15"/>
  <c r="I26" i="15"/>
  <c r="F27" i="16"/>
  <c r="G27" i="16"/>
  <c r="G27" i="15"/>
  <c r="I28" i="13"/>
  <c r="G28" i="14"/>
  <c r="H28" i="14"/>
  <c r="I27" i="14"/>
  <c r="H27" i="15"/>
  <c r="I27" i="15"/>
  <c r="F28" i="16"/>
  <c r="G28" i="16"/>
  <c r="G28" i="15"/>
  <c r="I29" i="13"/>
  <c r="G29" i="14"/>
  <c r="H29" i="14"/>
  <c r="I28" i="14"/>
  <c r="H28" i="15"/>
  <c r="I28" i="15"/>
  <c r="F29" i="16"/>
  <c r="G29" i="16"/>
  <c r="G29" i="15"/>
  <c r="I30" i="13"/>
  <c r="G30" i="14"/>
  <c r="H30" i="14"/>
  <c r="I29" i="14"/>
  <c r="H29" i="15"/>
  <c r="I29" i="15"/>
  <c r="F30" i="16"/>
  <c r="G30" i="16"/>
  <c r="G30" i="15"/>
  <c r="I31" i="13"/>
  <c r="G31" i="14"/>
  <c r="H31" i="14"/>
  <c r="I30" i="14"/>
  <c r="H30" i="15"/>
  <c r="I30" i="15"/>
  <c r="F31" i="16"/>
  <c r="G31" i="16"/>
  <c r="G31" i="15"/>
  <c r="I32" i="13"/>
  <c r="G32" i="14"/>
  <c r="H32" i="14"/>
  <c r="I31" i="14"/>
  <c r="H31" i="15"/>
  <c r="I31" i="15"/>
  <c r="F32" i="16"/>
  <c r="G32" i="16"/>
  <c r="G32" i="15"/>
  <c r="I33" i="13"/>
  <c r="G33" i="14"/>
  <c r="H33" i="14"/>
  <c r="I32" i="14"/>
  <c r="H32" i="15"/>
  <c r="I32" i="15"/>
  <c r="F33" i="16"/>
  <c r="G33" i="16"/>
  <c r="G33" i="15"/>
  <c r="I34" i="13"/>
  <c r="G34" i="14"/>
  <c r="H34" i="14"/>
  <c r="I33" i="14"/>
  <c r="H33" i="15"/>
  <c r="I33" i="15"/>
  <c r="F34" i="16"/>
  <c r="G34" i="16"/>
  <c r="G34" i="15"/>
  <c r="I35" i="13"/>
  <c r="G35" i="14"/>
  <c r="H35" i="14"/>
  <c r="I34" i="14"/>
  <c r="H34" i="15"/>
  <c r="I34" i="15"/>
  <c r="F35" i="16"/>
  <c r="G35" i="16"/>
  <c r="G35" i="15"/>
  <c r="I36" i="13"/>
  <c r="G36" i="14"/>
  <c r="H36" i="14"/>
  <c r="I35" i="14"/>
  <c r="H35" i="15"/>
  <c r="I35" i="15"/>
  <c r="F36" i="16"/>
  <c r="G36" i="16"/>
  <c r="G36" i="15"/>
  <c r="I37" i="13"/>
  <c r="G37" i="14"/>
  <c r="H37" i="14"/>
  <c r="I36" i="14"/>
  <c r="H36" i="15"/>
  <c r="I36" i="15"/>
  <c r="F37" i="16"/>
  <c r="G37" i="16"/>
  <c r="G37" i="15"/>
  <c r="I38" i="13"/>
  <c r="G38" i="14"/>
  <c r="H38" i="14"/>
  <c r="I37" i="14"/>
  <c r="H37" i="15"/>
  <c r="I37" i="15"/>
  <c r="F38" i="16"/>
  <c r="G38" i="16"/>
  <c r="G38" i="15"/>
  <c r="I39" i="13"/>
  <c r="G39" i="14"/>
  <c r="H39" i="14"/>
  <c r="I38" i="14"/>
  <c r="H38" i="15"/>
  <c r="I38" i="15"/>
  <c r="F39" i="16"/>
  <c r="G39" i="16"/>
  <c r="G39" i="15"/>
  <c r="I40" i="13"/>
  <c r="G40" i="14"/>
  <c r="H40" i="14"/>
  <c r="I39" i="14"/>
  <c r="H39" i="15"/>
  <c r="I39" i="15"/>
  <c r="F40" i="16"/>
  <c r="G40" i="16"/>
  <c r="G40" i="15"/>
  <c r="I41" i="13"/>
  <c r="G41" i="14"/>
  <c r="H41" i="14"/>
  <c r="I40" i="14"/>
  <c r="H40" i="15"/>
  <c r="I40" i="15"/>
  <c r="F41" i="16"/>
  <c r="G41" i="16"/>
  <c r="G41" i="15"/>
  <c r="I42" i="13"/>
  <c r="G42" i="14"/>
  <c r="H42" i="14"/>
  <c r="I41" i="14"/>
  <c r="H41" i="15"/>
  <c r="I41" i="15"/>
  <c r="F42" i="16"/>
  <c r="G42" i="16"/>
  <c r="G42" i="15"/>
  <c r="I43" i="13"/>
  <c r="G43" i="14"/>
  <c r="H43" i="14"/>
  <c r="I42" i="14"/>
  <c r="H42" i="15"/>
  <c r="I42" i="15"/>
  <c r="F43" i="16"/>
  <c r="G43" i="16"/>
  <c r="G43" i="15"/>
  <c r="I44" i="13"/>
  <c r="G44" i="14"/>
  <c r="H44" i="14"/>
  <c r="I43" i="14"/>
  <c r="H43" i="15"/>
  <c r="I43" i="15"/>
  <c r="F44" i="16"/>
  <c r="G44" i="16"/>
  <c r="G44" i="15"/>
  <c r="I45" i="13"/>
  <c r="G45" i="14"/>
  <c r="H45" i="14"/>
  <c r="I44" i="14"/>
  <c r="H44" i="15"/>
  <c r="I44" i="15"/>
  <c r="F45" i="16"/>
  <c r="G45" i="16"/>
  <c r="G45" i="15"/>
  <c r="I46" i="13"/>
  <c r="G46" i="14"/>
  <c r="H46" i="14"/>
  <c r="I45" i="14"/>
  <c r="H45" i="15"/>
  <c r="I45" i="15"/>
  <c r="F46" i="16"/>
  <c r="G46" i="16"/>
  <c r="G46" i="15"/>
  <c r="I47" i="13"/>
  <c r="G47" i="14"/>
  <c r="H47" i="14"/>
  <c r="I46" i="14"/>
  <c r="H46" i="15"/>
  <c r="I46" i="15"/>
  <c r="F47" i="16"/>
  <c r="G47" i="16"/>
  <c r="G47" i="15"/>
  <c r="I48" i="13"/>
  <c r="G48" i="14"/>
  <c r="H48" i="14"/>
  <c r="I47" i="14"/>
  <c r="H47" i="15"/>
  <c r="I47" i="15"/>
  <c r="F48" i="16"/>
  <c r="G48" i="16"/>
  <c r="G48" i="15"/>
  <c r="I49" i="13"/>
  <c r="G49" i="14"/>
  <c r="H49" i="14"/>
  <c r="I48" i="14"/>
  <c r="H48" i="15"/>
  <c r="I48" i="15"/>
  <c r="F49" i="16"/>
  <c r="G49" i="16"/>
  <c r="G49" i="15"/>
  <c r="I50" i="13"/>
  <c r="G50" i="14"/>
  <c r="H50" i="14"/>
  <c r="I49" i="14"/>
  <c r="H49" i="15"/>
  <c r="I49" i="15"/>
  <c r="F50" i="16"/>
  <c r="G50" i="16"/>
  <c r="G50" i="15"/>
  <c r="I51" i="13"/>
  <c r="G51" i="14"/>
  <c r="H51" i="14"/>
  <c r="I50" i="14"/>
  <c r="H50" i="15"/>
  <c r="I50" i="15"/>
  <c r="F51" i="16"/>
  <c r="G51" i="16"/>
  <c r="G51" i="15"/>
  <c r="I52" i="13"/>
  <c r="G52" i="14"/>
  <c r="H52" i="14"/>
  <c r="I51" i="14"/>
  <c r="H51" i="15"/>
  <c r="I51" i="15"/>
  <c r="F52" i="16"/>
  <c r="G52" i="16"/>
  <c r="G52" i="15"/>
  <c r="I53" i="13"/>
  <c r="G53" i="14"/>
  <c r="H53" i="14"/>
  <c r="I52" i="14"/>
  <c r="H52" i="15"/>
  <c r="I52" i="15"/>
  <c r="F53" i="16"/>
  <c r="G53" i="16"/>
  <c r="G53" i="15"/>
  <c r="I54" i="13"/>
  <c r="G54" i="14"/>
  <c r="H54" i="14"/>
  <c r="I53" i="14"/>
  <c r="H53" i="15"/>
  <c r="I53" i="15"/>
  <c r="F54" i="16"/>
  <c r="G54" i="16"/>
  <c r="G54" i="15"/>
  <c r="I55" i="13"/>
  <c r="G55" i="14"/>
  <c r="H55" i="14"/>
  <c r="I54" i="14"/>
  <c r="H54" i="15"/>
  <c r="I54" i="15"/>
  <c r="F55" i="16"/>
  <c r="G55" i="16"/>
  <c r="G55" i="15"/>
  <c r="I56" i="13"/>
  <c r="G56" i="14"/>
  <c r="H56" i="14"/>
  <c r="I55" i="14"/>
  <c r="H55" i="15"/>
  <c r="I55" i="15"/>
  <c r="F56" i="16"/>
  <c r="G56" i="16"/>
  <c r="G56" i="15"/>
  <c r="I57" i="13"/>
  <c r="G57" i="14"/>
  <c r="H57" i="14"/>
  <c r="I56" i="14"/>
  <c r="H56" i="15"/>
  <c r="I56" i="15"/>
  <c r="F57" i="16"/>
  <c r="G57" i="16"/>
  <c r="G57" i="15"/>
  <c r="I58" i="13"/>
  <c r="G58" i="14"/>
  <c r="H58" i="14"/>
  <c r="I57" i="14"/>
  <c r="H57" i="15"/>
  <c r="I57" i="15"/>
  <c r="F58" i="16"/>
  <c r="G58" i="16"/>
  <c r="G58" i="15"/>
  <c r="I59" i="13"/>
  <c r="G59" i="14"/>
  <c r="H59" i="14"/>
  <c r="I58" i="14"/>
  <c r="H58" i="15"/>
  <c r="I58" i="15"/>
  <c r="F59" i="16"/>
  <c r="G59" i="16"/>
  <c r="G59" i="15"/>
  <c r="I60" i="13"/>
  <c r="G60" i="14"/>
  <c r="H60" i="14"/>
  <c r="I59" i="14"/>
  <c r="H59" i="15"/>
  <c r="I59" i="15"/>
  <c r="F60" i="16"/>
  <c r="G60" i="16"/>
  <c r="G60" i="15"/>
  <c r="I61" i="13"/>
  <c r="G61" i="14"/>
  <c r="H61" i="14"/>
  <c r="I60" i="14"/>
  <c r="H60" i="15"/>
  <c r="I60" i="15"/>
  <c r="F61" i="16"/>
  <c r="G61" i="16"/>
  <c r="G61" i="15"/>
  <c r="I62" i="13"/>
  <c r="G62" i="14"/>
  <c r="H62" i="14"/>
  <c r="I61" i="14"/>
  <c r="H61" i="15"/>
  <c r="I61" i="15"/>
  <c r="F62" i="16"/>
  <c r="G62" i="16"/>
  <c r="G62" i="15"/>
  <c r="I63" i="13"/>
  <c r="G63" i="14"/>
  <c r="H63" i="14"/>
  <c r="I62" i="14"/>
  <c r="H62" i="15"/>
  <c r="I62" i="15"/>
  <c r="F63" i="16"/>
  <c r="G63" i="16"/>
  <c r="G63" i="15"/>
  <c r="I64" i="13"/>
  <c r="G64" i="14"/>
  <c r="H64" i="14"/>
  <c r="I63" i="14"/>
  <c r="H63" i="15"/>
  <c r="I63" i="15"/>
  <c r="F64" i="16"/>
  <c r="G64" i="16"/>
  <c r="G64" i="15"/>
  <c r="I65" i="13"/>
  <c r="G65" i="14"/>
  <c r="H65" i="14"/>
  <c r="I64" i="14"/>
  <c r="H64" i="15"/>
  <c r="I64" i="15"/>
  <c r="F65" i="16"/>
  <c r="G65" i="16"/>
  <c r="G65" i="15"/>
  <c r="I66" i="13"/>
  <c r="G66" i="14"/>
  <c r="H66" i="14"/>
  <c r="I65" i="14"/>
  <c r="H65" i="15"/>
  <c r="I65" i="15"/>
  <c r="F66" i="16"/>
  <c r="G66" i="16"/>
  <c r="G66" i="15"/>
  <c r="I67" i="13"/>
  <c r="G67" i="14"/>
  <c r="H67" i="14"/>
  <c r="I66" i="14"/>
  <c r="H66" i="15"/>
  <c r="I66" i="15"/>
  <c r="F67" i="16"/>
  <c r="G67" i="16"/>
  <c r="G67" i="15"/>
  <c r="I68" i="13"/>
  <c r="G68" i="14"/>
  <c r="H68" i="14"/>
  <c r="I67" i="14"/>
  <c r="H67" i="15"/>
  <c r="I67" i="15"/>
  <c r="F68" i="16"/>
  <c r="G68" i="16"/>
  <c r="G68" i="15"/>
  <c r="I69" i="13"/>
  <c r="G69" i="14"/>
  <c r="H69" i="14"/>
  <c r="I68" i="14"/>
  <c r="H68" i="15"/>
  <c r="I68" i="15"/>
  <c r="F69" i="16"/>
  <c r="G69" i="16"/>
  <c r="G69" i="15"/>
  <c r="I70" i="13"/>
  <c r="G70" i="14"/>
  <c r="H70" i="14"/>
  <c r="I69" i="14"/>
  <c r="H69" i="15"/>
  <c r="I69" i="15"/>
  <c r="F70" i="16"/>
  <c r="G70" i="16"/>
  <c r="G70" i="15"/>
  <c r="I71" i="13"/>
  <c r="G71" i="14"/>
  <c r="H71" i="14"/>
  <c r="I70" i="14"/>
  <c r="H70" i="15"/>
  <c r="I70" i="15"/>
  <c r="F71" i="16"/>
  <c r="G71" i="16"/>
  <c r="G71" i="15"/>
  <c r="I72" i="13"/>
  <c r="G72" i="14"/>
  <c r="H72" i="14"/>
  <c r="I71" i="14"/>
  <c r="H71" i="15"/>
  <c r="I71" i="15"/>
  <c r="F72" i="16"/>
  <c r="G72" i="16"/>
  <c r="G72" i="15"/>
  <c r="I73" i="13"/>
  <c r="G73" i="14"/>
  <c r="H73" i="14"/>
  <c r="I72" i="14"/>
  <c r="H72" i="15"/>
  <c r="I72" i="15"/>
  <c r="F73" i="16"/>
  <c r="G73" i="16"/>
  <c r="G73" i="15"/>
  <c r="I74" i="13"/>
  <c r="G74" i="14"/>
  <c r="H74" i="14"/>
  <c r="I73" i="14"/>
  <c r="H73" i="15"/>
  <c r="I73" i="15"/>
  <c r="F74" i="16"/>
  <c r="G74" i="16"/>
  <c r="G74" i="15"/>
  <c r="I75" i="13"/>
  <c r="G75" i="14"/>
  <c r="H75" i="14"/>
  <c r="I74" i="14"/>
  <c r="H74" i="15"/>
  <c r="I74" i="15"/>
  <c r="F75" i="16"/>
  <c r="G75" i="16"/>
  <c r="G75" i="15"/>
  <c r="I76" i="13"/>
  <c r="G76" i="14"/>
  <c r="H76" i="14"/>
  <c r="I75" i="14"/>
  <c r="H75" i="15"/>
  <c r="I75" i="15"/>
  <c r="F76" i="16"/>
  <c r="G76" i="16"/>
  <c r="G76" i="15"/>
  <c r="I77" i="13"/>
  <c r="G77" i="14"/>
  <c r="H77" i="14"/>
  <c r="I76" i="14"/>
  <c r="H76" i="15"/>
  <c r="I76" i="15"/>
  <c r="F77" i="16"/>
  <c r="G77" i="16"/>
  <c r="G77" i="15"/>
  <c r="I78" i="13"/>
  <c r="G78" i="14"/>
  <c r="H78" i="14"/>
  <c r="I77" i="14"/>
  <c r="H77" i="15"/>
  <c r="I77" i="15"/>
  <c r="F78" i="16"/>
  <c r="G78" i="16"/>
  <c r="G78" i="15"/>
  <c r="I79" i="13"/>
  <c r="G79" i="14"/>
  <c r="H79" i="14"/>
  <c r="I78" i="14"/>
  <c r="H78" i="15"/>
  <c r="I78" i="15"/>
  <c r="F79" i="16"/>
  <c r="G79" i="16"/>
  <c r="G79" i="15"/>
  <c r="I80" i="13"/>
  <c r="G80" i="14"/>
  <c r="H80" i="14"/>
  <c r="I79" i="14"/>
  <c r="H79" i="15"/>
  <c r="I79" i="15"/>
  <c r="F80" i="16"/>
  <c r="G80" i="16"/>
  <c r="G80" i="15"/>
  <c r="I81" i="13"/>
  <c r="G81" i="14"/>
  <c r="H81" i="14"/>
  <c r="I80" i="14"/>
  <c r="H80" i="15"/>
  <c r="I80" i="15"/>
  <c r="F81" i="16"/>
  <c r="G81" i="16"/>
  <c r="G81" i="15"/>
  <c r="I82" i="13"/>
  <c r="G82" i="14"/>
  <c r="H82" i="14"/>
  <c r="I81" i="14"/>
  <c r="H81" i="15"/>
  <c r="I81" i="15"/>
  <c r="F82" i="16"/>
  <c r="G82" i="16"/>
  <c r="G82" i="15"/>
  <c r="I83" i="13"/>
  <c r="G83" i="14"/>
  <c r="H83" i="14"/>
  <c r="I82" i="14"/>
  <c r="H82" i="15"/>
  <c r="I82" i="15"/>
  <c r="F83" i="16"/>
  <c r="G83" i="16"/>
  <c r="G83" i="15"/>
  <c r="I84" i="13"/>
  <c r="G84" i="14"/>
  <c r="H84" i="14"/>
  <c r="I83" i="14"/>
  <c r="H83" i="15"/>
  <c r="I83" i="15"/>
  <c r="F84" i="16"/>
  <c r="G84" i="16"/>
  <c r="G84" i="15"/>
  <c r="I85" i="13"/>
  <c r="G85" i="14"/>
  <c r="H85" i="14"/>
  <c r="I84" i="14"/>
  <c r="H84" i="15"/>
  <c r="I84" i="15"/>
  <c r="F85" i="16"/>
  <c r="G85" i="16"/>
  <c r="G85" i="15"/>
  <c r="I86" i="13"/>
  <c r="G86" i="14"/>
  <c r="H86" i="14"/>
  <c r="I85" i="14"/>
  <c r="H85" i="15"/>
  <c r="I85" i="15"/>
  <c r="F86" i="16"/>
  <c r="G86" i="16"/>
  <c r="G86" i="15"/>
  <c r="I87" i="13"/>
  <c r="G87" i="14"/>
  <c r="H87" i="14"/>
  <c r="I86" i="14"/>
  <c r="H86" i="15"/>
  <c r="I86" i="15"/>
  <c r="F87" i="16"/>
  <c r="G87" i="16"/>
  <c r="G87" i="15"/>
  <c r="I88" i="13"/>
  <c r="G88" i="14"/>
  <c r="H88" i="14"/>
  <c r="I87" i="14"/>
  <c r="H87" i="15"/>
  <c r="I87" i="15"/>
  <c r="F88" i="16"/>
  <c r="G88" i="16"/>
  <c r="G88" i="15"/>
  <c r="I89" i="13"/>
  <c r="G89" i="14"/>
  <c r="H89" i="14"/>
  <c r="I88" i="14"/>
  <c r="H88" i="15"/>
  <c r="I88" i="15"/>
  <c r="F89" i="16"/>
  <c r="G89" i="16"/>
  <c r="G89" i="15"/>
  <c r="I90" i="13"/>
  <c r="G90" i="14"/>
  <c r="H90" i="14"/>
  <c r="I89" i="14"/>
  <c r="H89" i="15"/>
  <c r="I89" i="15"/>
  <c r="F90" i="16"/>
  <c r="G90" i="16"/>
  <c r="G90" i="15"/>
  <c r="I91" i="13"/>
  <c r="G91" i="14"/>
  <c r="H91" i="14"/>
  <c r="I90" i="14"/>
  <c r="H90" i="15"/>
  <c r="I90" i="15"/>
  <c r="F91" i="16"/>
  <c r="G91" i="16"/>
  <c r="G91" i="15"/>
  <c r="I92" i="13"/>
  <c r="G92" i="14"/>
  <c r="H92" i="14"/>
  <c r="I91" i="14"/>
  <c r="H91" i="15"/>
  <c r="I91" i="15"/>
  <c r="F92" i="16"/>
  <c r="G92" i="16"/>
  <c r="G92" i="15"/>
  <c r="I93" i="13"/>
  <c r="G93" i="14"/>
  <c r="H93" i="14"/>
  <c r="I92" i="14"/>
  <c r="H92" i="15"/>
  <c r="I92" i="15"/>
  <c r="F93" i="16"/>
  <c r="G93" i="16"/>
  <c r="G93" i="15"/>
  <c r="I94" i="13"/>
  <c r="G94" i="14"/>
  <c r="H94" i="14"/>
  <c r="I93" i="14"/>
  <c r="H93" i="15"/>
  <c r="I93" i="15"/>
  <c r="F94" i="16"/>
  <c r="G94" i="16"/>
  <c r="G94" i="15"/>
  <c r="I95" i="13"/>
  <c r="G95" i="14"/>
  <c r="H95" i="14"/>
  <c r="I94" i="14"/>
  <c r="H94" i="15"/>
  <c r="I94" i="15"/>
  <c r="F95" i="16"/>
  <c r="G95" i="16"/>
  <c r="G95" i="15"/>
  <c r="I96" i="13"/>
  <c r="G96" i="14"/>
  <c r="H96" i="14"/>
  <c r="I95" i="14"/>
  <c r="H95" i="15"/>
  <c r="I95" i="15"/>
  <c r="F96" i="16"/>
  <c r="G96" i="16"/>
  <c r="G96" i="15"/>
  <c r="I97" i="13"/>
  <c r="G97" i="14"/>
  <c r="H97" i="14"/>
  <c r="I96" i="14"/>
  <c r="H96" i="15"/>
  <c r="I96" i="15"/>
  <c r="F97" i="16"/>
  <c r="G97" i="16"/>
  <c r="G97" i="15"/>
  <c r="I98" i="13"/>
  <c r="G98" i="14"/>
  <c r="H98" i="14"/>
  <c r="I97" i="14"/>
  <c r="H97" i="15"/>
  <c r="I97" i="15"/>
  <c r="F98" i="16"/>
  <c r="G98" i="16"/>
  <c r="G98" i="15"/>
  <c r="I99" i="13"/>
  <c r="G99" i="14"/>
  <c r="H99" i="14"/>
  <c r="I98" i="14"/>
  <c r="H98" i="15"/>
  <c r="I98" i="15"/>
  <c r="F99" i="16"/>
  <c r="G99" i="16"/>
  <c r="G99" i="15"/>
  <c r="I100" i="13"/>
  <c r="G100" i="14"/>
  <c r="H100" i="14"/>
  <c r="I99" i="14"/>
  <c r="H99" i="15"/>
  <c r="I99" i="15"/>
  <c r="F100" i="16"/>
  <c r="G100" i="16"/>
  <c r="G100" i="15"/>
  <c r="I101" i="13"/>
  <c r="G101" i="14"/>
  <c r="H101" i="14"/>
  <c r="I100" i="14"/>
  <c r="H100" i="15"/>
  <c r="I100" i="15"/>
  <c r="F101" i="16"/>
  <c r="G101" i="16"/>
  <c r="G101" i="15"/>
  <c r="I102" i="13"/>
  <c r="G102" i="14"/>
  <c r="H102" i="14"/>
  <c r="I101" i="14"/>
  <c r="H101" i="15"/>
  <c r="I101" i="15"/>
  <c r="F102" i="16"/>
  <c r="G102" i="16"/>
  <c r="G102" i="15"/>
  <c r="I103" i="13"/>
  <c r="G103" i="14"/>
  <c r="H103" i="14"/>
  <c r="I102" i="14"/>
  <c r="H102" i="15"/>
  <c r="I102" i="15"/>
  <c r="F103" i="16"/>
  <c r="G103" i="16"/>
  <c r="G103" i="15"/>
  <c r="I104" i="13"/>
  <c r="G104" i="14"/>
  <c r="H104" i="14"/>
  <c r="I103" i="14"/>
  <c r="H103" i="15"/>
  <c r="I103" i="15"/>
  <c r="F104" i="16"/>
  <c r="G104" i="16"/>
  <c r="G104" i="15"/>
  <c r="I105" i="13"/>
  <c r="G105" i="14"/>
  <c r="H105" i="14"/>
  <c r="I104" i="14"/>
  <c r="H104" i="15"/>
  <c r="I104" i="15"/>
  <c r="F105" i="16"/>
  <c r="G105" i="16"/>
  <c r="G105" i="15"/>
  <c r="I106" i="13"/>
  <c r="G106" i="14"/>
  <c r="H106" i="14"/>
  <c r="I105" i="14"/>
  <c r="H105" i="15"/>
  <c r="I105" i="15"/>
  <c r="F106" i="16"/>
  <c r="G106" i="16"/>
  <c r="G106" i="15"/>
  <c r="I107" i="13"/>
  <c r="G107" i="14"/>
  <c r="H107" i="14"/>
  <c r="I106" i="14"/>
  <c r="H106" i="15"/>
  <c r="I106" i="15"/>
  <c r="F107" i="16"/>
  <c r="G107" i="16"/>
  <c r="G107" i="15"/>
  <c r="I108" i="13"/>
  <c r="G108" i="14"/>
  <c r="H108" i="14"/>
  <c r="I107" i="14"/>
  <c r="H107" i="15"/>
  <c r="I107" i="15"/>
  <c r="F108" i="16"/>
  <c r="G108" i="16"/>
  <c r="G108" i="15"/>
  <c r="I109" i="13"/>
  <c r="G109" i="14"/>
  <c r="H109" i="14"/>
  <c r="I108" i="14"/>
  <c r="H108" i="15"/>
  <c r="I108" i="15"/>
  <c r="F109" i="16"/>
  <c r="G109" i="16"/>
  <c r="G109" i="15"/>
  <c r="I110" i="13"/>
  <c r="G110" i="14"/>
  <c r="H110" i="14"/>
  <c r="I109" i="14"/>
  <c r="H109" i="15"/>
  <c r="I109" i="15"/>
  <c r="F110" i="16"/>
  <c r="G110" i="16"/>
  <c r="G110" i="15"/>
  <c r="I111" i="13"/>
  <c r="G111" i="14"/>
  <c r="H111" i="14"/>
  <c r="I110" i="14"/>
  <c r="H110" i="15"/>
  <c r="I110" i="15"/>
  <c r="F111" i="16"/>
  <c r="G111" i="16"/>
  <c r="G111" i="15"/>
  <c r="I112" i="13"/>
  <c r="G112" i="14"/>
  <c r="H112" i="14"/>
  <c r="I111" i="14"/>
  <c r="H111" i="15"/>
  <c r="I111" i="15"/>
  <c r="F112" i="16"/>
  <c r="G112" i="16"/>
  <c r="G112" i="15"/>
  <c r="I113" i="13"/>
  <c r="G113" i="14"/>
  <c r="H113" i="14"/>
  <c r="I112" i="14"/>
  <c r="H112" i="15"/>
  <c r="I112" i="15"/>
  <c r="F113" i="16"/>
  <c r="G113" i="16"/>
  <c r="G113" i="15"/>
  <c r="I114" i="13"/>
  <c r="G114" i="14"/>
  <c r="H114" i="14"/>
  <c r="I113" i="14"/>
  <c r="H113" i="15"/>
  <c r="I113" i="15"/>
  <c r="F114" i="16"/>
  <c r="G114" i="16"/>
  <c r="G114" i="15"/>
  <c r="I115" i="13"/>
  <c r="G115" i="14"/>
  <c r="H115" i="14"/>
  <c r="I114" i="14"/>
  <c r="H114" i="15"/>
  <c r="I114" i="15"/>
  <c r="F115" i="16"/>
  <c r="G115" i="16"/>
  <c r="G115" i="15"/>
  <c r="I116" i="13"/>
  <c r="G116" i="14"/>
  <c r="H116" i="14"/>
  <c r="I115" i="14"/>
  <c r="H115" i="15"/>
  <c r="I115" i="15"/>
  <c r="F116" i="16"/>
  <c r="G116" i="16"/>
  <c r="G116" i="15"/>
  <c r="I117" i="13"/>
  <c r="G117" i="14"/>
  <c r="H117" i="14"/>
  <c r="I116" i="14"/>
  <c r="H116" i="15"/>
  <c r="I116" i="15"/>
  <c r="F117" i="16"/>
  <c r="G117" i="16"/>
  <c r="G117" i="15"/>
  <c r="I118" i="13"/>
  <c r="G118" i="14"/>
  <c r="H118" i="14"/>
  <c r="I117" i="14"/>
  <c r="H117" i="15"/>
  <c r="I117" i="15"/>
  <c r="F118" i="16"/>
  <c r="G118" i="16"/>
  <c r="G118" i="15"/>
  <c r="I119" i="13"/>
  <c r="G119" i="14"/>
  <c r="H119" i="14"/>
  <c r="I118" i="14"/>
  <c r="H118" i="15"/>
  <c r="I118" i="15"/>
  <c r="F119" i="16"/>
  <c r="G119" i="16"/>
  <c r="G119" i="15"/>
  <c r="I120" i="13"/>
  <c r="G120" i="14"/>
  <c r="H120" i="14"/>
  <c r="I119" i="14"/>
  <c r="H119" i="15"/>
  <c r="I119" i="15"/>
  <c r="F120" i="16"/>
  <c r="G120" i="16"/>
  <c r="G120" i="15"/>
  <c r="I121" i="13"/>
  <c r="G121" i="14"/>
  <c r="H121" i="14"/>
  <c r="I120" i="14"/>
  <c r="H120" i="15"/>
  <c r="I120" i="15"/>
  <c r="F121" i="16"/>
  <c r="G121" i="16"/>
  <c r="G121" i="15"/>
  <c r="I122" i="13"/>
  <c r="G122" i="14"/>
  <c r="H122" i="14"/>
  <c r="I121" i="14"/>
  <c r="H121" i="15"/>
  <c r="I121" i="15"/>
  <c r="F122" i="16"/>
  <c r="G122" i="16"/>
  <c r="G122" i="15"/>
  <c r="I123" i="13"/>
  <c r="G123" i="14"/>
  <c r="H123" i="14"/>
  <c r="I122" i="14"/>
  <c r="H122" i="15"/>
  <c r="I122" i="15"/>
  <c r="F123" i="16"/>
  <c r="G123" i="16"/>
  <c r="G123" i="15"/>
  <c r="I124" i="13"/>
  <c r="G124" i="14"/>
  <c r="H124" i="14"/>
  <c r="I123" i="14"/>
  <c r="H123" i="15"/>
  <c r="I123" i="15"/>
  <c r="F124" i="16"/>
  <c r="G124" i="16"/>
  <c r="G124" i="15"/>
  <c r="I125" i="13"/>
  <c r="G125" i="14"/>
  <c r="H125" i="14"/>
  <c r="I124" i="14"/>
  <c r="H124" i="15"/>
  <c r="I124" i="15"/>
  <c r="F125" i="16"/>
  <c r="G125" i="16"/>
  <c r="G125" i="15"/>
  <c r="I126" i="13"/>
  <c r="G126" i="14"/>
  <c r="H126" i="14"/>
  <c r="I125" i="14"/>
  <c r="H125" i="15"/>
  <c r="I125" i="15"/>
  <c r="F126" i="16"/>
  <c r="G126" i="16"/>
  <c r="G126" i="15"/>
  <c r="I127" i="13"/>
  <c r="G127" i="14"/>
  <c r="H127" i="14"/>
  <c r="I126" i="14"/>
  <c r="H126" i="15"/>
  <c r="I126" i="15"/>
  <c r="F127" i="16"/>
  <c r="G127" i="16"/>
  <c r="G127" i="15"/>
  <c r="I128" i="13"/>
  <c r="G128" i="14"/>
  <c r="H128" i="14"/>
  <c r="I127" i="14"/>
  <c r="H127" i="15"/>
  <c r="I127" i="15"/>
  <c r="F128" i="16"/>
  <c r="G128" i="16"/>
  <c r="G128" i="15"/>
  <c r="I129" i="13"/>
  <c r="G129" i="14"/>
  <c r="H129" i="14"/>
  <c r="I128" i="14"/>
  <c r="H128" i="15"/>
  <c r="I128" i="15"/>
  <c r="F129" i="16"/>
  <c r="G129" i="16"/>
  <c r="G129" i="15"/>
  <c r="I130" i="13"/>
  <c r="G130" i="14"/>
  <c r="H130" i="14"/>
  <c r="I129" i="14"/>
  <c r="H129" i="15"/>
  <c r="I129" i="15"/>
  <c r="F130" i="16"/>
  <c r="G130" i="16"/>
  <c r="G130" i="15"/>
  <c r="I131" i="13"/>
  <c r="G131" i="14"/>
  <c r="H131" i="14"/>
  <c r="I130" i="14"/>
  <c r="H130" i="15"/>
  <c r="I130" i="15"/>
  <c r="F131" i="16"/>
  <c r="G131" i="16"/>
  <c r="G131" i="15"/>
  <c r="I132" i="13"/>
  <c r="G132" i="14"/>
  <c r="H132" i="14"/>
  <c r="I131" i="14"/>
  <c r="H131" i="15"/>
  <c r="I131" i="15"/>
  <c r="F132" i="16"/>
  <c r="G132" i="16"/>
  <c r="G132" i="15"/>
  <c r="I133" i="13"/>
  <c r="G133" i="14"/>
  <c r="H133" i="14"/>
  <c r="I132" i="14"/>
  <c r="H132" i="15"/>
  <c r="I132" i="15"/>
  <c r="F133" i="16"/>
  <c r="G133" i="16"/>
  <c r="G133" i="15"/>
  <c r="I134" i="13"/>
  <c r="G134" i="14"/>
  <c r="H134" i="14"/>
  <c r="I133" i="14"/>
  <c r="H133" i="15"/>
  <c r="I133" i="15"/>
  <c r="F134" i="16"/>
  <c r="G134" i="16"/>
  <c r="G134" i="15"/>
  <c r="I135" i="13"/>
  <c r="G135" i="14"/>
  <c r="H135" i="14"/>
  <c r="I134" i="14"/>
  <c r="H134" i="15"/>
  <c r="I134" i="15"/>
  <c r="F135" i="16"/>
  <c r="G135" i="16"/>
  <c r="G135" i="15"/>
  <c r="I136" i="13"/>
  <c r="G136" i="14"/>
  <c r="H136" i="14"/>
  <c r="I135" i="14"/>
  <c r="H135" i="15"/>
  <c r="I135" i="15"/>
  <c r="F136" i="16"/>
  <c r="G136" i="16"/>
  <c r="G136" i="15"/>
  <c r="I137" i="13"/>
  <c r="G137" i="14"/>
  <c r="H137" i="14"/>
  <c r="I136" i="14"/>
  <c r="H136" i="15"/>
  <c r="I136" i="15"/>
  <c r="F137" i="16"/>
  <c r="G137" i="16"/>
  <c r="G137" i="15"/>
  <c r="I138" i="13"/>
  <c r="G138" i="14"/>
  <c r="H138" i="14"/>
  <c r="I137" i="14"/>
  <c r="H137" i="15"/>
  <c r="I137" i="15"/>
  <c r="F138" i="16"/>
  <c r="G138" i="16"/>
  <c r="G138" i="15"/>
  <c r="I139" i="13"/>
  <c r="G139" i="14"/>
  <c r="H139" i="14"/>
  <c r="I138" i="14"/>
  <c r="H138" i="15"/>
  <c r="I138" i="15"/>
  <c r="F139" i="16"/>
  <c r="G139" i="16"/>
  <c r="G139" i="15"/>
  <c r="I140" i="13"/>
  <c r="G140" i="14"/>
  <c r="H140" i="14"/>
  <c r="I139" i="14"/>
  <c r="H139" i="15"/>
  <c r="I139" i="15"/>
  <c r="F140" i="16"/>
  <c r="G140" i="16"/>
  <c r="G140" i="15"/>
  <c r="I141" i="13"/>
  <c r="G141" i="14"/>
  <c r="H141" i="14"/>
  <c r="I140" i="14"/>
  <c r="H140" i="15"/>
  <c r="I140" i="15"/>
  <c r="F141" i="16"/>
  <c r="G141" i="16"/>
  <c r="G141" i="15"/>
  <c r="I142" i="13"/>
  <c r="G142" i="14"/>
  <c r="H142" i="14"/>
  <c r="I141" i="14"/>
  <c r="H141" i="15"/>
  <c r="I141" i="15"/>
  <c r="F142" i="16"/>
  <c r="G142" i="16"/>
  <c r="G142" i="15"/>
  <c r="I143" i="13"/>
  <c r="G143" i="14"/>
  <c r="H143" i="14"/>
  <c r="I142" i="14"/>
  <c r="H142" i="15"/>
  <c r="I142" i="15"/>
  <c r="F143" i="16"/>
  <c r="G143" i="16"/>
  <c r="G143" i="15"/>
  <c r="I144" i="13"/>
  <c r="G144" i="14"/>
  <c r="H144" i="14"/>
  <c r="I143" i="14"/>
  <c r="H143" i="15"/>
  <c r="I143" i="15"/>
  <c r="F144" i="16"/>
  <c r="G144" i="16"/>
  <c r="G144" i="15"/>
  <c r="I145" i="13"/>
  <c r="G145" i="14"/>
  <c r="H145" i="14"/>
  <c r="I144" i="14"/>
  <c r="H144" i="15"/>
  <c r="I144" i="15"/>
  <c r="F145" i="16"/>
  <c r="G145" i="16"/>
  <c r="G145" i="15"/>
  <c r="I146" i="13"/>
  <c r="G146" i="14"/>
  <c r="H146" i="14"/>
  <c r="I145" i="14"/>
  <c r="H145" i="15"/>
  <c r="I145" i="15"/>
  <c r="F146" i="16"/>
  <c r="G146" i="16"/>
  <c r="G146" i="15"/>
  <c r="I147" i="13"/>
  <c r="G147" i="14"/>
  <c r="H147" i="14"/>
  <c r="I146" i="14"/>
  <c r="H146" i="15"/>
  <c r="I146" i="15"/>
  <c r="F147" i="16"/>
  <c r="G147" i="16"/>
  <c r="G147" i="15"/>
  <c r="I148" i="13"/>
  <c r="G148" i="14"/>
  <c r="H148" i="14"/>
  <c r="I147" i="14"/>
  <c r="H147" i="15"/>
  <c r="I147" i="15"/>
  <c r="F148" i="16"/>
  <c r="G148" i="16"/>
  <c r="G148" i="15"/>
  <c r="I149" i="13"/>
  <c r="G149" i="14"/>
  <c r="H149" i="14"/>
  <c r="I148" i="14"/>
  <c r="H148" i="15"/>
  <c r="I148" i="15"/>
  <c r="F149" i="16"/>
  <c r="G149" i="16"/>
  <c r="G149" i="15"/>
  <c r="I150" i="13"/>
  <c r="G150" i="14"/>
  <c r="H150" i="14"/>
  <c r="I149" i="14"/>
  <c r="H149" i="15"/>
  <c r="I149" i="15"/>
  <c r="F150" i="16"/>
  <c r="G150" i="16"/>
  <c r="G150" i="15"/>
  <c r="I151" i="13"/>
  <c r="G151" i="14"/>
  <c r="H151" i="14"/>
  <c r="I150" i="14"/>
  <c r="H150" i="15"/>
  <c r="I150" i="15"/>
  <c r="F151" i="16"/>
  <c r="G151" i="16"/>
  <c r="G151" i="15"/>
  <c r="I152" i="13"/>
  <c r="G152" i="14"/>
  <c r="H152" i="14"/>
  <c r="I151" i="14"/>
  <c r="H151" i="15"/>
  <c r="I151" i="15"/>
  <c r="F152" i="16"/>
  <c r="G152" i="16"/>
  <c r="G152" i="15"/>
  <c r="I153" i="13"/>
  <c r="G153" i="14"/>
  <c r="H153" i="14"/>
  <c r="I152" i="14"/>
  <c r="H152" i="15"/>
  <c r="I152" i="15"/>
  <c r="F153" i="16"/>
  <c r="G153" i="16"/>
  <c r="G153" i="15"/>
  <c r="I154" i="13"/>
  <c r="G154" i="14"/>
  <c r="H154" i="14"/>
  <c r="I153" i="14"/>
  <c r="H153" i="15"/>
  <c r="I153" i="15"/>
  <c r="F154" i="16"/>
  <c r="G154" i="16"/>
  <c r="G154" i="15"/>
  <c r="I155" i="13"/>
  <c r="G155" i="14"/>
  <c r="H155" i="14"/>
  <c r="I154" i="14"/>
  <c r="H154" i="15"/>
  <c r="I154" i="15"/>
  <c r="F155" i="16"/>
  <c r="G155" i="16"/>
  <c r="G155" i="15"/>
  <c r="I156" i="13"/>
  <c r="G156" i="14"/>
  <c r="H156" i="14"/>
  <c r="I155" i="14"/>
  <c r="H155" i="15"/>
  <c r="I155" i="15"/>
  <c r="F156" i="16"/>
  <c r="G156" i="16"/>
  <c r="G156" i="15"/>
  <c r="I157" i="13"/>
  <c r="G157" i="14"/>
  <c r="H157" i="14"/>
  <c r="I156" i="14"/>
  <c r="H156" i="15"/>
  <c r="I156" i="15"/>
  <c r="F157" i="16"/>
  <c r="G157" i="16"/>
  <c r="G157" i="15"/>
  <c r="I158" i="13"/>
  <c r="G158" i="14"/>
  <c r="H158" i="14"/>
  <c r="I157" i="14"/>
  <c r="H157" i="15"/>
  <c r="I157" i="15"/>
  <c r="F158" i="16"/>
  <c r="G158" i="16"/>
  <c r="G158" i="15"/>
  <c r="I159" i="13"/>
  <c r="G159" i="14"/>
  <c r="H159" i="14"/>
  <c r="I158" i="14"/>
  <c r="H158" i="15"/>
  <c r="I158" i="15"/>
  <c r="F159" i="16"/>
  <c r="G159" i="16"/>
  <c r="G159" i="15"/>
  <c r="I160" i="13"/>
  <c r="G160" i="14"/>
  <c r="H160" i="14"/>
  <c r="I159" i="14"/>
  <c r="H159" i="15"/>
  <c r="I159" i="15"/>
  <c r="F160" i="16"/>
  <c r="G160" i="16"/>
  <c r="G160" i="15"/>
  <c r="I161" i="13"/>
  <c r="G161" i="14"/>
  <c r="H161" i="14"/>
  <c r="I160" i="14"/>
  <c r="H160" i="15"/>
  <c r="I160" i="15"/>
  <c r="F161" i="16"/>
  <c r="G161" i="16"/>
  <c r="G161" i="15"/>
  <c r="I162" i="13"/>
  <c r="G162" i="14"/>
  <c r="H162" i="14"/>
  <c r="I161" i="14"/>
  <c r="H161" i="15"/>
  <c r="I161" i="15"/>
  <c r="F162" i="16"/>
  <c r="G162" i="16"/>
  <c r="G162" i="15"/>
  <c r="I163" i="13"/>
  <c r="G163" i="14"/>
  <c r="H163" i="14"/>
  <c r="I162" i="14"/>
  <c r="H162" i="15"/>
  <c r="I162" i="15"/>
  <c r="F163" i="16"/>
  <c r="G163" i="16"/>
  <c r="G163" i="15"/>
  <c r="I164" i="13"/>
  <c r="G164" i="14"/>
  <c r="H164" i="14"/>
  <c r="I163" i="14"/>
  <c r="H163" i="15"/>
  <c r="I163" i="15"/>
  <c r="F164" i="16"/>
  <c r="G164" i="16"/>
  <c r="G164" i="15"/>
  <c r="I165" i="13"/>
  <c r="G165" i="14"/>
  <c r="H165" i="14"/>
  <c r="I164" i="14"/>
  <c r="H164" i="15"/>
  <c r="I164" i="15"/>
  <c r="F165" i="16"/>
  <c r="G165" i="16"/>
  <c r="G165" i="15"/>
  <c r="I166" i="13"/>
  <c r="G166" i="14"/>
  <c r="H166" i="14"/>
  <c r="I165" i="14"/>
  <c r="H165" i="15"/>
  <c r="I165" i="15"/>
  <c r="F166" i="16"/>
  <c r="G166" i="16"/>
  <c r="G166" i="15"/>
  <c r="I167" i="13"/>
  <c r="G167" i="14"/>
  <c r="H167" i="14"/>
  <c r="I166" i="14"/>
  <c r="H166" i="15"/>
  <c r="I166" i="15"/>
  <c r="F167" i="16"/>
  <c r="G167" i="16"/>
  <c r="G167" i="15"/>
  <c r="I168" i="13"/>
  <c r="G168" i="14"/>
  <c r="H168" i="14"/>
  <c r="I167" i="14"/>
  <c r="H167" i="15"/>
  <c r="I167" i="15"/>
  <c r="F168" i="16"/>
  <c r="G168" i="16"/>
  <c r="G168" i="15"/>
  <c r="I169" i="13"/>
  <c r="G169" i="14"/>
  <c r="H169" i="14"/>
  <c r="I168" i="14"/>
  <c r="H168" i="15"/>
  <c r="I168" i="15"/>
  <c r="F169" i="16"/>
  <c r="G169" i="16"/>
  <c r="G169" i="15"/>
  <c r="I170" i="13"/>
  <c r="G170" i="14"/>
  <c r="H170" i="14"/>
  <c r="I169" i="14"/>
  <c r="H169" i="15"/>
  <c r="I169" i="15"/>
  <c r="F170" i="16"/>
  <c r="G170" i="16"/>
  <c r="G170" i="15"/>
  <c r="I171" i="13"/>
  <c r="G171" i="14"/>
  <c r="H171" i="14"/>
  <c r="I170" i="14"/>
  <c r="H170" i="15"/>
  <c r="I170" i="15"/>
  <c r="F171" i="16"/>
  <c r="G171" i="16"/>
  <c r="G171" i="15"/>
  <c r="I171" i="14"/>
  <c r="H171" i="15"/>
  <c r="I171" i="15"/>
  <c r="F172" i="16"/>
  <c r="G172" i="16"/>
  <c r="E172" i="17"/>
  <c r="E173" i="17"/>
  <c r="C173" i="17"/>
  <c r="C172" i="17"/>
  <c r="E79" i="18"/>
  <c r="E80" i="18"/>
  <c r="E81" i="18"/>
  <c r="E82" i="18"/>
  <c r="B79" i="18"/>
  <c r="B81" i="18"/>
  <c r="C33" i="18"/>
  <c r="H26" i="17"/>
  <c r="H25" i="17"/>
  <c r="H3" i="17"/>
  <c r="C80" i="18"/>
  <c r="C81" i="18"/>
  <c r="C82" i="18"/>
  <c r="C79" i="18"/>
  <c r="B80" i="18"/>
  <c r="B82" i="18"/>
  <c r="C34" i="18"/>
  <c r="C35" i="18"/>
  <c r="C37" i="18"/>
  <c r="C36" i="18"/>
  <c r="C38" i="18"/>
  <c r="F82" i="18"/>
  <c r="D82" i="18"/>
  <c r="F81" i="18"/>
  <c r="D81" i="18"/>
  <c r="F80" i="18"/>
  <c r="D80" i="18"/>
  <c r="F79" i="18"/>
  <c r="D79" i="18"/>
  <c r="F16" i="18"/>
  <c r="F17" i="18"/>
  <c r="F18" i="18"/>
  <c r="F15" i="18"/>
  <c r="D15" i="18"/>
  <c r="D16" i="18"/>
  <c r="D17" i="18"/>
  <c r="D18" i="18"/>
  <c r="H6" i="13"/>
  <c r="L55" i="13"/>
  <c r="G18" i="13"/>
  <c r="H18" i="13"/>
  <c r="M55" i="13"/>
  <c r="G30" i="13"/>
  <c r="H30" i="13"/>
  <c r="N55" i="13"/>
  <c r="G42" i="13"/>
  <c r="H42" i="13"/>
  <c r="O55" i="13"/>
  <c r="G54" i="13"/>
  <c r="H54" i="13"/>
  <c r="P55" i="13"/>
  <c r="G66" i="13"/>
  <c r="H66" i="13"/>
  <c r="Q55" i="13"/>
  <c r="G78" i="13"/>
  <c r="H78" i="13"/>
  <c r="R55" i="13"/>
  <c r="G90" i="13"/>
  <c r="H90" i="13"/>
  <c r="S55" i="13"/>
  <c r="G102" i="13"/>
  <c r="H102" i="13"/>
  <c r="T55" i="13"/>
  <c r="G114" i="13"/>
  <c r="H114" i="13"/>
  <c r="U55" i="13"/>
  <c r="G126" i="13"/>
  <c r="H126" i="13"/>
  <c r="V55" i="13"/>
  <c r="G138" i="13"/>
  <c r="H138" i="13"/>
  <c r="W55" i="13"/>
  <c r="G150" i="13"/>
  <c r="H150" i="13"/>
  <c r="X55" i="13"/>
  <c r="G162" i="13"/>
  <c r="H162" i="13"/>
  <c r="Y55" i="13"/>
  <c r="H5" i="13"/>
  <c r="L54" i="13"/>
  <c r="G17" i="13"/>
  <c r="H17" i="13"/>
  <c r="M54" i="13"/>
  <c r="G29" i="13"/>
  <c r="H29" i="13"/>
  <c r="N54" i="13"/>
  <c r="G41" i="13"/>
  <c r="H41" i="13"/>
  <c r="O54" i="13"/>
  <c r="G53" i="13"/>
  <c r="H53" i="13"/>
  <c r="P54" i="13"/>
  <c r="G65" i="13"/>
  <c r="H65" i="13"/>
  <c r="Q54" i="13"/>
  <c r="G77" i="13"/>
  <c r="H77" i="13"/>
  <c r="R54" i="13"/>
  <c r="G89" i="13"/>
  <c r="H89" i="13"/>
  <c r="S54" i="13"/>
  <c r="G101" i="13"/>
  <c r="H101" i="13"/>
  <c r="T54" i="13"/>
  <c r="G113" i="13"/>
  <c r="H113" i="13"/>
  <c r="U54" i="13"/>
  <c r="G125" i="13"/>
  <c r="H125" i="13"/>
  <c r="V54" i="13"/>
  <c r="G137" i="13"/>
  <c r="H137" i="13"/>
  <c r="W54" i="13"/>
  <c r="G149" i="13"/>
  <c r="H149" i="13"/>
  <c r="X54" i="13"/>
  <c r="G161" i="13"/>
  <c r="H161" i="13"/>
  <c r="Y54" i="13"/>
  <c r="H7" i="13"/>
  <c r="L56" i="13"/>
  <c r="G19" i="13"/>
  <c r="H19" i="13"/>
  <c r="M56" i="13"/>
  <c r="G31" i="13"/>
  <c r="H31" i="13"/>
  <c r="N56" i="13"/>
  <c r="G43" i="13"/>
  <c r="H43" i="13"/>
  <c r="O56" i="13"/>
  <c r="G55" i="13"/>
  <c r="H55" i="13"/>
  <c r="P56" i="13"/>
  <c r="G67" i="13"/>
  <c r="H67" i="13"/>
  <c r="Q56" i="13"/>
  <c r="G79" i="13"/>
  <c r="H79" i="13"/>
  <c r="R56" i="13"/>
  <c r="G91" i="13"/>
  <c r="H91" i="13"/>
  <c r="S56" i="13"/>
  <c r="G103" i="13"/>
  <c r="H103" i="13"/>
  <c r="T56" i="13"/>
  <c r="G115" i="13"/>
  <c r="H115" i="13"/>
  <c r="U56" i="13"/>
  <c r="G127" i="13"/>
  <c r="H127" i="13"/>
  <c r="V56" i="13"/>
  <c r="G139" i="13"/>
  <c r="H139" i="13"/>
  <c r="W56" i="13"/>
  <c r="G151" i="13"/>
  <c r="H151" i="13"/>
  <c r="X56" i="13"/>
  <c r="G163" i="13"/>
  <c r="H163" i="13"/>
  <c r="Y56" i="13"/>
  <c r="H8" i="13"/>
  <c r="L57" i="13"/>
  <c r="G20" i="13"/>
  <c r="H20" i="13"/>
  <c r="M57" i="13"/>
  <c r="G32" i="13"/>
  <c r="H32" i="13"/>
  <c r="N57" i="13"/>
  <c r="G44" i="13"/>
  <c r="H44" i="13"/>
  <c r="O57" i="13"/>
  <c r="G56" i="13"/>
  <c r="H56" i="13"/>
  <c r="P57" i="13"/>
  <c r="G68" i="13"/>
  <c r="H68" i="13"/>
  <c r="Q57" i="13"/>
  <c r="G80" i="13"/>
  <c r="H80" i="13"/>
  <c r="R57" i="13"/>
  <c r="G92" i="13"/>
  <c r="H92" i="13"/>
  <c r="S57" i="13"/>
  <c r="G104" i="13"/>
  <c r="H104" i="13"/>
  <c r="T57" i="13"/>
  <c r="G116" i="13"/>
  <c r="H116" i="13"/>
  <c r="U57" i="13"/>
  <c r="G128" i="13"/>
  <c r="H128" i="13"/>
  <c r="V57" i="13"/>
  <c r="G140" i="13"/>
  <c r="H140" i="13"/>
  <c r="W57" i="13"/>
  <c r="G152" i="13"/>
  <c r="H152" i="13"/>
  <c r="X57" i="13"/>
  <c r="G164" i="13"/>
  <c r="H164" i="13"/>
  <c r="Y57" i="13"/>
  <c r="H9" i="13"/>
  <c r="L58" i="13"/>
  <c r="G21" i="13"/>
  <c r="H21" i="13"/>
  <c r="M58" i="13"/>
  <c r="G33" i="13"/>
  <c r="H33" i="13"/>
  <c r="N58" i="13"/>
  <c r="G45" i="13"/>
  <c r="H45" i="13"/>
  <c r="O58" i="13"/>
  <c r="G57" i="13"/>
  <c r="H57" i="13"/>
  <c r="P58" i="13"/>
  <c r="G69" i="13"/>
  <c r="H69" i="13"/>
  <c r="Q58" i="13"/>
  <c r="G81" i="13"/>
  <c r="H81" i="13"/>
  <c r="R58" i="13"/>
  <c r="G93" i="13"/>
  <c r="H93" i="13"/>
  <c r="S58" i="13"/>
  <c r="G105" i="13"/>
  <c r="H105" i="13"/>
  <c r="T58" i="13"/>
  <c r="G117" i="13"/>
  <c r="H117" i="13"/>
  <c r="U58" i="13"/>
  <c r="G129" i="13"/>
  <c r="H129" i="13"/>
  <c r="V58" i="13"/>
  <c r="G141" i="13"/>
  <c r="H141" i="13"/>
  <c r="W58" i="13"/>
  <c r="G153" i="13"/>
  <c r="H153" i="13"/>
  <c r="X58" i="13"/>
  <c r="G165" i="13"/>
  <c r="H165" i="13"/>
  <c r="Y58" i="13"/>
  <c r="G10" i="13"/>
  <c r="H10" i="13"/>
  <c r="L59" i="13"/>
  <c r="G22" i="13"/>
  <c r="H22" i="13"/>
  <c r="M59" i="13"/>
  <c r="G34" i="13"/>
  <c r="H34" i="13"/>
  <c r="N59" i="13"/>
  <c r="G46" i="13"/>
  <c r="H46" i="13"/>
  <c r="O59" i="13"/>
  <c r="G58" i="13"/>
  <c r="H58" i="13"/>
  <c r="P59" i="13"/>
  <c r="G70" i="13"/>
  <c r="H70" i="13"/>
  <c r="Q59" i="13"/>
  <c r="G82" i="13"/>
  <c r="H82" i="13"/>
  <c r="R59" i="13"/>
  <c r="G94" i="13"/>
  <c r="H94" i="13"/>
  <c r="S59" i="13"/>
  <c r="G106" i="13"/>
  <c r="H106" i="13"/>
  <c r="T59" i="13"/>
  <c r="G118" i="13"/>
  <c r="H118" i="13"/>
  <c r="U59" i="13"/>
  <c r="G130" i="13"/>
  <c r="H130" i="13"/>
  <c r="V59" i="13"/>
  <c r="G142" i="13"/>
  <c r="H142" i="13"/>
  <c r="W59" i="13"/>
  <c r="G154" i="13"/>
  <c r="H154" i="13"/>
  <c r="X59" i="13"/>
  <c r="H166" i="13"/>
  <c r="Y59" i="13"/>
  <c r="G11" i="13"/>
  <c r="H11" i="13"/>
  <c r="L60" i="13"/>
  <c r="G23" i="13"/>
  <c r="H23" i="13"/>
  <c r="M60" i="13"/>
  <c r="G35" i="13"/>
  <c r="H35" i="13"/>
  <c r="N60" i="13"/>
  <c r="G47" i="13"/>
  <c r="H47" i="13"/>
  <c r="O60" i="13"/>
  <c r="G59" i="13"/>
  <c r="H59" i="13"/>
  <c r="P60" i="13"/>
  <c r="G71" i="13"/>
  <c r="H71" i="13"/>
  <c r="Q60" i="13"/>
  <c r="G83" i="13"/>
  <c r="H83" i="13"/>
  <c r="R60" i="13"/>
  <c r="G95" i="13"/>
  <c r="H95" i="13"/>
  <c r="S60" i="13"/>
  <c r="G107" i="13"/>
  <c r="H107" i="13"/>
  <c r="T60" i="13"/>
  <c r="G119" i="13"/>
  <c r="H119" i="13"/>
  <c r="U60" i="13"/>
  <c r="G131" i="13"/>
  <c r="H131" i="13"/>
  <c r="V60" i="13"/>
  <c r="G143" i="13"/>
  <c r="H143" i="13"/>
  <c r="W60" i="13"/>
  <c r="G155" i="13"/>
  <c r="H155" i="13"/>
  <c r="X60" i="13"/>
  <c r="H167" i="13"/>
  <c r="Y60" i="13"/>
  <c r="G12" i="13"/>
  <c r="H12" i="13"/>
  <c r="L61" i="13"/>
  <c r="G24" i="13"/>
  <c r="H24" i="13"/>
  <c r="M61" i="13"/>
  <c r="G36" i="13"/>
  <c r="H36" i="13"/>
  <c r="N61" i="13"/>
  <c r="G48" i="13"/>
  <c r="H48" i="13"/>
  <c r="O61" i="13"/>
  <c r="G60" i="13"/>
  <c r="H60" i="13"/>
  <c r="P61" i="13"/>
  <c r="G72" i="13"/>
  <c r="H72" i="13"/>
  <c r="Q61" i="13"/>
  <c r="G84" i="13"/>
  <c r="H84" i="13"/>
  <c r="R61" i="13"/>
  <c r="G96" i="13"/>
  <c r="H96" i="13"/>
  <c r="S61" i="13"/>
  <c r="G108" i="13"/>
  <c r="H108" i="13"/>
  <c r="T61" i="13"/>
  <c r="G120" i="13"/>
  <c r="H120" i="13"/>
  <c r="U61" i="13"/>
  <c r="G132" i="13"/>
  <c r="H132" i="13"/>
  <c r="V61" i="13"/>
  <c r="G144" i="13"/>
  <c r="H144" i="13"/>
  <c r="W61" i="13"/>
  <c r="G156" i="13"/>
  <c r="H156" i="13"/>
  <c r="X61" i="13"/>
  <c r="H168" i="13"/>
  <c r="Y61" i="13"/>
  <c r="G13" i="13"/>
  <c r="H13" i="13"/>
  <c r="L62" i="13"/>
  <c r="G25" i="13"/>
  <c r="H25" i="13"/>
  <c r="M62" i="13"/>
  <c r="G37" i="13"/>
  <c r="H37" i="13"/>
  <c r="N62" i="13"/>
  <c r="G49" i="13"/>
  <c r="H49" i="13"/>
  <c r="O62" i="13"/>
  <c r="G61" i="13"/>
  <c r="H61" i="13"/>
  <c r="P62" i="13"/>
  <c r="G73" i="13"/>
  <c r="H73" i="13"/>
  <c r="Q62" i="13"/>
  <c r="G85" i="13"/>
  <c r="H85" i="13"/>
  <c r="R62" i="13"/>
  <c r="G97" i="13"/>
  <c r="H97" i="13"/>
  <c r="S62" i="13"/>
  <c r="G109" i="13"/>
  <c r="H109" i="13"/>
  <c r="T62" i="13"/>
  <c r="G121" i="13"/>
  <c r="H121" i="13"/>
  <c r="U62" i="13"/>
  <c r="G133" i="13"/>
  <c r="H133" i="13"/>
  <c r="V62" i="13"/>
  <c r="G145" i="13"/>
  <c r="H145" i="13"/>
  <c r="W62" i="13"/>
  <c r="G157" i="13"/>
  <c r="H157" i="13"/>
  <c r="X62" i="13"/>
  <c r="H169" i="13"/>
  <c r="Y62" i="13"/>
  <c r="G14" i="13"/>
  <c r="H14" i="13"/>
  <c r="L63" i="13"/>
  <c r="G26" i="13"/>
  <c r="H26" i="13"/>
  <c r="M63" i="13"/>
  <c r="G38" i="13"/>
  <c r="H38" i="13"/>
  <c r="N63" i="13"/>
  <c r="G50" i="13"/>
  <c r="H50" i="13"/>
  <c r="O63" i="13"/>
  <c r="G62" i="13"/>
  <c r="H62" i="13"/>
  <c r="P63" i="13"/>
  <c r="G74" i="13"/>
  <c r="H74" i="13"/>
  <c r="Q63" i="13"/>
  <c r="G86" i="13"/>
  <c r="H86" i="13"/>
  <c r="R63" i="13"/>
  <c r="G98" i="13"/>
  <c r="H98" i="13"/>
  <c r="S63" i="13"/>
  <c r="G110" i="13"/>
  <c r="H110" i="13"/>
  <c r="T63" i="13"/>
  <c r="G122" i="13"/>
  <c r="H122" i="13"/>
  <c r="U63" i="13"/>
  <c r="G134" i="13"/>
  <c r="H134" i="13"/>
  <c r="V63" i="13"/>
  <c r="G146" i="13"/>
  <c r="H146" i="13"/>
  <c r="W63" i="13"/>
  <c r="G158" i="13"/>
  <c r="H158" i="13"/>
  <c r="X63" i="13"/>
  <c r="H170" i="13"/>
  <c r="Y63" i="13"/>
  <c r="G15" i="13"/>
  <c r="H15" i="13"/>
  <c r="L64" i="13"/>
  <c r="G27" i="13"/>
  <c r="H27" i="13"/>
  <c r="M64" i="13"/>
  <c r="G39" i="13"/>
  <c r="H39" i="13"/>
  <c r="N64" i="13"/>
  <c r="G51" i="13"/>
  <c r="H51" i="13"/>
  <c r="O64" i="13"/>
  <c r="G63" i="13"/>
  <c r="H63" i="13"/>
  <c r="P64" i="13"/>
  <c r="G75" i="13"/>
  <c r="H75" i="13"/>
  <c r="Q64" i="13"/>
  <c r="G87" i="13"/>
  <c r="H87" i="13"/>
  <c r="R64" i="13"/>
  <c r="G99" i="13"/>
  <c r="H99" i="13"/>
  <c r="S64" i="13"/>
  <c r="G111" i="13"/>
  <c r="H111" i="13"/>
  <c r="T64" i="13"/>
  <c r="G123" i="13"/>
  <c r="H123" i="13"/>
  <c r="U64" i="13"/>
  <c r="G135" i="13"/>
  <c r="H135" i="13"/>
  <c r="V64" i="13"/>
  <c r="G147" i="13"/>
  <c r="H147" i="13"/>
  <c r="W64" i="13"/>
  <c r="G159" i="13"/>
  <c r="H159" i="13"/>
  <c r="X64" i="13"/>
  <c r="H171" i="13"/>
  <c r="Y64" i="13"/>
  <c r="H4" i="13"/>
  <c r="L53" i="13"/>
  <c r="G16" i="13"/>
  <c r="H16" i="13"/>
  <c r="M53" i="13"/>
  <c r="G28" i="13"/>
  <c r="H28" i="13"/>
  <c r="N53" i="13"/>
  <c r="G40" i="13"/>
  <c r="H40" i="13"/>
  <c r="O53" i="13"/>
  <c r="G52" i="13"/>
  <c r="H52" i="13"/>
  <c r="P53" i="13"/>
  <c r="G64" i="13"/>
  <c r="H64" i="13"/>
  <c r="Q53" i="13"/>
  <c r="G76" i="13"/>
  <c r="H76" i="13"/>
  <c r="R53" i="13"/>
  <c r="G88" i="13"/>
  <c r="H88" i="13"/>
  <c r="S53" i="13"/>
  <c r="G100" i="13"/>
  <c r="H100" i="13"/>
  <c r="T53" i="13"/>
  <c r="G112" i="13"/>
  <c r="H112" i="13"/>
  <c r="U53" i="13"/>
  <c r="G124" i="13"/>
  <c r="H124" i="13"/>
  <c r="V53" i="13"/>
  <c r="G136" i="13"/>
  <c r="H136" i="13"/>
  <c r="W53" i="13"/>
  <c r="G148" i="13"/>
  <c r="H148" i="13"/>
  <c r="X53" i="13"/>
  <c r="G160" i="13"/>
  <c r="H160" i="13"/>
  <c r="Y53" i="13"/>
  <c r="C15" i="13"/>
  <c r="D15" i="13"/>
  <c r="L22" i="13"/>
  <c r="C27" i="13"/>
  <c r="D27" i="13"/>
  <c r="M22" i="13"/>
  <c r="C39" i="13"/>
  <c r="D39" i="13"/>
  <c r="N22" i="13"/>
  <c r="C51" i="13"/>
  <c r="D51" i="13"/>
  <c r="O22" i="13"/>
  <c r="C63" i="13"/>
  <c r="D63" i="13"/>
  <c r="P22" i="13"/>
  <c r="C75" i="13"/>
  <c r="D75" i="13"/>
  <c r="Q22" i="13"/>
  <c r="C87" i="13"/>
  <c r="D87" i="13"/>
  <c r="R22" i="13"/>
  <c r="C99" i="13"/>
  <c r="D99" i="13"/>
  <c r="S22" i="13"/>
  <c r="C111" i="13"/>
  <c r="D111" i="13"/>
  <c r="T22" i="13"/>
  <c r="C135" i="13"/>
  <c r="D135" i="13"/>
  <c r="V22" i="13"/>
  <c r="C147" i="13"/>
  <c r="D147" i="13"/>
  <c r="W22" i="13"/>
  <c r="C159" i="13"/>
  <c r="D159" i="13"/>
  <c r="X22" i="13"/>
  <c r="D171" i="13"/>
  <c r="Y22" i="13"/>
  <c r="C14" i="13"/>
  <c r="D14" i="13"/>
  <c r="L21" i="13"/>
  <c r="C26" i="13"/>
  <c r="D26" i="13"/>
  <c r="M21" i="13"/>
  <c r="C38" i="13"/>
  <c r="D38" i="13"/>
  <c r="N21" i="13"/>
  <c r="C50" i="13"/>
  <c r="D50" i="13"/>
  <c r="O21" i="13"/>
  <c r="C62" i="13"/>
  <c r="D62" i="13"/>
  <c r="P21" i="13"/>
  <c r="C74" i="13"/>
  <c r="D74" i="13"/>
  <c r="Q21" i="13"/>
  <c r="C86" i="13"/>
  <c r="D86" i="13"/>
  <c r="R21" i="13"/>
  <c r="C98" i="13"/>
  <c r="D98" i="13"/>
  <c r="S21" i="13"/>
  <c r="C110" i="13"/>
  <c r="D110" i="13"/>
  <c r="T21" i="13"/>
  <c r="C134" i="13"/>
  <c r="D134" i="13"/>
  <c r="V21" i="13"/>
  <c r="C146" i="13"/>
  <c r="D146" i="13"/>
  <c r="W21" i="13"/>
  <c r="C158" i="13"/>
  <c r="D158" i="13"/>
  <c r="X21" i="13"/>
  <c r="D170" i="13"/>
  <c r="Y21" i="13"/>
  <c r="C13" i="13"/>
  <c r="D13" i="13"/>
  <c r="L20" i="13"/>
  <c r="C25" i="13"/>
  <c r="D25" i="13"/>
  <c r="M20" i="13"/>
  <c r="C37" i="13"/>
  <c r="D37" i="13"/>
  <c r="N20" i="13"/>
  <c r="C49" i="13"/>
  <c r="D49" i="13"/>
  <c r="O20" i="13"/>
  <c r="C61" i="13"/>
  <c r="D61" i="13"/>
  <c r="P20" i="13"/>
  <c r="C73" i="13"/>
  <c r="D73" i="13"/>
  <c r="Q20" i="13"/>
  <c r="C85" i="13"/>
  <c r="D85" i="13"/>
  <c r="R20" i="13"/>
  <c r="C97" i="13"/>
  <c r="D97" i="13"/>
  <c r="S20" i="13"/>
  <c r="C109" i="13"/>
  <c r="D109" i="13"/>
  <c r="T20" i="13"/>
  <c r="C133" i="13"/>
  <c r="D133" i="13"/>
  <c r="V20" i="13"/>
  <c r="C145" i="13"/>
  <c r="D145" i="13"/>
  <c r="W20" i="13"/>
  <c r="C157" i="13"/>
  <c r="D157" i="13"/>
  <c r="X20" i="13"/>
  <c r="D169" i="13"/>
  <c r="Y20" i="13"/>
  <c r="C12" i="13"/>
  <c r="D12" i="13"/>
  <c r="L19" i="13"/>
  <c r="C24" i="13"/>
  <c r="D24" i="13"/>
  <c r="M19" i="13"/>
  <c r="C36" i="13"/>
  <c r="D36" i="13"/>
  <c r="N19" i="13"/>
  <c r="C48" i="13"/>
  <c r="D48" i="13"/>
  <c r="O19" i="13"/>
  <c r="C60" i="13"/>
  <c r="D60" i="13"/>
  <c r="P19" i="13"/>
  <c r="C72" i="13"/>
  <c r="D72" i="13"/>
  <c r="Q19" i="13"/>
  <c r="C84" i="13"/>
  <c r="D84" i="13"/>
  <c r="R19" i="13"/>
  <c r="C96" i="13"/>
  <c r="D96" i="13"/>
  <c r="S19" i="13"/>
  <c r="C108" i="13"/>
  <c r="D108" i="13"/>
  <c r="T19" i="13"/>
  <c r="C132" i="13"/>
  <c r="D132" i="13"/>
  <c r="V19" i="13"/>
  <c r="C144" i="13"/>
  <c r="D144" i="13"/>
  <c r="W19" i="13"/>
  <c r="C156" i="13"/>
  <c r="D156" i="13"/>
  <c r="X19" i="13"/>
  <c r="D168" i="13"/>
  <c r="Y19" i="13"/>
  <c r="C11" i="13"/>
  <c r="D11" i="13"/>
  <c r="L18" i="13"/>
  <c r="C23" i="13"/>
  <c r="D23" i="13"/>
  <c r="M18" i="13"/>
  <c r="C35" i="13"/>
  <c r="D35" i="13"/>
  <c r="N18" i="13"/>
  <c r="C47" i="13"/>
  <c r="D47" i="13"/>
  <c r="O18" i="13"/>
  <c r="C59" i="13"/>
  <c r="D59" i="13"/>
  <c r="P18" i="13"/>
  <c r="C71" i="13"/>
  <c r="D71" i="13"/>
  <c r="Q18" i="13"/>
  <c r="C83" i="13"/>
  <c r="D83" i="13"/>
  <c r="R18" i="13"/>
  <c r="C95" i="13"/>
  <c r="D95" i="13"/>
  <c r="S18" i="13"/>
  <c r="C107" i="13"/>
  <c r="D107" i="13"/>
  <c r="T18" i="13"/>
  <c r="C131" i="13"/>
  <c r="D131" i="13"/>
  <c r="V18" i="13"/>
  <c r="C143" i="13"/>
  <c r="D143" i="13"/>
  <c r="W18" i="13"/>
  <c r="C155" i="13"/>
  <c r="D155" i="13"/>
  <c r="X18" i="13"/>
  <c r="D167" i="13"/>
  <c r="Y18" i="13"/>
  <c r="C10" i="13"/>
  <c r="D10" i="13"/>
  <c r="L17" i="13"/>
  <c r="C22" i="13"/>
  <c r="D22" i="13"/>
  <c r="M17" i="13"/>
  <c r="C34" i="13"/>
  <c r="D34" i="13"/>
  <c r="N17" i="13"/>
  <c r="C46" i="13"/>
  <c r="D46" i="13"/>
  <c r="O17" i="13"/>
  <c r="C58" i="13"/>
  <c r="D58" i="13"/>
  <c r="P17" i="13"/>
  <c r="C70" i="13"/>
  <c r="D70" i="13"/>
  <c r="Q17" i="13"/>
  <c r="C82" i="13"/>
  <c r="D82" i="13"/>
  <c r="R17" i="13"/>
  <c r="C94" i="13"/>
  <c r="D94" i="13"/>
  <c r="S17" i="13"/>
  <c r="C106" i="13"/>
  <c r="D106" i="13"/>
  <c r="T17" i="13"/>
  <c r="C142" i="13"/>
  <c r="D142" i="13"/>
  <c r="W17" i="13"/>
  <c r="C154" i="13"/>
  <c r="D154" i="13"/>
  <c r="X17" i="13"/>
  <c r="D166" i="13"/>
  <c r="Y17" i="13"/>
  <c r="D9" i="13"/>
  <c r="L16" i="13"/>
  <c r="C21" i="13"/>
  <c r="D21" i="13"/>
  <c r="M16" i="13"/>
  <c r="C33" i="13"/>
  <c r="D33" i="13"/>
  <c r="N16" i="13"/>
  <c r="C45" i="13"/>
  <c r="D45" i="13"/>
  <c r="O16" i="13"/>
  <c r="C57" i="13"/>
  <c r="D57" i="13"/>
  <c r="P16" i="13"/>
  <c r="C69" i="13"/>
  <c r="D69" i="13"/>
  <c r="Q16" i="13"/>
  <c r="C81" i="13"/>
  <c r="D81" i="13"/>
  <c r="R16" i="13"/>
  <c r="C93" i="13"/>
  <c r="D93" i="13"/>
  <c r="S16" i="13"/>
  <c r="C105" i="13"/>
  <c r="D105" i="13"/>
  <c r="T16" i="13"/>
  <c r="C117" i="13"/>
  <c r="D117" i="13"/>
  <c r="U16" i="13"/>
  <c r="C141" i="13"/>
  <c r="D141" i="13"/>
  <c r="W16" i="13"/>
  <c r="C153" i="13"/>
  <c r="D153" i="13"/>
  <c r="X16" i="13"/>
  <c r="C165" i="13"/>
  <c r="D165" i="13"/>
  <c r="Y16" i="13"/>
  <c r="D8" i="13"/>
  <c r="L15" i="13"/>
  <c r="C20" i="13"/>
  <c r="D20" i="13"/>
  <c r="M15" i="13"/>
  <c r="C32" i="13"/>
  <c r="D32" i="13"/>
  <c r="N15" i="13"/>
  <c r="C44" i="13"/>
  <c r="D44" i="13"/>
  <c r="O15" i="13"/>
  <c r="C56" i="13"/>
  <c r="D56" i="13"/>
  <c r="P15" i="13"/>
  <c r="C68" i="13"/>
  <c r="D68" i="13"/>
  <c r="Q15" i="13"/>
  <c r="C80" i="13"/>
  <c r="D80" i="13"/>
  <c r="R15" i="13"/>
  <c r="C92" i="13"/>
  <c r="D92" i="13"/>
  <c r="S15" i="13"/>
  <c r="C104" i="13"/>
  <c r="D104" i="13"/>
  <c r="T15" i="13"/>
  <c r="C116" i="13"/>
  <c r="D116" i="13"/>
  <c r="U15" i="13"/>
  <c r="C140" i="13"/>
  <c r="D140" i="13"/>
  <c r="W15" i="13"/>
  <c r="C152" i="13"/>
  <c r="D152" i="13"/>
  <c r="X15" i="13"/>
  <c r="C164" i="13"/>
  <c r="D164" i="13"/>
  <c r="Y15" i="13"/>
  <c r="D7" i="13"/>
  <c r="L14" i="13"/>
  <c r="C19" i="13"/>
  <c r="D19" i="13"/>
  <c r="M14" i="13"/>
  <c r="C31" i="13"/>
  <c r="D31" i="13"/>
  <c r="N14" i="13"/>
  <c r="C43" i="13"/>
  <c r="D43" i="13"/>
  <c r="O14" i="13"/>
  <c r="C55" i="13"/>
  <c r="D55" i="13"/>
  <c r="P14" i="13"/>
  <c r="C67" i="13"/>
  <c r="D67" i="13"/>
  <c r="Q14" i="13"/>
  <c r="C79" i="13"/>
  <c r="D79" i="13"/>
  <c r="R14" i="13"/>
  <c r="C91" i="13"/>
  <c r="D91" i="13"/>
  <c r="S14" i="13"/>
  <c r="C103" i="13"/>
  <c r="D103" i="13"/>
  <c r="T14" i="13"/>
  <c r="C115" i="13"/>
  <c r="D115" i="13"/>
  <c r="U14" i="13"/>
  <c r="C139" i="13"/>
  <c r="D139" i="13"/>
  <c r="W14" i="13"/>
  <c r="C151" i="13"/>
  <c r="D151" i="13"/>
  <c r="X14" i="13"/>
  <c r="C163" i="13"/>
  <c r="D163" i="13"/>
  <c r="Y14" i="13"/>
  <c r="D6" i="13"/>
  <c r="L13" i="13"/>
  <c r="C18" i="13"/>
  <c r="D18" i="13"/>
  <c r="M13" i="13"/>
  <c r="C30" i="13"/>
  <c r="D30" i="13"/>
  <c r="N13" i="13"/>
  <c r="C42" i="13"/>
  <c r="D42" i="13"/>
  <c r="O13" i="13"/>
  <c r="C54" i="13"/>
  <c r="D54" i="13"/>
  <c r="P13" i="13"/>
  <c r="C66" i="13"/>
  <c r="D66" i="13"/>
  <c r="Q13" i="13"/>
  <c r="C78" i="13"/>
  <c r="D78" i="13"/>
  <c r="R13" i="13"/>
  <c r="C90" i="13"/>
  <c r="D90" i="13"/>
  <c r="S13" i="13"/>
  <c r="C102" i="13"/>
  <c r="D102" i="13"/>
  <c r="T13" i="13"/>
  <c r="C114" i="13"/>
  <c r="D114" i="13"/>
  <c r="U13" i="13"/>
  <c r="C138" i="13"/>
  <c r="D138" i="13"/>
  <c r="W13" i="13"/>
  <c r="C150" i="13"/>
  <c r="D150" i="13"/>
  <c r="X13" i="13"/>
  <c r="C162" i="13"/>
  <c r="D162" i="13"/>
  <c r="Y13" i="13"/>
  <c r="D5" i="13"/>
  <c r="L12" i="13"/>
  <c r="C17" i="13"/>
  <c r="D17" i="13"/>
  <c r="M12" i="13"/>
  <c r="C29" i="13"/>
  <c r="D29" i="13"/>
  <c r="N12" i="13"/>
  <c r="C41" i="13"/>
  <c r="D41" i="13"/>
  <c r="O12" i="13"/>
  <c r="C53" i="13"/>
  <c r="D53" i="13"/>
  <c r="P12" i="13"/>
  <c r="C65" i="13"/>
  <c r="D65" i="13"/>
  <c r="Q12" i="13"/>
  <c r="C77" i="13"/>
  <c r="D77" i="13"/>
  <c r="R12" i="13"/>
  <c r="C89" i="13"/>
  <c r="D89" i="13"/>
  <c r="S12" i="13"/>
  <c r="C101" i="13"/>
  <c r="D101" i="13"/>
  <c r="T12" i="13"/>
  <c r="C113" i="13"/>
  <c r="D113" i="13"/>
  <c r="U12" i="13"/>
  <c r="C137" i="13"/>
  <c r="D137" i="13"/>
  <c r="W12" i="13"/>
  <c r="C149" i="13"/>
  <c r="D149" i="13"/>
  <c r="X12" i="13"/>
  <c r="C161" i="13"/>
  <c r="D161" i="13"/>
  <c r="Y12" i="13"/>
  <c r="D4" i="13"/>
  <c r="L11" i="13"/>
  <c r="C16" i="13"/>
  <c r="D16" i="13"/>
  <c r="M11" i="13"/>
  <c r="C28" i="13"/>
  <c r="D28" i="13"/>
  <c r="N11" i="13"/>
  <c r="C40" i="13"/>
  <c r="D40" i="13"/>
  <c r="O11" i="13"/>
  <c r="C52" i="13"/>
  <c r="D52" i="13"/>
  <c r="P11" i="13"/>
  <c r="C64" i="13"/>
  <c r="D64" i="13"/>
  <c r="Q11" i="13"/>
  <c r="C76" i="13"/>
  <c r="D76" i="13"/>
  <c r="R11" i="13"/>
  <c r="C88" i="13"/>
  <c r="D88" i="13"/>
  <c r="S11" i="13"/>
  <c r="C100" i="13"/>
  <c r="D100" i="13"/>
  <c r="T11" i="13"/>
  <c r="C112" i="13"/>
  <c r="D112" i="13"/>
  <c r="U11" i="13"/>
  <c r="C136" i="13"/>
  <c r="D136" i="13"/>
  <c r="W11" i="13"/>
  <c r="C148" i="13"/>
  <c r="D148" i="13"/>
  <c r="X11" i="13"/>
  <c r="C160" i="13"/>
  <c r="D160" i="13"/>
  <c r="Y11" i="13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1" i="24"/>
  <c r="C11" i="24"/>
  <c r="G34" i="42"/>
  <c r="I46" i="42"/>
  <c r="H46" i="42"/>
  <c r="G46" i="42"/>
  <c r="F46" i="42"/>
  <c r="E46" i="42"/>
  <c r="D46" i="42"/>
  <c r="C46" i="42"/>
  <c r="H45" i="42"/>
  <c r="G45" i="42"/>
  <c r="F45" i="42"/>
  <c r="E45" i="42"/>
  <c r="D45" i="42"/>
  <c r="C45" i="42"/>
  <c r="G44" i="42"/>
  <c r="F44" i="42"/>
  <c r="E44" i="42"/>
  <c r="D44" i="42"/>
  <c r="C44" i="42"/>
  <c r="F43" i="42"/>
  <c r="E43" i="42"/>
  <c r="D43" i="42"/>
  <c r="C43" i="42"/>
  <c r="E42" i="42"/>
  <c r="D42" i="42"/>
  <c r="C42" i="42"/>
  <c r="D41" i="42"/>
  <c r="C41" i="42"/>
  <c r="C40" i="42"/>
  <c r="B46" i="42"/>
  <c r="B45" i="42"/>
  <c r="B44" i="42"/>
  <c r="B43" i="42"/>
  <c r="B42" i="42"/>
  <c r="B41" i="42"/>
  <c r="B40" i="42"/>
  <c r="B39" i="42"/>
  <c r="C80" i="43"/>
  <c r="H4" i="17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" i="24"/>
  <c r="C12" i="24"/>
  <c r="C13" i="24"/>
  <c r="C14" i="24"/>
  <c r="C15" i="24"/>
</calcChain>
</file>

<file path=xl/sharedStrings.xml><?xml version="1.0" encoding="utf-8"?>
<sst xmlns="http://schemas.openxmlformats.org/spreadsheetml/2006/main" count="456" uniqueCount="288">
  <si>
    <t>Anno di riferimento</t>
  </si>
  <si>
    <t>Immatricolazioni</t>
  </si>
  <si>
    <t xml:space="preserve">Anno </t>
  </si>
  <si>
    <t>Prezzi benzina</t>
  </si>
  <si>
    <t>Media</t>
  </si>
  <si>
    <t>Varianza</t>
  </si>
  <si>
    <t>Stima del Trend-ciclo di prima approssimazione</t>
  </si>
  <si>
    <t>Stima della componente stagionale</t>
  </si>
  <si>
    <t>Stima del trend-ciclo</t>
  </si>
  <si>
    <t>Stima dell'intera componente sistematica della serie</t>
  </si>
  <si>
    <t>Calcolo dei residui</t>
  </si>
  <si>
    <t>&lt;</t>
  </si>
  <si>
    <t>Xinf</t>
  </si>
  <si>
    <t>Xsup</t>
  </si>
  <si>
    <t>Y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</si>
  <si>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</si>
  <si>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</si>
  <si>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</si>
  <si>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</si>
  <si>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</si>
  <si>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</si>
  <si>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</si>
  <si>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</si>
  <si>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</si>
  <si>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</si>
  <si>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</si>
  <si>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</si>
  <si>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r>
      <rPr>
        <b/>
        <sz val="10"/>
        <rFont val="Arial"/>
        <family val="2"/>
      </rPr>
      <t>Immatricolazioni:</t>
    </r>
    <r>
      <rPr>
        <sz val="10"/>
        <rFont val="Arial"/>
      </rPr>
      <t xml:space="preserve"> http://www.motornet.it (elaborazioni UNRAE su dati del CED)</t>
    </r>
  </si>
  <si>
    <t>Prezzo Medio Benzina</t>
  </si>
  <si>
    <t>Prezzo Medio Gasolio</t>
  </si>
  <si>
    <r>
      <rPr>
        <b/>
        <sz val="10"/>
        <rFont val="Arial"/>
        <family val="2"/>
      </rPr>
      <t>Prezzo Medio Petrolio al barile:</t>
    </r>
    <r>
      <rPr>
        <sz val="10"/>
        <rFont val="Arial"/>
      </rPr>
      <t xml:space="preserve"> www.statista.com (indagine effettuata sui prezzi medi di greggi OPEC)</t>
    </r>
  </si>
  <si>
    <r>
      <rPr>
        <b/>
        <sz val="10"/>
        <rFont val="Arial"/>
        <family val="2"/>
      </rPr>
      <t>Tariffa Media RCA:</t>
    </r>
    <r>
      <rPr>
        <sz val="10"/>
        <rFont val="Arial"/>
        <family val="2"/>
      </rPr>
      <t xml:space="preserve"> www.ania.it (confronto con dati ISVAP ed IVASS)</t>
    </r>
  </si>
  <si>
    <r>
      <rPr>
        <b/>
        <sz val="10"/>
        <rFont val="Arial"/>
        <family val="2"/>
      </rPr>
      <t>Reddito Medio Familiare:</t>
    </r>
    <r>
      <rPr>
        <sz val="10"/>
        <rFont val="Arial"/>
        <family val="2"/>
      </rPr>
      <t xml:space="preserve"> www.bancaditalia.it (analisi delle tabelle di infostat)</t>
    </r>
  </si>
  <si>
    <t>Tasso di Occupazione</t>
  </si>
  <si>
    <r>
      <rPr>
        <b/>
        <sz val="10"/>
        <rFont val="Arial"/>
        <family val="2"/>
      </rPr>
      <t xml:space="preserve">Tasso di Occupazione: </t>
    </r>
    <r>
      <rPr>
        <sz val="10"/>
        <rFont val="Arial"/>
        <family val="2"/>
      </rPr>
      <t>www.istat.it (tabella aggiornata 2015 su dati.istat)</t>
    </r>
  </si>
  <si>
    <r>
      <rPr>
        <b/>
        <sz val="10"/>
        <rFont val="Arial"/>
        <family val="2"/>
      </rPr>
      <t>PIL Pro Capite:</t>
    </r>
    <r>
      <rPr>
        <sz val="10"/>
        <rFont val="Arial"/>
        <family val="2"/>
      </rPr>
      <t xml:space="preserve"> www.worldbank.org (GDP per capita in $)</t>
    </r>
  </si>
  <si>
    <r>
      <rPr>
        <b/>
        <sz val="10"/>
        <rFont val="Arial"/>
        <family val="2"/>
      </rPr>
      <t xml:space="preserve">Prezzo Medio Benzina: </t>
    </r>
    <r>
      <rPr>
        <sz val="10"/>
        <rFont val="Arial"/>
        <family val="2"/>
      </rPr>
      <t>www.figisc.it (fino a 2004) &amp; www.mise.gov.it (analisi del Ministero dello Sviluppo Economico)</t>
    </r>
  </si>
  <si>
    <r>
      <rPr>
        <b/>
        <sz val="10"/>
        <rFont val="Arial"/>
        <family val="2"/>
      </rPr>
      <t xml:space="preserve">Prezzo Medio Gasolio: </t>
    </r>
    <r>
      <rPr>
        <sz val="10"/>
        <rFont val="Arial"/>
        <family val="2"/>
      </rPr>
      <t>www.figisc.it (fino a 2004) &amp; www.mise.gov.it (analisi del Ministero dello Sviluppo Economico)</t>
    </r>
  </si>
  <si>
    <t>Tasso di Prestito</t>
  </si>
  <si>
    <r>
      <rPr>
        <b/>
        <sz val="10"/>
        <rFont val="Arial"/>
        <family val="2"/>
      </rPr>
      <t>Tasso di Prestito:</t>
    </r>
    <r>
      <rPr>
        <sz val="10"/>
        <rFont val="Arial"/>
        <family val="2"/>
      </rPr>
      <t xml:space="preserve"> www.worldbank.org (Lending interest rate %)</t>
    </r>
  </si>
  <si>
    <t>IMMATRICOLAZIONI AUTOVETTURE IN ITALIA 1983 AL 2015</t>
  </si>
  <si>
    <t>Prezzo Medio Petrolio (In dollari)</t>
  </si>
  <si>
    <t>Tariffa Media RCA</t>
  </si>
  <si>
    <t>Reddito Medio Familiare</t>
  </si>
  <si>
    <t>Pil Pro Capite (in dollari)</t>
  </si>
  <si>
    <t>Fonti:</t>
  </si>
  <si>
    <t>Correlazione</t>
  </si>
  <si>
    <t>delle due variabili rapportata al prodotto delle loro deviazioni standard, possiamo trovare la correlazione esistente tra esse</t>
  </si>
  <si>
    <t>Più esso sarà vicino ad 1, più la correlazione sarà forte e diretta, cioè all'aumentare di una variabile aumenterà anche l'altra.</t>
  </si>
  <si>
    <t>Se, invece, il coefficiente avrà un valore vicino a -1, la correlazione sarà forte ma inversa: all'aumentare di una variabile, l'altra diminuirà.</t>
  </si>
  <si>
    <t xml:space="preserve"> Il coefficiente assumerà sempre dei valori compresi tra -1 e 1.</t>
  </si>
  <si>
    <t>Infine, se il valore del coefficiente sarà intorno allo 0, significherà che la correlazione è pressoché nulla.</t>
  </si>
  <si>
    <r>
      <t xml:space="preserve">Osservando la matrice ricavata dall'operazione di correlazione, ne ricaviamo che i valori in </t>
    </r>
    <r>
      <rPr>
        <sz val="10"/>
        <color rgb="FFFF0000"/>
        <rFont val="Arial"/>
        <family val="2"/>
      </rPr>
      <t>rosso</t>
    </r>
    <r>
      <rPr>
        <sz val="10"/>
        <rFont val="Arial"/>
        <family val="2"/>
      </rPr>
      <t xml:space="preserve"> sono tutti quelli che mostrano una correlazione</t>
    </r>
  </si>
  <si>
    <r>
      <t xml:space="preserve">forte e diretta, mentre quelli </t>
    </r>
    <r>
      <rPr>
        <sz val="10"/>
        <color theme="4" tint="-0.249977111117893"/>
        <rFont val="Arial"/>
        <family val="2"/>
      </rPr>
      <t>blu scuro</t>
    </r>
    <r>
      <rPr>
        <sz val="10"/>
        <rFont val="Arial"/>
        <family val="2"/>
      </rPr>
      <t xml:space="preserve"> sono quei valori in cui la correlazione si mostra forte ma inversa.</t>
    </r>
  </si>
  <si>
    <t>In questa particolare matrice, possiamo osservare come i valori di correlazione più alti siano quelli tra il Reddito Medio Familiare e la Tariffa Media RCA</t>
  </si>
  <si>
    <r>
      <t>(</t>
    </r>
    <r>
      <rPr>
        <sz val="10"/>
        <color rgb="FFFF0000"/>
        <rFont val="Arial"/>
        <family val="2"/>
      </rPr>
      <t>forte e diretta</t>
    </r>
    <r>
      <rPr>
        <sz val="10"/>
        <rFont val="Arial"/>
        <family val="2"/>
      </rPr>
      <t>) e quella tra il Reddito Medio Familiare ed il Tasso di Prestito (</t>
    </r>
    <r>
      <rPr>
        <sz val="10"/>
        <color theme="4" tint="-0.249977111117893"/>
        <rFont val="Arial"/>
        <family val="2"/>
      </rPr>
      <t>forte ed inversa</t>
    </r>
    <r>
      <rPr>
        <sz val="10"/>
        <rFont val="Arial"/>
        <family val="2"/>
      </rPr>
      <t>).</t>
    </r>
  </si>
  <si>
    <r>
      <t>Date le variabili statistiche Y ed X, facendo riferimento all'</t>
    </r>
    <r>
      <rPr>
        <b/>
        <i/>
        <sz val="11"/>
        <color rgb="FF000000"/>
        <rFont val="Arial"/>
        <family val="2"/>
      </rPr>
      <t>indice di correlazione di Pearson</t>
    </r>
    <r>
      <rPr>
        <sz val="11"/>
        <color rgb="FF000000"/>
        <rFont val="Arial"/>
        <family val="2"/>
      </rPr>
      <t>, ossia la covarianza</t>
    </r>
  </si>
  <si>
    <t>F-Test</t>
  </si>
  <si>
    <r>
      <t xml:space="preserve">Dopo aver trovato la matrice di correlazione precedente, utlizziamo il Test F per verificare l'eventuale </t>
    </r>
    <r>
      <rPr>
        <b/>
        <sz val="10"/>
        <rFont val="Arial"/>
        <family val="2"/>
      </rPr>
      <t>significatività</t>
    </r>
    <r>
      <rPr>
        <sz val="10"/>
        <rFont val="Arial"/>
        <family val="2"/>
      </rPr>
      <t xml:space="preserve"> dei coefficienti di correlazione.</t>
    </r>
  </si>
  <si>
    <t>(Valore Teorico F)</t>
  </si>
  <si>
    <t>Calcoliamo dunque il nostro Valore Teorico F e tutti i valori empirici relativi alla tabella sopra riportata.</t>
  </si>
  <si>
    <t>Ipotesi nulla</t>
  </si>
  <si>
    <t>Ipotesi alternativa</t>
  </si>
  <si>
    <r>
      <t xml:space="preserve"> H</t>
    </r>
    <r>
      <rPr>
        <vertAlign val="subscript"/>
        <sz val="12"/>
        <rFont val="Calibri"/>
        <family val="2"/>
        <scheme val="minor"/>
      </rPr>
      <t>0</t>
    </r>
    <r>
      <rPr>
        <sz val="12"/>
        <rFont val="Calibri"/>
        <family val="2"/>
        <scheme val="minor"/>
      </rPr>
      <t xml:space="preserve"> : ρ = 0 </t>
    </r>
  </si>
  <si>
    <r>
      <t xml:space="preserve"> H</t>
    </r>
    <r>
      <rPr>
        <vertAlign val="sub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: ρ ≠ 0 </t>
    </r>
  </si>
  <si>
    <r>
      <t xml:space="preserve">Se il valore stimato è &gt; del valore teorico allora si rigetta l' ipotesi nulla per accettare l'ipotesi alternativa. In quel caso il coefficiente di correlazione corrispondente sarà </t>
    </r>
    <r>
      <rPr>
        <b/>
        <sz val="10"/>
        <rFont val="Arial"/>
        <family val="2"/>
      </rPr>
      <t>significativo</t>
    </r>
    <r>
      <rPr>
        <sz val="10"/>
        <rFont val="Arial"/>
        <family val="2"/>
      </rPr>
      <t>.</t>
    </r>
  </si>
  <si>
    <r>
      <t xml:space="preserve">Se il valore stimato è &lt; del valore teorico allora accetto l' ipotesi nulla. In questo caso, il coefficiente di correlazione corrispondente sarà </t>
    </r>
    <r>
      <rPr>
        <b/>
        <sz val="10"/>
        <rFont val="Arial"/>
        <family val="2"/>
      </rPr>
      <t>non significativo</t>
    </r>
    <r>
      <rPr>
        <sz val="10"/>
        <rFont val="Arial"/>
        <family val="2"/>
      </rPr>
      <t>.</t>
    </r>
  </si>
  <si>
    <r>
      <t xml:space="preserve">Con l'F-Test abbiamo dimostrato che il coefficiente di correlazione tra PIL e Immatricolazioni e quello tra Tasso di Prestito è Immatricolazioni è </t>
    </r>
    <r>
      <rPr>
        <b/>
        <sz val="10"/>
        <color theme="9" tint="-0.249977111117893"/>
        <rFont val="Arial"/>
        <family val="2"/>
      </rPr>
      <t>non significativo</t>
    </r>
    <r>
      <rPr>
        <sz val="10"/>
        <rFont val="Arial"/>
      </rPr>
      <t>.</t>
    </r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</si>
  <si>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</si>
  <si>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</si>
  <si>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</si>
  <si>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</si>
  <si>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</si>
  <si>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</si>
  <si>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</si>
  <si>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</si>
  <si>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</si>
  <si>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</si>
  <si>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</si>
  <si>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</si>
  <si>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</si>
  <si>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</si>
  <si>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</si>
  <si>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</si>
  <si>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</si>
  <si>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</si>
  <si>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</si>
  <si>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</si>
  <si>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</si>
  <si>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</si>
  <si>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</si>
  <si>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</si>
  <si>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OUTPUT RESIDUI</t>
  </si>
  <si>
    <t>Osservazione</t>
  </si>
  <si>
    <t>Previsto Immatricolazioni</t>
  </si>
  <si>
    <t>Residui</t>
  </si>
  <si>
    <t>Con l'analisi della regressione ricaveremo una funzione lineare da cui osservare</t>
  </si>
  <si>
    <t xml:space="preserve">come e quanto varia la nostra variabile dipendente Y (Immatricolazioni) al variare delle altre variabili indipendenti X. </t>
  </si>
  <si>
    <t>modello di regressione. Indica la porzione di variabilità della nostra variabile dipendente spiegata dalle variabili esplicative</t>
  </si>
  <si>
    <r>
      <t xml:space="preserve">Esso è dato dal rapporto tra la somma dei quadrati della regressione e la somma dei quadrati totali: </t>
    </r>
    <r>
      <rPr>
        <b/>
        <sz val="10"/>
        <rFont val="Arial"/>
        <family val="2"/>
      </rPr>
      <t>r²= SQR/SQT</t>
    </r>
  </si>
  <si>
    <r>
      <t xml:space="preserve">Il valore di </t>
    </r>
    <r>
      <rPr>
        <b/>
        <sz val="10"/>
        <color rgb="FF000000"/>
        <rFont val="Arial"/>
        <family val="2"/>
      </rPr>
      <t xml:space="preserve">R multiplo </t>
    </r>
    <r>
      <rPr>
        <sz val="10"/>
        <color rgb="FF000000"/>
        <rFont val="Arial"/>
        <family val="2"/>
      </rPr>
      <t>è quasi 1, allora ci sarà una forte correlazione e multicolinearità tra le variabili.</t>
    </r>
  </si>
  <si>
    <t xml:space="preserve">La regressione non fornirà mai delle previsioni prive di errore, tranne che nel caso in cui </t>
  </si>
  <si>
    <t xml:space="preserve">tutti i valori siano perfettamente disposti sulla stessa retta. </t>
  </si>
  <si>
    <t>Secondo la tabella a lato, R al quadrato corretto indica che la nostra variabilità è spiegata solo per il 65%.</t>
  </si>
  <si>
    <r>
      <t>Nel caso in cui il suo valore risulta inferiore al valore di</t>
    </r>
    <r>
      <rPr>
        <b/>
        <sz val="10"/>
        <color rgb="FF000000"/>
        <rFont val="Arial"/>
        <family val="2"/>
      </rPr>
      <t xml:space="preserve"> α=0,05</t>
    </r>
    <r>
      <rPr>
        <sz val="10"/>
        <color rgb="FF000000"/>
        <rFont val="Arial"/>
        <family val="2"/>
      </rPr>
      <t xml:space="preserve">, come in questo caso, la relazione è </t>
    </r>
    <r>
      <rPr>
        <b/>
        <sz val="10"/>
        <color rgb="FF000000"/>
        <rFont val="Arial"/>
        <family val="2"/>
      </rPr>
      <t>significativa</t>
    </r>
    <r>
      <rPr>
        <sz val="10"/>
        <color rgb="FF000000"/>
        <rFont val="Arial"/>
        <family val="2"/>
      </rPr>
      <t xml:space="preserve">. </t>
    </r>
  </si>
  <si>
    <r>
      <t xml:space="preserve">Il </t>
    </r>
    <r>
      <rPr>
        <b/>
        <sz val="10"/>
        <rFont val="Arial"/>
        <family val="2"/>
      </rPr>
      <t>valore empirico F</t>
    </r>
    <r>
      <rPr>
        <sz val="10"/>
        <rFont val="Arial"/>
      </rPr>
      <t>, invece, indica il rapporto che c'è tra la varianza spiegata e quella non spiegata.</t>
    </r>
  </si>
  <si>
    <r>
      <t xml:space="preserve">La </t>
    </r>
    <r>
      <rPr>
        <b/>
        <sz val="10"/>
        <rFont val="Arial"/>
        <family val="2"/>
      </rPr>
      <t>significatività F</t>
    </r>
    <r>
      <rPr>
        <sz val="10"/>
        <rFont val="Arial"/>
        <family val="2"/>
      </rPr>
      <t xml:space="preserve"> (detta anche </t>
    </r>
    <r>
      <rPr>
        <b/>
        <u/>
        <sz val="10"/>
        <rFont val="Arial"/>
        <family val="2"/>
      </rPr>
      <t>p-value</t>
    </r>
    <r>
      <rPr>
        <sz val="10"/>
        <rFont val="Arial"/>
      </rPr>
      <t>) ci indica se esiste una relazione significativa tra la variabile dipendente e quelle indipendenti.</t>
    </r>
  </si>
  <si>
    <r>
      <rPr>
        <sz val="10"/>
        <color rgb="FF000000"/>
        <rFont val="Arial"/>
        <family val="2"/>
      </rPr>
      <t xml:space="preserve">Il suo </t>
    </r>
    <r>
      <rPr>
        <b/>
        <u/>
        <sz val="10"/>
        <color rgb="FF000000"/>
        <rFont val="Arial"/>
        <family val="2"/>
      </rPr>
      <t>valore di significatività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indica quanto sia significativa la relazione tra la variabile dipendente ed una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sola variabile indipendente. </t>
    </r>
  </si>
  <si>
    <r>
      <t xml:space="preserve">Se quest'ultimo valore è </t>
    </r>
    <r>
      <rPr>
        <b/>
        <sz val="10"/>
        <rFont val="Arial"/>
        <family val="2"/>
      </rPr>
      <t xml:space="preserve">non supera </t>
    </r>
    <r>
      <rPr>
        <sz val="10"/>
        <rFont val="Arial"/>
        <family val="2"/>
      </rPr>
      <t xml:space="preserve">il valore di α=0,05, allora il risultato è </t>
    </r>
    <r>
      <rPr>
        <b/>
        <sz val="10"/>
        <rFont val="Arial"/>
        <family val="2"/>
      </rPr>
      <t>significativo</t>
    </r>
    <r>
      <rPr>
        <sz val="10"/>
        <rFont val="Arial"/>
        <family val="2"/>
      </rPr>
      <t xml:space="preserve">. </t>
    </r>
  </si>
  <si>
    <r>
      <t xml:space="preserve">I valori in </t>
    </r>
    <r>
      <rPr>
        <b/>
        <sz val="10"/>
        <color rgb="FFFF0000"/>
        <rFont val="Arial"/>
        <family val="2"/>
      </rPr>
      <t>rosso</t>
    </r>
    <r>
      <rPr>
        <sz val="10"/>
        <rFont val="Arial"/>
        <family val="2"/>
      </rPr>
      <t xml:space="preserve"> (Prezzo Medio Benzina e Tasso di Occupazione) sono risultati </t>
    </r>
    <r>
      <rPr>
        <b/>
        <sz val="10"/>
        <rFont val="Arial"/>
        <family val="2"/>
      </rPr>
      <t>non significativi</t>
    </r>
    <r>
      <rPr>
        <sz val="10"/>
        <rFont val="Arial"/>
        <family val="2"/>
      </rPr>
      <t>, per i quali i coefficienti corrispondenti sono approssimabili allo 0.</t>
    </r>
  </si>
  <si>
    <r>
      <t xml:space="preserve">I </t>
    </r>
    <r>
      <rPr>
        <b/>
        <sz val="10"/>
        <rFont val="Arial"/>
        <family val="2"/>
      </rPr>
      <t>Residui</t>
    </r>
    <r>
      <rPr>
        <sz val="10"/>
        <rFont val="Arial"/>
        <family val="2"/>
      </rPr>
      <t xml:space="preserve"> sono il risultato della differenza tra il valore osservato e quello previsto.</t>
    </r>
  </si>
  <si>
    <t>Attraverso la somma dei residui divisi per il numero delle nostre osservazioni possiamo</t>
  </si>
  <si>
    <t>ricavarne la varianza indipendentemente dall'adattamento della funzione lineare</t>
  </si>
  <si>
    <t>Dataset coi valori significativi</t>
  </si>
  <si>
    <t>per cui i coefficienti corrispondenti sono diversi da 0.</t>
  </si>
  <si>
    <t>Si riportano in un database a parte tutti quei valori</t>
  </si>
  <si>
    <t>Analiticamente è confermata la nostra analisi grafica poiché la somma dei residui è 0.</t>
  </si>
  <si>
    <t>Previsione</t>
  </si>
  <si>
    <t>2016*</t>
  </si>
  <si>
    <t>2017*</t>
  </si>
  <si>
    <t>2018*</t>
  </si>
  <si>
    <t>2019*</t>
  </si>
  <si>
    <t>Anno di riferimento*</t>
  </si>
  <si>
    <t>Previsione Puntuale:</t>
  </si>
  <si>
    <t>Variazione Percentuale Ipotizzata sul Prezzo Medio della Benzina.</t>
  </si>
  <si>
    <t>Variazione Percentuale Ipotizzata sul Tasso di Occupazione</t>
  </si>
  <si>
    <t>Y*inf</t>
  </si>
  <si>
    <t>Y*</t>
  </si>
  <si>
    <t>Y*sup</t>
  </si>
  <si>
    <t>Calcoliamo invece i valori superiori (Y*sup) ed inferiori (Y*inf) della previsione intervallare (1-a) utilizzando la seguente formula:</t>
  </si>
  <si>
    <r>
      <t xml:space="preserve">Per calcolare i </t>
    </r>
    <r>
      <rPr>
        <sz val="10"/>
        <color rgb="FFFF0000"/>
        <rFont val="Arial"/>
        <family val="2"/>
      </rPr>
      <t xml:space="preserve">valori puntuali Y* </t>
    </r>
    <r>
      <rPr>
        <sz val="10"/>
        <color rgb="FF000000"/>
        <rFont val="Arial"/>
        <family val="2"/>
      </rPr>
      <t>occorre sostituire alla retta di regressione,</t>
    </r>
  </si>
  <si>
    <t>Y=</t>
  </si>
  <si>
    <t xml:space="preserve">Y = intercetta + β1 * variabile indipendente +...βj * variabile indipendente + Ɛ </t>
  </si>
  <si>
    <t>Il modello di regressione multipla è definito dalla seguente equazione:</t>
  </si>
  <si>
    <r>
      <t>0 -1561400,54*X</t>
    </r>
    <r>
      <rPr>
        <vertAlign val="subscript"/>
        <sz val="9"/>
        <rFont val="Arial"/>
        <family val="2"/>
      </rPr>
      <t xml:space="preserve">1 </t>
    </r>
    <r>
      <rPr>
        <sz val="9"/>
        <rFont val="Arial"/>
        <family val="2"/>
      </rPr>
      <t xml:space="preserve"> + 72551,43*X</t>
    </r>
    <r>
      <rPr>
        <vertAlign val="subscript"/>
        <sz val="9"/>
        <rFont val="Arial"/>
        <family val="2"/>
      </rPr>
      <t>7</t>
    </r>
    <r>
      <rPr>
        <sz val="9"/>
        <rFont val="Arial"/>
        <family val="2"/>
      </rPr>
      <t xml:space="preserve"> + 249276,962</t>
    </r>
  </si>
  <si>
    <t>i valori ipotizzati negli anni futuri del Prezzo Medio della Benzina e del Tasso di Occupazione, così da trovarci anche le Immatricolazioni.</t>
  </si>
  <si>
    <t>TABELLA FINALE</t>
  </si>
  <si>
    <t>λ= 0,2</t>
  </si>
  <si>
    <t>λ= 0,8</t>
  </si>
  <si>
    <r>
      <rPr>
        <b/>
        <sz val="10"/>
        <color rgb="FF000000"/>
        <rFont val="Arial"/>
        <family val="2"/>
      </rPr>
      <t>Invece R al quadrato "</t>
    </r>
    <r>
      <rPr>
        <b/>
        <u/>
        <sz val="10"/>
        <color rgb="FF000000"/>
        <rFont val="Arial"/>
        <family val="2"/>
      </rPr>
      <t>corretto</t>
    </r>
    <r>
      <rPr>
        <b/>
        <sz val="10"/>
        <color rgb="FF000000"/>
        <rFont val="Arial"/>
        <family val="2"/>
      </rPr>
      <t xml:space="preserve">" </t>
    </r>
    <r>
      <rPr>
        <sz val="10"/>
        <color rgb="FF000000"/>
        <rFont val="Arial"/>
        <family val="2"/>
      </rPr>
      <t xml:space="preserve">è il coefficiente che indica </t>
    </r>
    <r>
      <rPr>
        <u/>
        <sz val="10"/>
        <color rgb="FF000000"/>
        <rFont val="Arial"/>
        <family val="2"/>
      </rPr>
      <t>se le variabili esplicative sono idonee a prevedere</t>
    </r>
  </si>
  <si>
    <r>
      <rPr>
        <u/>
        <sz val="10"/>
        <rFont val="Arial"/>
        <family val="2"/>
      </rPr>
      <t xml:space="preserve"> o spiegare il valore della variabile dipendente</t>
    </r>
    <r>
      <rPr>
        <sz val="10"/>
        <rFont val="Arial"/>
      </rPr>
      <t xml:space="preserve">, tenendo conto delle variabili esplicative e della grandezza del campione. </t>
    </r>
  </si>
  <si>
    <r>
      <rPr>
        <b/>
        <sz val="10"/>
        <color rgb="FF000000"/>
        <rFont val="Arial"/>
        <family val="2"/>
      </rPr>
      <t xml:space="preserve">L'errore standard </t>
    </r>
    <r>
      <rPr>
        <sz val="10"/>
        <color rgb="FF000000"/>
        <rFont val="Arial"/>
        <family val="2"/>
      </rPr>
      <t>misura la variabilità degli scostamenti dei valori osservati da quelli previsti.</t>
    </r>
  </si>
  <si>
    <r>
      <t xml:space="preserve">Il valore di </t>
    </r>
    <r>
      <rPr>
        <b/>
        <sz val="10"/>
        <color rgb="FF000000"/>
        <rFont val="Arial"/>
        <family val="2"/>
      </rPr>
      <t xml:space="preserve">R al quadrato </t>
    </r>
    <r>
      <rPr>
        <sz val="10"/>
        <color rgb="FF000000"/>
        <rFont val="Arial"/>
        <family val="2"/>
      </rPr>
      <t xml:space="preserve">è il </t>
    </r>
    <r>
      <rPr>
        <u/>
        <sz val="10"/>
        <color rgb="FF000000"/>
        <rFont val="Arial"/>
        <family val="2"/>
      </rPr>
      <t xml:space="preserve">coefficiente di determinazione </t>
    </r>
    <r>
      <rPr>
        <sz val="10"/>
        <color rgb="FF000000"/>
        <rFont val="Arial"/>
        <family val="2"/>
      </rPr>
      <t xml:space="preserve">che consente di valutare la bontà d'adattamendo del   </t>
    </r>
  </si>
  <si>
    <t>Secondo il seguente modello, le variabili dipendenti relative al Prezzo Medio della Benzina</t>
  </si>
  <si>
    <t>con un errore standard di 249276,96 di autovetture immatricolate.</t>
  </si>
  <si>
    <r>
      <t>Il valore della significatività di F risulta inferiore al valore di</t>
    </r>
    <r>
      <rPr>
        <b/>
        <sz val="10"/>
        <color rgb="FF000000"/>
        <rFont val="Arial"/>
        <family val="2"/>
      </rPr>
      <t xml:space="preserve"> α=0,05</t>
    </r>
    <r>
      <rPr>
        <sz val="10"/>
        <color rgb="FF000000"/>
        <rFont val="Arial"/>
        <family val="2"/>
      </rPr>
      <t xml:space="preserve">, e la relazione è dunque </t>
    </r>
    <r>
      <rPr>
        <b/>
        <sz val="10"/>
        <color rgb="FFFF0000"/>
        <rFont val="Arial"/>
        <family val="2"/>
      </rPr>
      <t>significativa</t>
    </r>
    <r>
      <rPr>
        <sz val="10"/>
        <color rgb="FF000000"/>
        <rFont val="Arial"/>
        <family val="2"/>
      </rPr>
      <t xml:space="preserve">. </t>
    </r>
  </si>
  <si>
    <r>
      <t xml:space="preserve">Il valore di </t>
    </r>
    <r>
      <rPr>
        <b/>
        <sz val="10"/>
        <rFont val="Arial"/>
        <family val="2"/>
      </rPr>
      <t>F</t>
    </r>
    <r>
      <rPr>
        <sz val="10"/>
        <rFont val="Arial"/>
      </rPr>
      <t xml:space="preserve"> è il rapporto tra la varianza spiegata e quella non spiegata.</t>
    </r>
  </si>
  <si>
    <r>
      <rPr>
        <u/>
        <sz val="10"/>
        <color rgb="FF000000"/>
        <rFont val="Arial"/>
        <family val="2"/>
      </rPr>
      <t>L'</t>
    </r>
    <r>
      <rPr>
        <b/>
        <u/>
        <sz val="10"/>
        <color rgb="FF000000"/>
        <rFont val="Arial"/>
        <family val="2"/>
      </rPr>
      <t xml:space="preserve">intercetta </t>
    </r>
    <r>
      <rPr>
        <sz val="10"/>
        <color rgb="FF000000"/>
        <rFont val="Arial"/>
        <family val="2"/>
      </rPr>
      <t>è il valore che assume in media Y indipendentemente dalle variabili dipendenti.</t>
    </r>
  </si>
  <si>
    <r>
      <rPr>
        <sz val="10"/>
        <color rgb="FF000000"/>
        <rFont val="Arial"/>
        <family val="2"/>
      </rPr>
      <t>L'</t>
    </r>
    <r>
      <rPr>
        <b/>
        <sz val="10"/>
        <color rgb="FF000000"/>
        <rFont val="Arial"/>
        <family val="2"/>
      </rPr>
      <t>intercetta</t>
    </r>
    <r>
      <rPr>
        <sz val="10"/>
        <color rgb="FF000000"/>
        <rFont val="Arial"/>
        <family val="2"/>
      </rPr>
      <t xml:space="preserve">, questa volta, l'abbiamo fatta passare dall'origine </t>
    </r>
    <r>
      <rPr>
        <u/>
        <sz val="10"/>
        <color rgb="FF000000"/>
        <rFont val="Arial"/>
        <family val="2"/>
      </rPr>
      <t xml:space="preserve">(nella prima regressione era risultata </t>
    </r>
    <r>
      <rPr>
        <b/>
        <u/>
        <sz val="10"/>
        <color rgb="FF000000"/>
        <rFont val="Arial"/>
        <family val="2"/>
      </rPr>
      <t>non significativa</t>
    </r>
    <r>
      <rPr>
        <u/>
        <sz val="10"/>
        <color rgb="FF000000"/>
        <rFont val="Arial"/>
        <family val="2"/>
      </rPr>
      <t>).</t>
    </r>
  </si>
  <si>
    <t>I valori di significatività delle nostre due variabili X (Prezzo Medio Benzina e Tasso di Occupazione) sono ovviamente inferiori allo 0,05.</t>
  </si>
  <si>
    <t>Prezzi Gasolio</t>
  </si>
  <si>
    <r>
      <t>0 - 1911581,70*X</t>
    </r>
    <r>
      <rPr>
        <b/>
        <vertAlign val="subscript"/>
        <sz val="14"/>
        <rFont val="Arial"/>
        <family val="2"/>
      </rPr>
      <t xml:space="preserve">1 </t>
    </r>
    <r>
      <rPr>
        <b/>
        <sz val="14"/>
        <rFont val="Arial"/>
        <family val="2"/>
      </rPr>
      <t xml:space="preserve"> + 99358,09*X</t>
    </r>
    <r>
      <rPr>
        <b/>
        <vertAlign val="subscript"/>
        <sz val="14"/>
        <rFont val="Arial"/>
        <family val="2"/>
      </rPr>
      <t>7</t>
    </r>
    <r>
      <rPr>
        <b/>
        <sz val="14"/>
        <rFont val="Arial"/>
        <family val="2"/>
      </rPr>
      <t xml:space="preserve"> + 240948,7504</t>
    </r>
  </si>
  <si>
    <r>
      <t>0 -1561400,54*X</t>
    </r>
    <r>
      <rPr>
        <b/>
        <vertAlign val="subscript"/>
        <sz val="12"/>
        <rFont val="Arial"/>
        <family val="2"/>
      </rPr>
      <t xml:space="preserve">1 </t>
    </r>
    <r>
      <rPr>
        <b/>
        <sz val="12"/>
        <rFont val="Arial"/>
        <family val="2"/>
      </rPr>
      <t xml:space="preserve"> + 72551,43*X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+ 249276,962</t>
    </r>
  </si>
  <si>
    <t>La nuova formula della nostra retta di regressione sarà:</t>
  </si>
  <si>
    <t xml:space="preserve">L'analisi delle serie storiche rappresenta una descrizione sintetica dell'andamento del fenomeno. </t>
  </si>
  <si>
    <t>Il modello generatore della serie storica è composto dalla componente sistematica e dalle variabili casuali,</t>
  </si>
  <si>
    <t xml:space="preserve">esse sono accidentali, assimilabili a residui o eventuali errori </t>
  </si>
  <si>
    <t xml:space="preserve">l'insieme di tutte le circostanze che fanno variare il fenomeno: </t>
  </si>
  <si>
    <t>Secondo l'approccio classico all'analisi delle serie storiche, la componente stocastica rappresenta</t>
  </si>
  <si>
    <t xml:space="preserve">Per questo motivo, ciò che assume più importanza nell'analisi è la stima della componente sistematica. </t>
  </si>
  <si>
    <t>essa non è altro che il risultato dell'azione congiunta di tre diverse componenti:</t>
  </si>
  <si>
    <t xml:space="preserve"> riferita ad un lungo periodo di tempo e sempre nello stesso verso.</t>
  </si>
  <si>
    <r>
      <t xml:space="preserve">• il </t>
    </r>
    <r>
      <rPr>
        <b/>
        <sz val="10"/>
        <rFont val="Arial"/>
        <family val="2"/>
      </rPr>
      <t>TREND</t>
    </r>
    <r>
      <rPr>
        <sz val="10"/>
        <rFont val="Arial"/>
        <family val="2"/>
      </rPr>
      <t xml:space="preserve">, ovvero la tendenza di fondo del fenomeno considerato, crescente o decrescente, </t>
    </r>
  </si>
  <si>
    <t>regolarità. Tali oscillazioni vengono generate dall'alternarsi di periodi di sviluppo e di contrazione.</t>
  </si>
  <si>
    <r>
      <t xml:space="preserve">• il </t>
    </r>
    <r>
      <rPr>
        <b/>
        <sz val="10"/>
        <rFont val="Arial"/>
        <family val="2"/>
      </rPr>
      <t>CICLO</t>
    </r>
    <r>
      <rPr>
        <sz val="10"/>
        <rFont val="Arial"/>
      </rPr>
      <t>, composto da ripetute oscillazioni, verso l'alto o il basso, attorno al trend, senza una necessaria</t>
    </r>
  </si>
  <si>
    <r>
      <t xml:space="preserve"> • la</t>
    </r>
    <r>
      <rPr>
        <b/>
        <sz val="10"/>
        <rFont val="Arial"/>
        <family val="2"/>
      </rPr>
      <t xml:space="preserve"> STAGIONALITA'</t>
    </r>
    <r>
      <rPr>
        <sz val="10"/>
        <rFont val="Arial"/>
      </rPr>
      <t>, ovvero tutte quelle fluttuazioni periodiche regolari che si ripetono anno dopo anno</t>
    </r>
  </si>
  <si>
    <t>per ogni periodo di 12 mesi, chiamate variazioni stagionali.</t>
  </si>
  <si>
    <t>Attraverso l'analisi delle serie storica per ciascuna di queste singole componenti, siamo in grado di</t>
  </si>
  <si>
    <t xml:space="preserve">costruire una nuova seria che contenga solo l'effetto della componente scelta o modificare i dati </t>
  </si>
  <si>
    <t xml:space="preserve">della serie rilevata rimuovendo l'influenza della componente analizzata. </t>
  </si>
  <si>
    <t>Nel grafico accanto possiamo osservare</t>
  </si>
  <si>
    <t>come l'andamento delle due serie storiche</t>
  </si>
  <si>
    <t>dal 2002 al 2015 non sia prettamente</t>
  </si>
  <si>
    <t>lineare: infatti, sia nel caso della benzina,</t>
  </si>
  <si>
    <t>sia nel caso del gasolio, possiamo notare</t>
  </si>
  <si>
    <t xml:space="preserve">alcuni picchi verso l'alto (come il gasolio </t>
  </si>
  <si>
    <t>a metà del 2008) e alcuni picchi verso il</t>
  </si>
  <si>
    <t>basso (come il crollo del prezzo della</t>
  </si>
  <si>
    <t>benzina nel Gennaio del 2012).</t>
  </si>
  <si>
    <r>
      <t>dette componenti stocastiche della serie:</t>
    </r>
    <r>
      <rPr>
        <b/>
        <sz val="10"/>
        <rFont val="Arial"/>
        <family val="2"/>
      </rPr>
      <t xml:space="preserve"> Yt = f(t)+ut </t>
    </r>
  </si>
  <si>
    <t>MMt(benzina)</t>
  </si>
  <si>
    <t>MMt(gasolio)</t>
  </si>
  <si>
    <t>Utilizzando l'interpolazione meccanica sfruttando le medie mobili (invece</t>
  </si>
  <si>
    <t>dell'interpolazione analitica, dove si adatta una data funzione alla linea dei dati),</t>
  </si>
  <si>
    <t>si può stimare il trend-ciclo di prima approssimazione della serie storica relativa</t>
  </si>
  <si>
    <t>al prezzo della benzina. Dal grafico che ne ricaviamo possiamo osservare come</t>
  </si>
  <si>
    <t>dal 2002 al 2008 il ciclo mantiene un andamento quasi identico al trend, con</t>
  </si>
  <si>
    <t>l'assenza di forti oscillazioni. Nel 2008, e fino alla fine del 2009, questa linearità</t>
  </si>
  <si>
    <t>si spezza, a causa delle ripercussioni della crisi finanziaria sui mercati, ed il crollo</t>
  </si>
  <si>
    <t>del prezzo della benzina. Dal 2010 al 2012 il ciclo subisce un'impennata verso l'alto</t>
  </si>
  <si>
    <t>che segue un andamento quasi identico al trend, in questo caso crescente.</t>
  </si>
  <si>
    <t>Dal 2013 a metà del 2014 si osserva un trend piatto, mentre tra la fine del 2014</t>
  </si>
  <si>
    <t>e nel 2015, si verificano nuovamente dei forti crolli nel prezzo della benzina,</t>
  </si>
  <si>
    <t>che portano forti oscillazioni del ciclo intorno al trend. Il comportamento del Trend-Ciclo</t>
  </si>
  <si>
    <t>relativo ai Prezzi del Gasolio è pressoché analogo a quello della benzina.</t>
  </si>
  <si>
    <t>SE t(benzina)</t>
  </si>
  <si>
    <t>St(benzina)</t>
  </si>
  <si>
    <t>SE t(gasolio)</t>
  </si>
  <si>
    <t>Benzina</t>
  </si>
  <si>
    <t>Gasolio</t>
  </si>
  <si>
    <t>St(gasolio)</t>
  </si>
  <si>
    <t>Dt(benzina)</t>
  </si>
  <si>
    <t>Tt(benzina)</t>
  </si>
  <si>
    <t>Dt(gasolio)</t>
  </si>
  <si>
    <t>Tt(gasolio)</t>
  </si>
  <si>
    <t>yt(benzina)</t>
  </si>
  <si>
    <t>yt(gasolio)</t>
  </si>
  <si>
    <t>Essa viene calcolata sottraendo alla serie originaria i valori ottenuti con le medie mobili.</t>
  </si>
  <si>
    <r>
      <rPr>
        <b/>
        <sz val="10"/>
        <rFont val="Arial"/>
        <family val="2"/>
      </rPr>
      <t>St</t>
    </r>
    <r>
      <rPr>
        <sz val="10"/>
        <rFont val="Arial"/>
        <family val="2"/>
      </rPr>
      <t xml:space="preserve"> = Coefficiente di stagionalità</t>
    </r>
  </si>
  <si>
    <r>
      <rPr>
        <b/>
        <sz val="10"/>
        <rFont val="Arial"/>
        <family val="2"/>
      </rPr>
      <t>Dt</t>
    </r>
    <r>
      <rPr>
        <sz val="10"/>
        <rFont val="Arial"/>
        <family val="2"/>
      </rPr>
      <t xml:space="preserve"> = È la destagionalizzazione, ossia la differenza tra i valori originali e il coefficiente di stagionalità.</t>
    </r>
  </si>
  <si>
    <r>
      <rPr>
        <b/>
        <sz val="10"/>
        <rFont val="Arial"/>
        <family val="2"/>
      </rPr>
      <t>Tt</t>
    </r>
    <r>
      <rPr>
        <sz val="10"/>
        <rFont val="Arial"/>
        <family val="2"/>
      </rPr>
      <t xml:space="preserve"> = Rappresenta la media mobile centrata a 3 termini della serie destagionalizzata.</t>
    </r>
  </si>
  <si>
    <t>T=</t>
  </si>
  <si>
    <t>SE=</t>
  </si>
  <si>
    <t>Media X1</t>
  </si>
  <si>
    <t>Media X2</t>
  </si>
  <si>
    <t>S^2 X1</t>
  </si>
  <si>
    <t>S^2 X2</t>
  </si>
  <si>
    <t>Serie Storica</t>
  </si>
  <si>
    <t>Analisi dei Residui</t>
  </si>
  <si>
    <t>Livellamento esponenziale</t>
  </si>
  <si>
    <t>Rt(benzina)</t>
  </si>
  <si>
    <t>Rt(gasolio)</t>
  </si>
  <si>
    <r>
      <rPr>
        <b/>
        <sz val="10"/>
        <rFont val="Arial"/>
        <family val="2"/>
      </rPr>
      <t>Rt</t>
    </r>
    <r>
      <rPr>
        <sz val="10"/>
        <rFont val="Arial"/>
        <family val="2"/>
      </rPr>
      <t xml:space="preserve"> = Sono i Residui, cioè la differenza tra il Valore Osservato e quello Stimato (Yt).</t>
    </r>
  </si>
  <si>
    <t>Rst(benzina)</t>
  </si>
  <si>
    <t>Rst(gasolio)</t>
  </si>
  <si>
    <t>MINIMO (Benzina)</t>
  </si>
  <si>
    <t>MASSIMO (Benzina)</t>
  </si>
  <si>
    <t>MINIMO (Gasolio)</t>
  </si>
  <si>
    <t>MASSIMO (Gasolio)</t>
  </si>
  <si>
    <t>ai dati osservati (1-r^2)</t>
  </si>
  <si>
    <t>I due grafici sottostanti mostrano le stagionalità delle serie, ossia l'insieme delle variazioni che si ripetono a cadenza annuale.</t>
  </si>
  <si>
    <r>
      <rPr>
        <b/>
        <sz val="11"/>
        <color theme="1"/>
        <rFont val="Calibri"/>
        <family val="2"/>
        <scheme val="minor"/>
      </rPr>
      <t>SEt</t>
    </r>
    <r>
      <rPr>
        <sz val="10"/>
        <rFont val="Arial"/>
        <family val="2"/>
      </rPr>
      <t xml:space="preserve"> = È il risultato preliminare della componente di stagionalità mista ad errore. </t>
    </r>
  </si>
  <si>
    <t xml:space="preserve">Per prima cosa abbiamo calcolato il valore della componente erratica (SEt) della serie, ottenuta dalla differenza dei valori della </t>
  </si>
  <si>
    <t>serie storica iniziale e quelli del trend di prima approssimazione, successivamente abbiamo preso tutti i valori di un singolo mese</t>
  </si>
  <si>
    <t>per i vari anni (tabelle sotto) ed attraverso la media di essi, ci siamo ricavati il coefficiente di stagionalità (St)</t>
  </si>
  <si>
    <t>Nel grafico sotto notiamo come il Trend-Ciclo sia relativo al prezzo della benzina, sia relativo al</t>
  </si>
  <si>
    <r>
      <rPr>
        <b/>
        <sz val="10"/>
        <rFont val="Arial"/>
        <family val="2"/>
      </rPr>
      <t>Yt</t>
    </r>
    <r>
      <rPr>
        <sz val="10"/>
        <rFont val="Arial"/>
        <family val="2"/>
      </rPr>
      <t xml:space="preserve"> = Rappresenta la serie stimata, ricavata dalla somma tra i coefficienti di stagionalità</t>
    </r>
  </si>
  <si>
    <t>Facendo ciò, possiamo osservare nei grafici come l'andamento segua più o meno il</t>
  </si>
  <si>
    <t>momenti di sbalzi (più evidenti nell'andamento del prezzo del gasolio) a momenti discendenti e di stabilità.</t>
  </si>
  <si>
    <t>prezzo del gasolio, come ad esempio il picco a metà 2008) seguano più o meno le stesse fasi, alternando</t>
  </si>
  <si>
    <t>medesimo percorso sia per la quanto riguarda il prezzo della benzina sia per quello del gasolio.</t>
  </si>
  <si>
    <t>La differenza tra le due serie (osservata e stimata) altro non è che la nostra componente erratica.</t>
  </si>
  <si>
    <t>e i valori del trend-ciclo ricavati in precedenza.</t>
  </si>
  <si>
    <t>Ricavandone i grafici, vediamo come essi si distribuiscono nel tempo.</t>
  </si>
  <si>
    <t>In entrambi i casi dalla distribuzione dei residui la linea di tendenza si mostra come una normale (o Gaussiana),</t>
  </si>
  <si>
    <t xml:space="preserve">deducibile anche dal valore della media pari a 0 e della varianza 1, e dunque la distribuzione dei residui </t>
  </si>
  <si>
    <t>i residui sono realmente stocastici.</t>
  </si>
  <si>
    <t xml:space="preserve">è casuale. Possiamo quindi definire la componente deterministica come buona ed affermare che </t>
  </si>
  <si>
    <r>
      <rPr>
        <sz val="8"/>
        <rFont val="Arial"/>
        <family val="2"/>
      </rPr>
      <t>2016</t>
    </r>
    <r>
      <rPr>
        <sz val="10"/>
        <rFont val="Arial"/>
      </rPr>
      <t>X2aT(1)=</t>
    </r>
  </si>
  <si>
    <r>
      <rPr>
        <sz val="8"/>
        <rFont val="Arial"/>
        <family val="2"/>
      </rPr>
      <t>2019</t>
    </r>
    <r>
      <rPr>
        <sz val="10"/>
        <rFont val="Arial"/>
      </rPr>
      <t>X2aT(1)=</t>
    </r>
  </si>
  <si>
    <r>
      <rPr>
        <sz val="8"/>
        <rFont val="Arial"/>
        <family val="2"/>
      </rPr>
      <t>2018</t>
    </r>
    <r>
      <rPr>
        <sz val="10"/>
        <rFont val="Arial"/>
      </rPr>
      <t>X2aT(1)=</t>
    </r>
  </si>
  <si>
    <r>
      <rPr>
        <sz val="8"/>
        <rFont val="Arial"/>
        <family val="2"/>
      </rPr>
      <t>2017</t>
    </r>
    <r>
      <rPr>
        <sz val="10"/>
        <rFont val="Arial"/>
      </rPr>
      <t>X2aT(1)=</t>
    </r>
  </si>
  <si>
    <t xml:space="preserve">λ= </t>
  </si>
  <si>
    <r>
      <rPr>
        <b/>
        <sz val="11"/>
        <color theme="1"/>
        <rFont val="Calibri"/>
        <family val="2"/>
      </rPr>
      <t xml:space="preserve">λ = </t>
    </r>
    <r>
      <rPr>
        <b/>
        <sz val="11"/>
        <color theme="1"/>
        <rFont val="Calibri"/>
        <family val="2"/>
        <scheme val="minor"/>
      </rPr>
      <t>0,2</t>
    </r>
  </si>
  <si>
    <t>λ=0,8</t>
  </si>
  <si>
    <t>Previsioni sull'andamento futuro del prezzo della benzina</t>
  </si>
  <si>
    <t>(www.mise.gov.it )</t>
  </si>
  <si>
    <r>
      <rPr>
        <b/>
        <sz val="8"/>
        <rFont val="Arial"/>
        <family val="2"/>
      </rPr>
      <t>Fonte:</t>
    </r>
    <r>
      <rPr>
        <sz val="8"/>
        <rFont val="Arial"/>
        <family val="2"/>
      </rPr>
      <t xml:space="preserve"> NS Elaboraz. Dati del Ministero dello Sviluppo Economico </t>
    </r>
  </si>
  <si>
    <r>
      <rPr>
        <b/>
        <sz val="8"/>
        <rFont val="Arial"/>
        <family val="2"/>
      </rPr>
      <t>Fonte:</t>
    </r>
    <r>
      <rPr>
        <sz val="8"/>
        <rFont val="Arial"/>
        <family val="2"/>
      </rPr>
      <t xml:space="preserve"> NS Elaboraz. Dati del Ministero dello Sviluppo Economico (www.mise.gov.it )</t>
    </r>
  </si>
  <si>
    <t>Seconda Regressione (relativa al dataset coi valori significativi)</t>
  </si>
  <si>
    <r>
      <t xml:space="preserve">e al Tasso di Occupazione, riescono a spiegare il </t>
    </r>
    <r>
      <rPr>
        <b/>
        <sz val="10"/>
        <rFont val="Arial"/>
        <family val="2"/>
      </rPr>
      <t>95,29%</t>
    </r>
    <r>
      <rPr>
        <sz val="10"/>
        <rFont val="Arial"/>
        <family val="2"/>
      </rPr>
      <t xml:space="preserve"> della variabilità della Y (le Immatricolazioni),</t>
    </r>
  </si>
  <si>
    <t>Fonte: https://www.senato.it</t>
  </si>
  <si>
    <r>
      <t xml:space="preserve">I residui dovranno essere valori completamente </t>
    </r>
    <r>
      <rPr>
        <b/>
        <u/>
        <sz val="10"/>
        <rFont val="Arial"/>
        <family val="2"/>
      </rPr>
      <t>casuali</t>
    </r>
    <r>
      <rPr>
        <b/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cioè</t>
    </r>
    <r>
      <rPr>
        <b/>
        <sz val="10"/>
        <color rgb="FF000000"/>
        <rFont val="Arial"/>
        <family val="2"/>
      </rPr>
      <t>:</t>
    </r>
  </si>
  <si>
    <r>
      <t xml:space="preserve">• dovranno avere </t>
    </r>
    <r>
      <rPr>
        <b/>
        <u/>
        <sz val="10"/>
        <rFont val="Arial"/>
        <family val="2"/>
      </rPr>
      <t>media nulla</t>
    </r>
    <r>
      <rPr>
        <b/>
        <sz val="10"/>
        <color rgb="FF000000"/>
        <rFont val="Arial"/>
        <family val="2"/>
      </rPr>
      <t>;</t>
    </r>
  </si>
  <si>
    <r>
      <t xml:space="preserve">• dovranno avere </t>
    </r>
    <r>
      <rPr>
        <b/>
        <u/>
        <sz val="10"/>
        <rFont val="Arial"/>
        <family val="2"/>
      </rPr>
      <t>varianza costante</t>
    </r>
    <r>
      <rPr>
        <b/>
        <sz val="10"/>
        <color rgb="FF000000"/>
        <rFont val="Arial"/>
        <family val="2"/>
      </rPr>
      <t>;</t>
    </r>
  </si>
  <si>
    <r>
      <t xml:space="preserve">• ciascun residuo sarà </t>
    </r>
    <r>
      <rPr>
        <b/>
        <u/>
        <sz val="10"/>
        <rFont val="Arial"/>
        <family val="2"/>
      </rPr>
      <t>non correlato</t>
    </r>
    <r>
      <rPr>
        <sz val="10"/>
        <rFont val="Arial"/>
        <family val="2"/>
      </rPr>
      <t xml:space="preserve"> con gli altri.</t>
    </r>
  </si>
  <si>
    <t>Notiamo una maggiore distribuzione dei</t>
  </si>
  <si>
    <t>residui nei valori compresi tra -1,5 e 1,5.</t>
  </si>
  <si>
    <r>
      <t xml:space="preserve">Il </t>
    </r>
    <r>
      <rPr>
        <b/>
        <u/>
        <sz val="10"/>
        <color rgb="FF000000"/>
        <rFont val="Arial"/>
        <family val="2"/>
      </rPr>
      <t xml:space="preserve">livellamento esponenziale </t>
    </r>
    <r>
      <rPr>
        <sz val="10"/>
        <color rgb="FF000000"/>
        <rFont val="Arial"/>
        <family val="2"/>
      </rPr>
      <t xml:space="preserve">è un metodo statistico usato per smussare una serie temporale di dati con lo scopo </t>
    </r>
  </si>
  <si>
    <r>
      <t xml:space="preserve">di fornire informazioni sulla </t>
    </r>
    <r>
      <rPr>
        <b/>
        <sz val="10"/>
        <rFont val="Arial"/>
        <family val="2"/>
      </rPr>
      <t>tendenza di fondo dei dati osservati</t>
    </r>
    <r>
      <rPr>
        <sz val="10"/>
        <rFont val="Arial"/>
        <family val="2"/>
      </rPr>
      <t xml:space="preserve">, ossia sui movimenti di lungo termine della </t>
    </r>
  </si>
  <si>
    <t xml:space="preserve">serie. Lo scopo di tale espediente è quello di eliminare le fluttuazione casuali e mantenere la struttura consolidata  </t>
  </si>
  <si>
    <t xml:space="preserve">della serie. Tutto ciò attribuisce un maggiore peso alle osservazioni più recenti, ed uno minore a quelle più lontane </t>
  </si>
  <si>
    <r>
      <t xml:space="preserve">nel tempo. Questa tecnica può essere rappresentata da una serie </t>
    </r>
    <r>
      <rPr>
        <b/>
        <sz val="10"/>
        <rFont val="Arial"/>
        <family val="2"/>
      </rPr>
      <t>Yt</t>
    </r>
    <r>
      <rPr>
        <sz val="10"/>
        <rFont val="Arial"/>
        <family val="2"/>
      </rPr>
      <t xml:space="preserve"> che, ad ogni intervallo di tempo </t>
    </r>
    <r>
      <rPr>
        <b/>
        <sz val="10"/>
        <rFont val="Arial"/>
        <family val="2"/>
      </rPr>
      <t>t</t>
    </r>
    <r>
      <rPr>
        <sz val="10"/>
        <rFont val="Arial"/>
        <family val="2"/>
      </rPr>
      <t xml:space="preserve">, può essere </t>
    </r>
  </si>
  <si>
    <r>
      <t xml:space="preserve">scomposta in una componente di segnale imputabile al trend- ciclo </t>
    </r>
    <r>
      <rPr>
        <b/>
        <sz val="10"/>
        <rFont val="Arial"/>
        <family val="2"/>
      </rPr>
      <t>Y*t</t>
    </r>
    <r>
      <rPr>
        <sz val="10"/>
        <rFont val="Arial"/>
        <family val="2"/>
      </rPr>
      <t xml:space="preserve"> ed alla </t>
    </r>
    <r>
      <rPr>
        <b/>
        <sz val="10"/>
        <rFont val="Arial"/>
        <family val="2"/>
      </rPr>
      <t xml:space="preserve">componente erratica εt . </t>
    </r>
  </si>
  <si>
    <t>Yt = Y*t + εt</t>
  </si>
  <si>
    <r>
      <t>Y*t = (1-λ )Yt+ λ</t>
    </r>
    <r>
      <rPr>
        <sz val="24"/>
        <color rgb="FF000000"/>
        <rFont val="Times New Roman"/>
        <family val="1"/>
      </rPr>
      <t xml:space="preserve"> Y*t-1 </t>
    </r>
  </si>
  <si>
    <r>
      <t xml:space="preserve">Con λ=0,8, quindi molto vicino ad 1, l’obiettivo è quello effettuare una previsione nel </t>
    </r>
    <r>
      <rPr>
        <b/>
        <u/>
        <sz val="10"/>
        <color rgb="FF000000"/>
        <rFont val="Arial"/>
        <family val="2"/>
      </rPr>
      <t>breve periodo</t>
    </r>
    <r>
      <rPr>
        <sz val="10"/>
        <color rgb="FF000000"/>
        <rFont val="Arial"/>
        <family val="2"/>
      </rPr>
      <t>.</t>
    </r>
  </si>
  <si>
    <r>
      <t xml:space="preserve">Con λ=0,2, quindi molto vicino ad 0, l’obiettivo è quello di evidenziare le tendenze nel </t>
    </r>
    <r>
      <rPr>
        <b/>
        <u/>
        <sz val="10"/>
        <rFont val="Arial"/>
        <family val="2"/>
      </rPr>
      <t>lungo periodo</t>
    </r>
    <r>
      <rPr>
        <sz val="10"/>
        <rFont val="Arial"/>
        <family val="2"/>
      </rPr>
      <t>.</t>
    </r>
  </si>
  <si>
    <t>In questo modo la serie viene smussata, eliminando le variazioni cicliche ed irregolari, e dunque viene</t>
  </si>
  <si>
    <r>
      <t xml:space="preserve">più semplice evidenziare </t>
    </r>
    <r>
      <rPr>
        <b/>
        <sz val="10"/>
        <rFont val="Arial"/>
        <family val="2"/>
      </rPr>
      <t>l'andamento medio</t>
    </r>
    <r>
      <rPr>
        <sz val="10"/>
        <rFont val="Arial"/>
        <family val="2"/>
      </rPr>
      <t xml:space="preserve"> del fenomeno osservato.</t>
    </r>
  </si>
  <si>
    <t xml:space="preserve">Ciò infatti comporta una maggiore previsione relativa agli ultimi dati osservati. </t>
  </si>
  <si>
    <t>Fonti: http://it.globalpetrolprices.com</t>
  </si>
  <si>
    <t>(prezzo medio fino a Maggio 2016)</t>
  </si>
  <si>
    <t>(2017-2019, calcolati col saggio medio di var.)</t>
  </si>
  <si>
    <t>Previsioni sull'andamento futuro del prezzo del gasolio</t>
  </si>
  <si>
    <t>Previsione livellamento esponenziale</t>
  </si>
  <si>
    <t>Variazione Ipotizzata</t>
  </si>
  <si>
    <t>Saggio medio Variazione=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</si>
</sst>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64" formatCode="_-[$€]\ * #,##0.00_-;\-[$€]\ * #,##0.00_-;_-[$€]\ * &quot;-&quot;??_-;_-@_-"/>
    <numFmt numFmtId="165" formatCode="_-* #,##0.00000000_-;\-* #,##0.00000000_-;_-* &quot;-&quot;??_-;_-@_-"/>
    <numFmt numFmtId="166" formatCode="0.0%"/>
    <numFmt numFmtId="167" formatCode="0.0"/>
    <numFmt numFmtId="168" formatCode="0.000"/>
    <numFmt numFmtId="169" formatCode="0.000%"/>
    <numFmt numFmtId="171" formatCode="_(&quot;$&quot;* #,##0_);_(&quot;$&quot;* \(#,##0\);_(&quot;$&quot;* &quot;-&quot;_);_(@_)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6"/>
      <color rgb="FF00206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2"/>
      <color rgb="FF222222"/>
      <name val="Title-regular"/>
    </font>
    <font>
      <sz val="10"/>
      <name val="Arial"/>
    </font>
    <font>
      <i/>
      <sz val="10"/>
      <name val="Arial"/>
      <family val="2"/>
    </font>
    <font>
      <u/>
      <sz val="10"/>
      <name val="Arial"/>
      <family val="2"/>
    </font>
    <font>
      <sz val="10"/>
      <color rgb="FF002060"/>
      <name val="Arial"/>
      <family val="2"/>
    </font>
    <font>
      <sz val="10"/>
      <color theme="4" tint="-0.249977111117893"/>
      <name val="Arial"/>
      <family val="2"/>
    </font>
    <font>
      <b/>
      <sz val="10"/>
      <color theme="1"/>
      <name val="Arial"/>
      <family val="2"/>
    </font>
    <font>
      <b/>
      <i/>
      <u/>
      <sz val="18"/>
      <color theme="1"/>
      <name val="Arial"/>
      <family val="2"/>
    </font>
    <font>
      <sz val="11"/>
      <color rgb="FF000000"/>
      <name val="Calibri"/>
      <family val="2"/>
    </font>
    <font>
      <b/>
      <i/>
      <u/>
      <sz val="30"/>
      <color theme="1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i/>
      <sz val="11"/>
      <color rgb="FF000000"/>
      <name val="Arial"/>
      <family val="2"/>
    </font>
    <font>
      <b/>
      <i/>
      <sz val="30"/>
      <name val="Times New Roman"/>
      <family val="1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0"/>
      <color theme="9" tint="-0.249977111117893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4"/>
      <name val="Calibri"/>
      <family val="2"/>
      <scheme val="minor"/>
    </font>
    <font>
      <b/>
      <sz val="13"/>
      <color rgb="FF000000"/>
      <name val="Calibri"/>
      <family val="2"/>
    </font>
    <font>
      <b/>
      <sz val="18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bscript"/>
      <sz val="14"/>
      <name val="Arial"/>
      <family val="2"/>
    </font>
    <font>
      <b/>
      <i/>
      <sz val="22"/>
      <name val="Times New Roman"/>
      <family val="1"/>
    </font>
    <font>
      <b/>
      <i/>
      <sz val="21"/>
      <color rgb="FF002060"/>
      <name val="Times New Roman"/>
      <family val="1"/>
    </font>
    <font>
      <i/>
      <sz val="21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8"/>
      <name val="Arial"/>
      <family val="2"/>
    </font>
    <font>
      <b/>
      <u/>
      <sz val="12"/>
      <name val="Arial"/>
      <family val="2"/>
    </font>
    <font>
      <i/>
      <sz val="24"/>
      <color rgb="FF000000"/>
      <name val="Times New Roman"/>
      <family val="1"/>
    </font>
    <font>
      <sz val="24"/>
      <color rgb="FF000000"/>
      <name val="Times New Roman"/>
      <family val="1"/>
    </font>
    <font>
      <b/>
      <i/>
      <sz val="21"/>
      <color theme="5" tint="-0.249977111117893"/>
      <name val="Times New Roman"/>
      <family val="1"/>
    </font>
    <font>
      <b/>
      <u/>
      <sz val="12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5DD9C"/>
        <bgColor indexed="64"/>
      </patternFill>
    </fill>
    <fill>
      <patternFill patternType="solid">
        <fgColor rgb="FFA7DDBD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BE36E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3" applyNumberFormat="0" applyAlignment="0" applyProtection="0"/>
    <xf numFmtId="0" fontId="9" fillId="0" borderId="4" applyNumberFormat="0" applyFill="0" applyAlignment="0" applyProtection="0"/>
    <xf numFmtId="0" fontId="10" fillId="17" borderId="5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164" fontId="4" fillId="0" borderId="0" applyFont="0" applyFill="0" applyBorder="0" applyAlignment="0" applyProtection="0"/>
    <xf numFmtId="0" fontId="11" fillId="7" borderId="3" applyNumberFormat="0" applyAlignment="0" applyProtection="0"/>
    <xf numFmtId="0" fontId="12" fillId="22" borderId="0" applyNumberFormat="0" applyBorder="0" applyAlignment="0" applyProtection="0"/>
    <xf numFmtId="0" fontId="4" fillId="23" borderId="6" applyNumberFormat="0" applyFont="0" applyAlignment="0" applyProtection="0"/>
    <xf numFmtId="0" fontId="13" fillId="16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41" fontId="68" fillId="0" borderId="0" applyFont="0" applyFill="0" applyBorder="0" applyAlignment="0" applyProtection="0"/>
    <xf numFmtId="0" fontId="69" fillId="0" borderId="0"/>
    <xf numFmtId="171" fontId="68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right"/>
    </xf>
    <xf numFmtId="3" fontId="23" fillId="0" borderId="0" xfId="0" applyNumberFormat="1" applyFont="1"/>
    <xf numFmtId="0" fontId="0" fillId="0" borderId="0" xfId="0" applyNumberFormat="1"/>
    <xf numFmtId="0" fontId="5" fillId="0" borderId="0" xfId="0" applyFont="1" applyAlignment="1">
      <alignment horizontal="center"/>
    </xf>
    <xf numFmtId="0" fontId="4" fillId="25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0" fillId="30" borderId="17" xfId="0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4" fillId="26" borderId="15" xfId="0" applyFont="1" applyFill="1" applyBorder="1" applyAlignment="1">
      <alignment horizontal="left"/>
    </xf>
    <xf numFmtId="0" fontId="4" fillId="26" borderId="21" xfId="0" applyFont="1" applyFill="1" applyBorder="1" applyAlignment="1">
      <alignment horizontal="left"/>
    </xf>
    <xf numFmtId="0" fontId="0" fillId="32" borderId="15" xfId="0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4" fillId="32" borderId="15" xfId="1" applyFill="1" applyBorder="1" applyAlignment="1">
      <alignment horizontal="center"/>
    </xf>
    <xf numFmtId="0" fontId="4" fillId="32" borderId="22" xfId="44" applyNumberFormat="1" applyFont="1" applyFill="1" applyBorder="1" applyAlignment="1">
      <alignment horizontal="center"/>
    </xf>
    <xf numFmtId="0" fontId="4" fillId="32" borderId="23" xfId="44" applyNumberFormat="1" applyFont="1" applyFill="1" applyBorder="1" applyAlignment="1">
      <alignment horizontal="center"/>
    </xf>
    <xf numFmtId="0" fontId="4" fillId="32" borderId="15" xfId="44" applyNumberFormat="1" applyFont="1" applyFill="1" applyBorder="1" applyAlignment="1">
      <alignment horizontal="center"/>
    </xf>
    <xf numFmtId="0" fontId="4" fillId="32" borderId="21" xfId="44" applyNumberFormat="1" applyFont="1" applyFill="1" applyBorder="1" applyAlignment="1">
      <alignment horizontal="center"/>
    </xf>
    <xf numFmtId="0" fontId="4" fillId="30" borderId="2" xfId="0" applyFont="1" applyFill="1" applyBorder="1" applyAlignment="1">
      <alignment horizontal="center"/>
    </xf>
    <xf numFmtId="0" fontId="4" fillId="32" borderId="15" xfId="0" applyFont="1" applyFill="1" applyBorder="1" applyAlignment="1">
      <alignment horizontal="center" vertical="center"/>
    </xf>
    <xf numFmtId="0" fontId="4" fillId="32" borderId="24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4" fillId="33" borderId="0" xfId="0" applyFont="1" applyFill="1" applyAlignment="1">
      <alignment horizontal="left"/>
    </xf>
    <xf numFmtId="0" fontId="29" fillId="33" borderId="0" xfId="0" applyFont="1" applyFill="1" applyAlignment="1">
      <alignment horizontal="left"/>
    </xf>
    <xf numFmtId="0" fontId="31" fillId="0" borderId="0" xfId="0" applyFont="1"/>
    <xf numFmtId="0" fontId="0" fillId="32" borderId="0" xfId="0" applyFill="1" applyBorder="1" applyAlignment="1"/>
    <xf numFmtId="0" fontId="0" fillId="32" borderId="13" xfId="0" applyFill="1" applyBorder="1" applyAlignment="1"/>
    <xf numFmtId="0" fontId="4" fillId="32" borderId="17" xfId="0" applyFont="1" applyFill="1" applyBorder="1" applyAlignment="1">
      <alignment horizontal="center"/>
    </xf>
    <xf numFmtId="0" fontId="0" fillId="28" borderId="18" xfId="0" applyFill="1" applyBorder="1" applyAlignment="1"/>
    <xf numFmtId="0" fontId="0" fillId="28" borderId="20" xfId="0" applyFill="1" applyBorder="1" applyAlignment="1"/>
    <xf numFmtId="0" fontId="25" fillId="32" borderId="1" xfId="0" applyFont="1" applyFill="1" applyBorder="1" applyAlignment="1">
      <alignment horizontal="center"/>
    </xf>
    <xf numFmtId="0" fontId="0" fillId="32" borderId="15" xfId="0" applyFill="1" applyBorder="1" applyAlignment="1"/>
    <xf numFmtId="0" fontId="0" fillId="32" borderId="21" xfId="0" applyFill="1" applyBorder="1" applyAlignment="1"/>
    <xf numFmtId="0" fontId="4" fillId="32" borderId="1" xfId="0" applyFont="1" applyFill="1" applyBorder="1" applyAlignment="1">
      <alignment horizontal="center"/>
    </xf>
    <xf numFmtId="0" fontId="0" fillId="28" borderId="15" xfId="0" applyFill="1" applyBorder="1" applyAlignment="1"/>
    <xf numFmtId="0" fontId="0" fillId="28" borderId="21" xfId="0" applyFill="1" applyBorder="1" applyAlignment="1"/>
    <xf numFmtId="0" fontId="0" fillId="35" borderId="0" xfId="0" applyFill="1"/>
    <xf numFmtId="0" fontId="0" fillId="31" borderId="0" xfId="0" applyFill="1"/>
    <xf numFmtId="0" fontId="0" fillId="34" borderId="0" xfId="0" applyFill="1"/>
    <xf numFmtId="0" fontId="32" fillId="36" borderId="0" xfId="0" applyFont="1" applyFill="1"/>
    <xf numFmtId="0" fontId="0" fillId="36" borderId="0" xfId="0" applyFill="1"/>
    <xf numFmtId="0" fontId="34" fillId="36" borderId="0" xfId="0" applyFont="1" applyFill="1"/>
    <xf numFmtId="0" fontId="33" fillId="36" borderId="0" xfId="0" applyFont="1" applyFill="1"/>
    <xf numFmtId="0" fontId="31" fillId="36" borderId="0" xfId="0" applyFont="1" applyFill="1"/>
    <xf numFmtId="0" fontId="35" fillId="28" borderId="15" xfId="0" applyFont="1" applyFill="1" applyBorder="1" applyAlignment="1"/>
    <xf numFmtId="0" fontId="27" fillId="28" borderId="21" xfId="0" applyFont="1" applyFill="1" applyBorder="1" applyAlignment="1"/>
    <xf numFmtId="0" fontId="4" fillId="29" borderId="0" xfId="0" applyFont="1" applyFill="1" applyBorder="1" applyAlignment="1"/>
    <xf numFmtId="0" fontId="0" fillId="29" borderId="0" xfId="0" applyFill="1"/>
    <xf numFmtId="0" fontId="0" fillId="28" borderId="15" xfId="0" applyFill="1" applyBorder="1"/>
    <xf numFmtId="0" fontId="0" fillId="28" borderId="24" xfId="0" applyFill="1" applyBorder="1"/>
    <xf numFmtId="0" fontId="0" fillId="28" borderId="21" xfId="0" applyFill="1" applyBorder="1"/>
    <xf numFmtId="0" fontId="4" fillId="36" borderId="0" xfId="0" applyFont="1" applyFill="1"/>
    <xf numFmtId="0" fontId="5" fillId="36" borderId="0" xfId="0" applyFont="1" applyFill="1"/>
    <xf numFmtId="0" fontId="39" fillId="0" borderId="0" xfId="0" applyFont="1" applyAlignment="1">
      <alignment horizontal="center"/>
    </xf>
    <xf numFmtId="0" fontId="4" fillId="34" borderId="0" xfId="0" applyFont="1" applyFill="1"/>
    <xf numFmtId="0" fontId="42" fillId="35" borderId="0" xfId="0" applyFont="1" applyFill="1"/>
    <xf numFmtId="0" fontId="4" fillId="35" borderId="0" xfId="0" applyFont="1" applyFill="1"/>
    <xf numFmtId="0" fontId="38" fillId="35" borderId="0" xfId="0" applyFont="1" applyFill="1"/>
    <xf numFmtId="0" fontId="0" fillId="37" borderId="0" xfId="0" applyFill="1" applyBorder="1"/>
    <xf numFmtId="0" fontId="42" fillId="37" borderId="25" xfId="0" applyFont="1" applyFill="1" applyBorder="1"/>
    <xf numFmtId="0" fontId="0" fillId="37" borderId="26" xfId="0" applyFill="1" applyBorder="1"/>
    <xf numFmtId="0" fontId="0" fillId="37" borderId="16" xfId="0" applyFill="1" applyBorder="1"/>
    <xf numFmtId="0" fontId="42" fillId="37" borderId="22" xfId="0" applyFont="1" applyFill="1" applyBorder="1"/>
    <xf numFmtId="0" fontId="0" fillId="37" borderId="18" xfId="0" applyFill="1" applyBorder="1"/>
    <xf numFmtId="0" fontId="4" fillId="37" borderId="22" xfId="0" applyFont="1" applyFill="1" applyBorder="1"/>
    <xf numFmtId="0" fontId="0" fillId="37" borderId="23" xfId="0" applyFill="1" applyBorder="1"/>
    <xf numFmtId="0" fontId="0" fillId="37" borderId="19" xfId="0" applyFill="1" applyBorder="1"/>
    <xf numFmtId="0" fontId="0" fillId="37" borderId="20" xfId="0" applyFill="1" applyBorder="1"/>
    <xf numFmtId="0" fontId="4" fillId="31" borderId="0" xfId="0" applyFont="1" applyFill="1"/>
    <xf numFmtId="0" fontId="42" fillId="31" borderId="0" xfId="0" applyFont="1" applyFill="1"/>
    <xf numFmtId="0" fontId="45" fillId="34" borderId="0" xfId="0" applyFont="1" applyFill="1" applyAlignment="1">
      <alignment horizontal="left"/>
    </xf>
    <xf numFmtId="0" fontId="43" fillId="34" borderId="0" xfId="0" applyFont="1" applyFill="1"/>
    <xf numFmtId="0" fontId="4" fillId="24" borderId="14" xfId="0" applyFont="1" applyFill="1" applyBorder="1" applyAlignment="1">
      <alignment horizontal="centerContinuous"/>
    </xf>
    <xf numFmtId="0" fontId="4" fillId="24" borderId="14" xfId="0" applyFont="1" applyFill="1" applyBorder="1" applyAlignment="1">
      <alignment horizontal="center"/>
    </xf>
    <xf numFmtId="0" fontId="4" fillId="24" borderId="17" xfId="0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"/>
    </xf>
    <xf numFmtId="0" fontId="4" fillId="24" borderId="29" xfId="0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Continuous"/>
    </xf>
    <xf numFmtId="0" fontId="0" fillId="32" borderId="18" xfId="0" applyFill="1" applyBorder="1" applyAlignment="1"/>
    <xf numFmtId="0" fontId="35" fillId="32" borderId="15" xfId="0" applyFont="1" applyFill="1" applyBorder="1" applyAlignment="1"/>
    <xf numFmtId="0" fontId="0" fillId="32" borderId="28" xfId="0" applyFill="1" applyBorder="1" applyAlignment="1"/>
    <xf numFmtId="0" fontId="0" fillId="32" borderId="30" xfId="0" applyFill="1" applyBorder="1" applyAlignment="1"/>
    <xf numFmtId="0" fontId="0" fillId="32" borderId="20" xfId="0" applyFill="1" applyBorder="1" applyAlignment="1"/>
    <xf numFmtId="0" fontId="0" fillId="32" borderId="16" xfId="0" applyFill="1" applyBorder="1" applyAlignment="1"/>
    <xf numFmtId="0" fontId="38" fillId="36" borderId="0" xfId="0" applyFont="1" applyFill="1"/>
    <xf numFmtId="43" fontId="0" fillId="0" borderId="0" xfId="44" applyFont="1"/>
    <xf numFmtId="165" fontId="0" fillId="34" borderId="1" xfId="44" applyNumberFormat="1" applyFont="1" applyFill="1" applyBorder="1"/>
    <xf numFmtId="0" fontId="38" fillId="27" borderId="0" xfId="0" applyFont="1" applyFill="1"/>
    <xf numFmtId="0" fontId="4" fillId="27" borderId="0" xfId="0" applyFont="1" applyFill="1"/>
    <xf numFmtId="0" fontId="0" fillId="27" borderId="0" xfId="0" applyFill="1"/>
    <xf numFmtId="168" fontId="0" fillId="38" borderId="24" xfId="0" applyNumberFormat="1" applyFill="1" applyBorder="1" applyAlignment="1">
      <alignment horizontal="center"/>
    </xf>
    <xf numFmtId="167" fontId="0" fillId="38" borderId="16" xfId="44" applyNumberFormat="1" applyFont="1" applyFill="1" applyBorder="1" applyAlignment="1">
      <alignment horizontal="center"/>
    </xf>
    <xf numFmtId="0" fontId="4" fillId="42" borderId="21" xfId="0" applyFont="1" applyFill="1" applyBorder="1"/>
    <xf numFmtId="0" fontId="25" fillId="39" borderId="2" xfId="0" applyFont="1" applyFill="1" applyBorder="1" applyAlignment="1">
      <alignment horizontal="center"/>
    </xf>
    <xf numFmtId="0" fontId="0" fillId="39" borderId="35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54" fillId="0" borderId="0" xfId="0" applyFont="1"/>
    <xf numFmtId="0" fontId="0" fillId="32" borderId="22" xfId="0" applyFill="1" applyBorder="1" applyAlignment="1"/>
    <xf numFmtId="0" fontId="0" fillId="32" borderId="23" xfId="0" applyFill="1" applyBorder="1" applyAlignment="1"/>
    <xf numFmtId="0" fontId="4" fillId="32" borderId="25" xfId="0" applyFont="1" applyFill="1" applyBorder="1" applyAlignment="1">
      <alignment horizontal="center"/>
    </xf>
    <xf numFmtId="0" fontId="4" fillId="32" borderId="24" xfId="0" applyFont="1" applyFill="1" applyBorder="1" applyAlignment="1">
      <alignment horizontal="center"/>
    </xf>
    <xf numFmtId="0" fontId="0" fillId="28" borderId="16" xfId="0" applyFill="1" applyBorder="1"/>
    <xf numFmtId="0" fontId="0" fillId="28" borderId="18" xfId="0" applyFill="1" applyBorder="1"/>
    <xf numFmtId="0" fontId="0" fillId="28" borderId="20" xfId="0" applyFill="1" applyBorder="1"/>
    <xf numFmtId="0" fontId="36" fillId="28" borderId="15" xfId="0" applyFont="1" applyFill="1" applyBorder="1"/>
    <xf numFmtId="0" fontId="36" fillId="28" borderId="21" xfId="0" applyFont="1" applyFill="1" applyBorder="1"/>
    <xf numFmtId="0" fontId="4" fillId="43" borderId="31" xfId="0" applyFont="1" applyFill="1" applyBorder="1" applyAlignment="1">
      <alignment horizontal="left"/>
    </xf>
    <xf numFmtId="0" fontId="0" fillId="43" borderId="12" xfId="0" applyFill="1" applyBorder="1"/>
    <xf numFmtId="0" fontId="0" fillId="43" borderId="32" xfId="0" applyFill="1" applyBorder="1"/>
    <xf numFmtId="0" fontId="4" fillId="43" borderId="33" xfId="0" applyFont="1" applyFill="1" applyBorder="1" applyAlignment="1">
      <alignment horizontal="left"/>
    </xf>
    <xf numFmtId="0" fontId="0" fillId="43" borderId="13" xfId="0" applyFill="1" applyBorder="1"/>
    <xf numFmtId="0" fontId="0" fillId="43" borderId="34" xfId="0" applyFill="1" applyBorder="1"/>
    <xf numFmtId="0" fontId="25" fillId="26" borderId="2" xfId="0" applyFont="1" applyFill="1" applyBorder="1" applyAlignment="1">
      <alignment horizontal="centerContinuous"/>
    </xf>
    <xf numFmtId="0" fontId="25" fillId="26" borderId="17" xfId="0" applyFont="1" applyFill="1" applyBorder="1" applyAlignment="1">
      <alignment horizontal="centerContinuous"/>
    </xf>
    <xf numFmtId="0" fontId="4" fillId="37" borderId="0" xfId="0" applyFont="1" applyFill="1" applyBorder="1"/>
    <xf numFmtId="0" fontId="4" fillId="30" borderId="1" xfId="0" applyFont="1" applyFill="1" applyBorder="1"/>
    <xf numFmtId="0" fontId="0" fillId="30" borderId="1" xfId="0" applyFill="1" applyBorder="1"/>
    <xf numFmtId="0" fontId="0" fillId="30" borderId="0" xfId="0" applyFill="1" applyBorder="1"/>
    <xf numFmtId="0" fontId="4" fillId="30" borderId="25" xfId="0" applyFont="1" applyFill="1" applyBorder="1"/>
    <xf numFmtId="0" fontId="0" fillId="30" borderId="26" xfId="0" applyFill="1" applyBorder="1"/>
    <xf numFmtId="0" fontId="0" fillId="30" borderId="1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26" borderId="0" xfId="0" applyFill="1"/>
    <xf numFmtId="0" fontId="0" fillId="24" borderId="0" xfId="0" applyFill="1"/>
    <xf numFmtId="0" fontId="4" fillId="30" borderId="22" xfId="0" applyFont="1" applyFill="1" applyBorder="1"/>
    <xf numFmtId="0" fontId="0" fillId="30" borderId="18" xfId="0" applyFill="1" applyBorder="1"/>
    <xf numFmtId="0" fontId="0" fillId="30" borderId="23" xfId="0" applyFill="1" applyBorder="1"/>
    <xf numFmtId="0" fontId="42" fillId="34" borderId="0" xfId="0" applyFont="1" applyFill="1"/>
    <xf numFmtId="0" fontId="25" fillId="26" borderId="27" xfId="0" applyFont="1" applyFill="1" applyBorder="1" applyAlignment="1">
      <alignment horizontal="center"/>
    </xf>
    <xf numFmtId="0" fontId="25" fillId="26" borderId="29" xfId="0" applyFont="1" applyFill="1" applyBorder="1" applyAlignment="1">
      <alignment horizontal="center"/>
    </xf>
    <xf numFmtId="0" fontId="25" fillId="26" borderId="1" xfId="0" applyFont="1" applyFill="1" applyBorder="1" applyAlignment="1">
      <alignment horizontal="center"/>
    </xf>
    <xf numFmtId="0" fontId="25" fillId="26" borderId="2" xfId="0" applyFont="1" applyFill="1" applyBorder="1" applyAlignment="1">
      <alignment horizontal="center"/>
    </xf>
    <xf numFmtId="0" fontId="0" fillId="46" borderId="0" xfId="0" applyFill="1"/>
    <xf numFmtId="0" fontId="48" fillId="46" borderId="0" xfId="0" applyFont="1" applyFill="1"/>
    <xf numFmtId="0" fontId="4" fillId="46" borderId="0" xfId="0" applyFont="1" applyFill="1"/>
    <xf numFmtId="0" fontId="57" fillId="46" borderId="0" xfId="0" applyFont="1" applyFill="1" applyAlignment="1">
      <alignment horizontal="right"/>
    </xf>
    <xf numFmtId="0" fontId="57" fillId="46" borderId="0" xfId="0" applyFont="1" applyFill="1"/>
    <xf numFmtId="0" fontId="58" fillId="46" borderId="0" xfId="0" applyFont="1" applyFill="1" applyAlignment="1">
      <alignment horizontal="right"/>
    </xf>
    <xf numFmtId="0" fontId="58" fillId="46" borderId="0" xfId="0" applyFont="1" applyFill="1"/>
    <xf numFmtId="0" fontId="0" fillId="32" borderId="24" xfId="0" applyFill="1" applyBorder="1" applyAlignment="1"/>
    <xf numFmtId="0" fontId="4" fillId="24" borderId="0" xfId="0" applyFont="1" applyFill="1"/>
    <xf numFmtId="0" fontId="0" fillId="45" borderId="0" xfId="0" applyFill="1"/>
    <xf numFmtId="0" fontId="42" fillId="24" borderId="0" xfId="0" applyFont="1" applyFill="1"/>
    <xf numFmtId="0" fontId="0" fillId="26" borderId="1" xfId="0" applyFill="1" applyBorder="1"/>
    <xf numFmtId="17" fontId="0" fillId="26" borderId="1" xfId="0" applyNumberFormat="1" applyFill="1" applyBorder="1"/>
    <xf numFmtId="0" fontId="0" fillId="45" borderId="1" xfId="0" applyFill="1" applyBorder="1"/>
    <xf numFmtId="0" fontId="0" fillId="38" borderId="1" xfId="0" applyFill="1" applyBorder="1"/>
    <xf numFmtId="0" fontId="0" fillId="38" borderId="1" xfId="0" applyNumberFormat="1" applyFill="1" applyBorder="1"/>
    <xf numFmtId="0" fontId="4" fillId="39" borderId="1" xfId="0" applyFont="1" applyFill="1" applyBorder="1"/>
    <xf numFmtId="0" fontId="0" fillId="39" borderId="1" xfId="0" applyFill="1" applyBorder="1"/>
    <xf numFmtId="0" fontId="0" fillId="39" borderId="1" xfId="0" applyNumberFormat="1" applyFill="1" applyBorder="1"/>
    <xf numFmtId="0" fontId="4" fillId="39" borderId="1" xfId="0" applyNumberFormat="1" applyFont="1" applyFill="1" applyBorder="1" applyAlignment="1">
      <alignment vertical="center" wrapText="1"/>
    </xf>
    <xf numFmtId="0" fontId="5" fillId="35" borderId="1" xfId="0" applyFont="1" applyFill="1" applyBorder="1" applyAlignment="1">
      <alignment horizontal="right"/>
    </xf>
    <xf numFmtId="0" fontId="0" fillId="35" borderId="1" xfId="0" applyFill="1" applyBorder="1"/>
    <xf numFmtId="0" fontId="0" fillId="28" borderId="1" xfId="0" applyFill="1" applyBorder="1"/>
    <xf numFmtId="0" fontId="5" fillId="51" borderId="1" xfId="0" applyFont="1" applyFill="1" applyBorder="1" applyAlignment="1">
      <alignment horizontal="right"/>
    </xf>
    <xf numFmtId="0" fontId="0" fillId="51" borderId="1" xfId="0" applyFill="1" applyBorder="1"/>
    <xf numFmtId="0" fontId="5" fillId="52" borderId="1" xfId="0" applyFont="1" applyFill="1" applyBorder="1" applyAlignment="1">
      <alignment horizontal="right"/>
    </xf>
    <xf numFmtId="0" fontId="0" fillId="52" borderId="1" xfId="0" applyFill="1" applyBorder="1"/>
    <xf numFmtId="0" fontId="0" fillId="34" borderId="1" xfId="0" applyFill="1" applyBorder="1"/>
    <xf numFmtId="0" fontId="5" fillId="31" borderId="1" xfId="0" applyFont="1" applyFill="1" applyBorder="1" applyAlignment="1">
      <alignment horizontal="right"/>
    </xf>
    <xf numFmtId="0" fontId="0" fillId="31" borderId="1" xfId="0" applyFill="1" applyBorder="1"/>
    <xf numFmtId="0" fontId="4" fillId="26" borderId="0" xfId="0" applyFont="1" applyFill="1"/>
    <xf numFmtId="0" fontId="42" fillId="26" borderId="0" xfId="0" applyFont="1" applyFill="1"/>
    <xf numFmtId="0" fontId="5" fillId="40" borderId="1" xfId="0" applyFont="1" applyFill="1" applyBorder="1" applyAlignment="1">
      <alignment horizontal="right"/>
    </xf>
    <xf numFmtId="0" fontId="0" fillId="40" borderId="1" xfId="0" applyFill="1" applyBorder="1"/>
    <xf numFmtId="0" fontId="0" fillId="55" borderId="1" xfId="0" applyFill="1" applyBorder="1"/>
    <xf numFmtId="0" fontId="0" fillId="24" borderId="1" xfId="0" applyFill="1" applyBorder="1"/>
    <xf numFmtId="0" fontId="5" fillId="45" borderId="1" xfId="0" applyFont="1" applyFill="1" applyBorder="1" applyAlignment="1">
      <alignment horizontal="right"/>
    </xf>
    <xf numFmtId="0" fontId="5" fillId="26" borderId="1" xfId="0" applyFont="1" applyFill="1" applyBorder="1"/>
    <xf numFmtId="0" fontId="5" fillId="50" borderId="1" xfId="0" applyFont="1" applyFill="1" applyBorder="1"/>
    <xf numFmtId="0" fontId="5" fillId="47" borderId="1" xfId="0" applyFont="1" applyFill="1" applyBorder="1"/>
    <xf numFmtId="0" fontId="5" fillId="38" borderId="1" xfId="0" applyFont="1" applyFill="1" applyBorder="1"/>
    <xf numFmtId="0" fontId="5" fillId="43" borderId="1" xfId="0" applyFont="1" applyFill="1" applyBorder="1"/>
    <xf numFmtId="0" fontId="4" fillId="34" borderId="1" xfId="0" applyFont="1" applyFill="1" applyBorder="1"/>
    <xf numFmtId="0" fontId="4" fillId="24" borderId="1" xfId="0" applyFont="1" applyFill="1" applyBorder="1" applyAlignment="1">
      <alignment horizontal="right"/>
    </xf>
    <xf numFmtId="0" fontId="4" fillId="45" borderId="1" xfId="0" applyFont="1" applyFill="1" applyBorder="1" applyAlignment="1">
      <alignment horizontal="right"/>
    </xf>
    <xf numFmtId="0" fontId="5" fillId="57" borderId="1" xfId="0" applyFont="1" applyFill="1" applyBorder="1" applyAlignment="1">
      <alignment horizontal="right"/>
    </xf>
    <xf numFmtId="0" fontId="0" fillId="45" borderId="2" xfId="0" applyFill="1" applyBorder="1"/>
    <xf numFmtId="0" fontId="5" fillId="31" borderId="24" xfId="0" applyFont="1" applyFill="1" applyBorder="1" applyAlignment="1">
      <alignment horizontal="right"/>
    </xf>
    <xf numFmtId="0" fontId="0" fillId="57" borderId="1" xfId="0" applyFill="1" applyBorder="1"/>
    <xf numFmtId="0" fontId="5" fillId="58" borderId="1" xfId="0" applyFont="1" applyFill="1" applyBorder="1" applyAlignment="1">
      <alignment horizontal="right"/>
    </xf>
    <xf numFmtId="0" fontId="0" fillId="58" borderId="1" xfId="0" applyFill="1" applyBorder="1"/>
    <xf numFmtId="0" fontId="4" fillId="52" borderId="0" xfId="0" applyFont="1" applyFill="1"/>
    <xf numFmtId="0" fontId="0" fillId="52" borderId="0" xfId="0" applyFill="1"/>
    <xf numFmtId="0" fontId="4" fillId="42" borderId="15" xfId="0" applyFont="1" applyFill="1" applyBorder="1"/>
    <xf numFmtId="0" fontId="0" fillId="32" borderId="16" xfId="0" applyFill="1" applyBorder="1" applyAlignment="1">
      <alignment horizontal="center"/>
    </xf>
    <xf numFmtId="167" fontId="0" fillId="38" borderId="26" xfId="44" applyNumberFormat="1" applyFont="1" applyFill="1" applyBorder="1" applyAlignment="1">
      <alignment horizontal="center"/>
    </xf>
    <xf numFmtId="167" fontId="0" fillId="38" borderId="0" xfId="0" applyNumberFormat="1" applyFill="1" applyBorder="1" applyAlignment="1">
      <alignment horizontal="center"/>
    </xf>
    <xf numFmtId="167" fontId="0" fillId="38" borderId="19" xfId="0" applyNumberFormat="1" applyFill="1" applyBorder="1" applyAlignment="1">
      <alignment horizontal="center"/>
    </xf>
    <xf numFmtId="1" fontId="0" fillId="38" borderId="24" xfId="0" applyNumberFormat="1" applyFill="1" applyBorder="1" applyAlignment="1">
      <alignment horizontal="center"/>
    </xf>
    <xf numFmtId="0" fontId="0" fillId="38" borderId="16" xfId="0" applyFill="1" applyBorder="1"/>
    <xf numFmtId="0" fontId="0" fillId="38" borderId="18" xfId="0" applyFill="1" applyBorder="1"/>
    <xf numFmtId="1" fontId="0" fillId="38" borderId="21" xfId="0" applyNumberFormat="1" applyFill="1" applyBorder="1"/>
    <xf numFmtId="0" fontId="0" fillId="38" borderId="20" xfId="0" applyFill="1" applyBorder="1"/>
    <xf numFmtId="0" fontId="0" fillId="32" borderId="24" xfId="0" applyFill="1" applyBorder="1"/>
    <xf numFmtId="0" fontId="0" fillId="32" borderId="15" xfId="0" applyFill="1" applyBorder="1"/>
    <xf numFmtId="0" fontId="48" fillId="35" borderId="0" xfId="0" applyFont="1" applyFill="1"/>
    <xf numFmtId="0" fontId="52" fillId="35" borderId="0" xfId="0" applyFont="1" applyFill="1"/>
    <xf numFmtId="0" fontId="50" fillId="39" borderId="0" xfId="0" applyFont="1" applyFill="1"/>
    <xf numFmtId="0" fontId="0" fillId="32" borderId="21" xfId="0" applyFill="1" applyBorder="1"/>
    <xf numFmtId="0" fontId="51" fillId="32" borderId="0" xfId="0" applyFont="1" applyFill="1"/>
    <xf numFmtId="0" fontId="4" fillId="41" borderId="25" xfId="0" applyFont="1" applyFill="1" applyBorder="1"/>
    <xf numFmtId="0" fontId="4" fillId="41" borderId="22" xfId="0" applyFont="1" applyFill="1" applyBorder="1"/>
    <xf numFmtId="0" fontId="4" fillId="41" borderId="23" xfId="0" applyFont="1" applyFill="1" applyBorder="1"/>
    <xf numFmtId="1" fontId="0" fillId="38" borderId="16" xfId="0" applyNumberFormat="1" applyFill="1" applyBorder="1"/>
    <xf numFmtId="1" fontId="0" fillId="38" borderId="18" xfId="0" applyNumberFormat="1" applyFill="1" applyBorder="1"/>
    <xf numFmtId="1" fontId="0" fillId="38" borderId="20" xfId="0" applyNumberFormat="1" applyFill="1" applyBorder="1"/>
    <xf numFmtId="167" fontId="0" fillId="38" borderId="18" xfId="44" applyNumberFormat="1" applyFont="1" applyFill="1" applyBorder="1" applyAlignment="1">
      <alignment horizontal="center"/>
    </xf>
    <xf numFmtId="167" fontId="0" fillId="38" borderId="20" xfId="44" applyNumberFormat="1" applyFont="1" applyFill="1" applyBorder="1" applyAlignment="1">
      <alignment horizontal="center"/>
    </xf>
    <xf numFmtId="168" fontId="0" fillId="38" borderId="15" xfId="0" applyNumberFormat="1" applyFill="1" applyBorder="1" applyAlignment="1">
      <alignment horizontal="center"/>
    </xf>
    <xf numFmtId="168" fontId="0" fillId="38" borderId="21" xfId="0" applyNumberFormat="1" applyFill="1" applyBorder="1" applyAlignment="1">
      <alignment horizontal="center"/>
    </xf>
    <xf numFmtId="0" fontId="55" fillId="57" borderId="1" xfId="0" applyFont="1" applyFill="1" applyBorder="1"/>
    <xf numFmtId="0" fontId="5" fillId="49" borderId="2" xfId="0" applyFont="1" applyFill="1" applyBorder="1"/>
    <xf numFmtId="0" fontId="0" fillId="49" borderId="2" xfId="0" applyFill="1" applyBorder="1"/>
    <xf numFmtId="0" fontId="5" fillId="53" borderId="1" xfId="0" applyFont="1" applyFill="1" applyBorder="1"/>
    <xf numFmtId="0" fontId="5" fillId="56" borderId="1" xfId="0" applyFont="1" applyFill="1" applyBorder="1"/>
    <xf numFmtId="0" fontId="5" fillId="48" borderId="1" xfId="0" applyFont="1" applyFill="1" applyBorder="1"/>
    <xf numFmtId="0" fontId="5" fillId="44" borderId="1" xfId="0" applyFont="1" applyFill="1" applyBorder="1"/>
    <xf numFmtId="0" fontId="5" fillId="34" borderId="1" xfId="0" applyFont="1" applyFill="1" applyBorder="1"/>
    <xf numFmtId="0" fontId="5" fillId="54" borderId="0" xfId="0" applyFont="1" applyFill="1"/>
    <xf numFmtId="0" fontId="61" fillId="0" borderId="0" xfId="0" applyFont="1" applyAlignment="1"/>
    <xf numFmtId="0" fontId="38" fillId="0" borderId="0" xfId="0" applyFont="1" applyAlignment="1"/>
    <xf numFmtId="0" fontId="4" fillId="26" borderId="0" xfId="0" applyFont="1" applyFill="1" applyBorder="1" applyAlignment="1">
      <alignment horizontal="left"/>
    </xf>
    <xf numFmtId="0" fontId="4" fillId="30" borderId="0" xfId="0" applyFont="1" applyFill="1"/>
    <xf numFmtId="0" fontId="0" fillId="30" borderId="0" xfId="0" applyFill="1"/>
    <xf numFmtId="0" fontId="4" fillId="28" borderId="0" xfId="0" applyFont="1" applyFill="1"/>
    <xf numFmtId="0" fontId="0" fillId="28" borderId="0" xfId="0" applyFill="1"/>
    <xf numFmtId="0" fontId="49" fillId="28" borderId="0" xfId="0" applyFont="1" applyFill="1"/>
    <xf numFmtId="0" fontId="35" fillId="28" borderId="0" xfId="0" applyFont="1" applyFill="1"/>
    <xf numFmtId="0" fontId="0" fillId="32" borderId="20" xfId="0" applyNumberFormat="1" applyFill="1" applyBorder="1" applyAlignment="1">
      <alignment horizontal="center"/>
    </xf>
    <xf numFmtId="0" fontId="0" fillId="32" borderId="18" xfId="0" applyNumberFormat="1" applyFill="1" applyBorder="1" applyAlignment="1">
      <alignment horizontal="center"/>
    </xf>
    <xf numFmtId="0" fontId="4" fillId="51" borderId="0" xfId="0" applyFont="1" applyFill="1"/>
    <xf numFmtId="0" fontId="0" fillId="51" borderId="0" xfId="0" applyFill="1"/>
    <xf numFmtId="0" fontId="0" fillId="39" borderId="0" xfId="0" applyFill="1"/>
    <xf numFmtId="0" fontId="4" fillId="39" borderId="0" xfId="0" applyFont="1" applyFill="1"/>
    <xf numFmtId="0" fontId="4" fillId="57" borderId="0" xfId="0" applyFont="1" applyFill="1"/>
    <xf numFmtId="0" fontId="0" fillId="57" borderId="0" xfId="0" applyFill="1"/>
    <xf numFmtId="1" fontId="0" fillId="38" borderId="1" xfId="0" applyNumberFormat="1" applyFill="1" applyBorder="1" applyAlignment="1">
      <alignment horizontal="center"/>
    </xf>
    <xf numFmtId="1" fontId="0" fillId="38" borderId="25" xfId="0" applyNumberFormat="1" applyFill="1" applyBorder="1"/>
    <xf numFmtId="1" fontId="0" fillId="38" borderId="22" xfId="0" applyNumberFormat="1" applyFill="1" applyBorder="1"/>
    <xf numFmtId="1" fontId="0" fillId="38" borderId="15" xfId="0" applyNumberFormat="1" applyFill="1" applyBorder="1" applyAlignment="1">
      <alignment horizontal="center"/>
    </xf>
    <xf numFmtId="1" fontId="0" fillId="38" borderId="21" xfId="0" applyNumberFormat="1" applyFill="1" applyBorder="1" applyAlignment="1">
      <alignment horizontal="center"/>
    </xf>
    <xf numFmtId="166" fontId="64" fillId="28" borderId="0" xfId="45" applyNumberFormat="1" applyFont="1" applyFill="1" applyAlignment="1">
      <alignment horizontal="left"/>
    </xf>
    <xf numFmtId="0" fontId="65" fillId="28" borderId="0" xfId="0" applyFont="1" applyFill="1" applyAlignment="1">
      <alignment horizontal="center"/>
    </xf>
    <xf numFmtId="0" fontId="55" fillId="50" borderId="1" xfId="0" applyFont="1" applyFill="1" applyBorder="1"/>
    <xf numFmtId="0" fontId="0" fillId="50" borderId="1" xfId="0" applyFill="1" applyBorder="1"/>
    <xf numFmtId="0" fontId="66" fillId="50" borderId="1" xfId="0" applyFont="1" applyFill="1" applyBorder="1"/>
    <xf numFmtId="0" fontId="4" fillId="50" borderId="1" xfId="0" applyFont="1" applyFill="1" applyBorder="1"/>
    <xf numFmtId="0" fontId="4" fillId="39" borderId="2" xfId="0" applyFont="1" applyFill="1" applyBorder="1"/>
    <xf numFmtId="0" fontId="0" fillId="39" borderId="2" xfId="0" applyFill="1" applyBorder="1"/>
    <xf numFmtId="0" fontId="0" fillId="39" borderId="2" xfId="0" applyNumberFormat="1" applyFill="1" applyBorder="1"/>
    <xf numFmtId="0" fontId="4" fillId="39" borderId="2" xfId="0" applyNumberFormat="1" applyFont="1" applyFill="1" applyBorder="1" applyAlignment="1">
      <alignment vertical="center" wrapText="1"/>
    </xf>
    <xf numFmtId="169" fontId="4" fillId="28" borderId="0" xfId="45" applyNumberFormat="1" applyFont="1" applyFill="1" applyAlignment="1">
      <alignment horizontal="left"/>
    </xf>
    <xf numFmtId="0" fontId="4" fillId="28" borderId="0" xfId="0" applyFont="1" applyFill="1" applyAlignment="1">
      <alignment horizontal="right"/>
    </xf>
    <xf numFmtId="10" fontId="0" fillId="28" borderId="0" xfId="0" applyNumberFormat="1" applyFill="1" applyAlignment="1">
      <alignment horizontal="left"/>
    </xf>
    <xf numFmtId="166" fontId="0" fillId="28" borderId="0" xfId="0" applyNumberFormat="1" applyFill="1" applyAlignment="1">
      <alignment horizontal="left"/>
    </xf>
    <xf numFmtId="0" fontId="0" fillId="28" borderId="0" xfId="0" applyFill="1" applyAlignment="1">
      <alignment horizontal="left"/>
    </xf>
    <xf numFmtId="0" fontId="0" fillId="38" borderId="16" xfId="0" applyFill="1" applyBorder="1" applyAlignment="1">
      <alignment horizontal="left"/>
    </xf>
    <xf numFmtId="0" fontId="0" fillId="38" borderId="23" xfId="0" applyFill="1" applyBorder="1" applyAlignment="1">
      <alignment horizontal="right"/>
    </xf>
    <xf numFmtId="0" fontId="0" fillId="38" borderId="20" xfId="0" applyFill="1" applyBorder="1" applyAlignment="1">
      <alignment horizontal="left"/>
    </xf>
    <xf numFmtId="0" fontId="2" fillId="59" borderId="0" xfId="0" applyFont="1" applyFill="1"/>
    <xf numFmtId="0" fontId="0" fillId="59" borderId="0" xfId="0" applyFill="1"/>
    <xf numFmtId="0" fontId="2" fillId="27" borderId="0" xfId="0" applyFont="1" applyFill="1"/>
    <xf numFmtId="11" fontId="35" fillId="32" borderId="15" xfId="44" applyNumberFormat="1" applyFont="1" applyFill="1" applyBorder="1" applyAlignment="1"/>
    <xf numFmtId="11" fontId="0" fillId="32" borderId="15" xfId="44" applyNumberFormat="1" applyFont="1" applyFill="1" applyBorder="1" applyAlignment="1"/>
    <xf numFmtId="0" fontId="5" fillId="32" borderId="15" xfId="0" applyFont="1" applyFill="1" applyBorder="1" applyAlignment="1"/>
    <xf numFmtId="0" fontId="42" fillId="27" borderId="0" xfId="0" applyFont="1" applyFill="1"/>
    <xf numFmtId="0" fontId="2" fillId="35" borderId="0" xfId="0" applyFont="1" applyFill="1" applyAlignment="1">
      <alignment horizontal="right"/>
    </xf>
    <xf numFmtId="0" fontId="2" fillId="35" borderId="0" xfId="0" applyFont="1" applyFill="1" applyAlignment="1">
      <alignment horizontal="left"/>
    </xf>
    <xf numFmtId="0" fontId="70" fillId="28" borderId="0" xfId="0" applyFont="1" applyFill="1"/>
    <xf numFmtId="0" fontId="42" fillId="40" borderId="0" xfId="0" applyFont="1" applyFill="1"/>
    <xf numFmtId="0" fontId="4" fillId="40" borderId="0" xfId="0" applyFont="1" applyFill="1"/>
    <xf numFmtId="0" fontId="0" fillId="40" borderId="0" xfId="0" applyFill="1"/>
    <xf numFmtId="0" fontId="42" fillId="39" borderId="0" xfId="0" applyFont="1" applyFill="1"/>
    <xf numFmtId="0" fontId="2" fillId="60" borderId="0" xfId="0" applyFont="1" applyFill="1"/>
    <xf numFmtId="0" fontId="4" fillId="38" borderId="25" xfId="0" applyFont="1" applyFill="1" applyBorder="1" applyAlignment="1">
      <alignment horizontal="right"/>
    </xf>
    <xf numFmtId="0" fontId="42" fillId="46" borderId="0" xfId="0" applyFont="1" applyFill="1"/>
    <xf numFmtId="0" fontId="71" fillId="46" borderId="0" xfId="0" applyFont="1" applyFill="1"/>
    <xf numFmtId="0" fontId="72" fillId="34" borderId="0" xfId="0" applyFont="1" applyFill="1" applyAlignment="1">
      <alignment horizontal="left" readingOrder="1"/>
    </xf>
    <xf numFmtId="0" fontId="2" fillId="28" borderId="0" xfId="0" applyFont="1" applyFill="1"/>
    <xf numFmtId="0" fontId="0" fillId="0" borderId="0" xfId="0" applyBorder="1" applyAlignment="1">
      <alignment horizontal="center"/>
    </xf>
    <xf numFmtId="0" fontId="63" fillId="0" borderId="0" xfId="0" applyFont="1" applyAlignment="1"/>
    <xf numFmtId="0" fontId="74" fillId="0" borderId="0" xfId="0" applyFont="1" applyAlignment="1"/>
    <xf numFmtId="0" fontId="75" fillId="0" borderId="0" xfId="0" applyFont="1"/>
    <xf numFmtId="0" fontId="30" fillId="2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17" fontId="0" fillId="28" borderId="1" xfId="0" applyNumberFormat="1" applyFill="1" applyBorder="1"/>
    <xf numFmtId="17" fontId="0" fillId="38" borderId="1" xfId="0" applyNumberFormat="1" applyFill="1" applyBorder="1"/>
    <xf numFmtId="0" fontId="2" fillId="24" borderId="0" xfId="0" applyFont="1" applyFill="1" applyAlignment="1">
      <alignment horizontal="right"/>
    </xf>
    <xf numFmtId="10" fontId="0" fillId="24" borderId="0" xfId="0" applyNumberFormat="1" applyFill="1" applyAlignment="1">
      <alignment horizontal="left"/>
    </xf>
    <xf numFmtId="0" fontId="56" fillId="52" borderId="1" xfId="0" applyFont="1" applyFill="1" applyBorder="1" applyAlignment="1">
      <alignment horizontal="center"/>
    </xf>
    <xf numFmtId="0" fontId="56" fillId="47" borderId="1" xfId="0" applyFont="1" applyFill="1" applyBorder="1" applyAlignment="1">
      <alignment horizontal="center"/>
    </xf>
  </cellXfs>
  <cellStyles count="50">
    <cellStyle name="20% - Colore 1 2" xfId="2"/>
    <cellStyle name="20% - Colore 2 2" xfId="3"/>
    <cellStyle name="20% - Colore 3 2" xfId="4"/>
    <cellStyle name="20% - Colore 4 2" xfId="5"/>
    <cellStyle name="20% - Colore 5 2" xfId="6"/>
    <cellStyle name="20% - Colore 6 2" xfId="7"/>
    <cellStyle name="40% - Colore 1 2" xfId="8"/>
    <cellStyle name="40% - Colore 2 2" xfId="9"/>
    <cellStyle name="40% - Colore 3 2" xfId="10"/>
    <cellStyle name="40% - Colore 4 2" xfId="11"/>
    <cellStyle name="40% - Colore 5 2" xfId="12"/>
    <cellStyle name="40% - Colore 6 2" xfId="13"/>
    <cellStyle name="60% - Colore 1 2" xfId="14"/>
    <cellStyle name="60% - Colore 2 2" xfId="15"/>
    <cellStyle name="60% - Colore 3 2" xfId="16"/>
    <cellStyle name="60% - Colore 4 2" xfId="17"/>
    <cellStyle name="60% - Colore 5 2" xfId="18"/>
    <cellStyle name="60% - Colore 6 2" xfId="19"/>
    <cellStyle name="Calcolo 2" xfId="20"/>
    <cellStyle name="Cella collegata 2" xfId="21"/>
    <cellStyle name="Cella da controllare 2" xfId="22"/>
    <cellStyle name="Colore 1 2" xfId="23"/>
    <cellStyle name="Colore 2 2" xfId="24"/>
    <cellStyle name="Colore 3 2" xfId="25"/>
    <cellStyle name="Colore 4 2" xfId="26"/>
    <cellStyle name="Colore 5 2" xfId="27"/>
    <cellStyle name="Colore 6 2" xfId="28"/>
    <cellStyle name="Euro" xfId="29"/>
    <cellStyle name="Input 2" xfId="30"/>
    <cellStyle name="Migliaia" xfId="44" builtinId="3"/>
    <cellStyle name="Migliaia (0)_CORSI_di_DIPLOMA" xfId="47"/>
    <cellStyle name="Neutrale 2" xfId="31"/>
    <cellStyle name="Normale" xfId="0" builtinId="0"/>
    <cellStyle name="Normale 2" xfId="1"/>
    <cellStyle name="Normale 3" xfId="46"/>
    <cellStyle name="Normale 4" xfId="48"/>
    <cellStyle name="Nota 2" xfId="32"/>
    <cellStyle name="Output 2" xfId="33"/>
    <cellStyle name="Percentuale" xfId="45" builtinId="5"/>
    <cellStyle name="Testo avviso 2" xfId="34"/>
    <cellStyle name="Testo descrittivo 2" xfId="35"/>
    <cellStyle name="Titolo 1 2" xfId="37"/>
    <cellStyle name="Titolo 2 2" xfId="38"/>
    <cellStyle name="Titolo 3 2" xfId="39"/>
    <cellStyle name="Titolo 4 2" xfId="40"/>
    <cellStyle name="Titolo 5" xfId="36"/>
    <cellStyle name="Totale 2" xfId="41"/>
    <cellStyle name="Valore non valido 2" xfId="42"/>
    <cellStyle name="Valore valido 2" xfId="43"/>
    <cellStyle name="Valuta (0)_CORSI_di_DIPLOMA" xfId="49"/>
  </cellStyles>
  <dxfs count="0"/>
  <tableStyles count="0" defaultTableStyle="TableStyleMedium9" defaultPivotStyle="PivotStyleLight16"/>
  <colors>
    <mruColors>
      <color rgb="FFB7F1FF"/>
      <color rgb="FF6BE36E"/>
      <color rgb="FFA7DDBD"/>
      <color rgb="FF55DD9C"/>
      <color rgb="FFFFEDB3"/>
      <color rgb="FFFFEEB9"/>
      <color rgb="FFFFDF79"/>
      <color rgb="FFFFFFFF"/>
      <color rgb="FF32ADEA"/>
      <color rgb="FF5E2A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Regressione!$C$46</c:f>
              <c:strCache>
                <c:ptCount val="1"/>
                <c:pt idx="0">
                  <c:v>Residui</c:v>
                </c:pt>
              </c:strCache>
            </c:strRef>
          </c:tx>
          <c:spPr>
            <a:ln w="28575">
              <a:noFill/>
            </a:ln>
          </c:spPr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8-440E-8D59-B9AD30F0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976"/>
        <c:axId val="77824768"/>
      </c:scatterChart>
      <c:valAx>
        <c:axId val="778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24768"/>
        <c:crosses val="autoZero"/>
        <c:crossBetween val="midCat"/>
      </c:valAx>
      <c:valAx>
        <c:axId val="778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2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'Regressione 2'!$C$33</c:f>
              <c:strCache>
                <c:ptCount val="1"/>
                <c:pt idx="0">
                  <c:v>Residui</c:v>
                </c:pt>
              </c:strCache>
            </c:strRef>
          </c:tx>
          <c:spPr>
            <a:ln w="28575">
              <a:noFill/>
            </a:ln>
          </c:spPr>
          <c:yVal>
            <c:numRef>
              <c:f>'Regressione 2'!$C$34:$C$66</c:f>
              <c:numCache>
                <c:formatCode>General</c:formatCode>
                <c:ptCount val="33"/>
                <c:pt idx="0">
                  <c:v>-25890.490170031786</c:v>
                </c:pt>
                <c:pt idx="1">
                  <c:v>91782.530941438861</c:v>
                </c:pt>
                <c:pt idx="2">
                  <c:v>59624.832551061641</c:v>
                </c:pt>
                <c:pt idx="3">
                  <c:v>17897.377925281879</c:v>
                </c:pt>
                <c:pt idx="4">
                  <c:v>98185.26869957149</c:v>
                </c:pt>
                <c:pt idx="5">
                  <c:v>241062.43028092338</c:v>
                </c:pt>
                <c:pt idx="6">
                  <c:v>295948.82480988605</c:v>
                </c:pt>
                <c:pt idx="7">
                  <c:v>160925.93823730247</c:v>
                </c:pt>
                <c:pt idx="8">
                  <c:v>28173.773348310031</c:v>
                </c:pt>
                <c:pt idx="9">
                  <c:v>117979.84960056096</c:v>
                </c:pt>
                <c:pt idx="10">
                  <c:v>-509751.14220580831</c:v>
                </c:pt>
                <c:pt idx="11">
                  <c:v>-404540.63506260328</c:v>
                </c:pt>
                <c:pt idx="12">
                  <c:v>-321512.2025932977</c:v>
                </c:pt>
                <c:pt idx="13">
                  <c:v>-362962.37507252698</c:v>
                </c:pt>
                <c:pt idx="14">
                  <c:v>208037.8497623438</c:v>
                </c:pt>
                <c:pt idx="15">
                  <c:v>201682.06752947904</c:v>
                </c:pt>
                <c:pt idx="16">
                  <c:v>286002.98098274507</c:v>
                </c:pt>
                <c:pt idx="17">
                  <c:v>204675.71489989059</c:v>
                </c:pt>
                <c:pt idx="18">
                  <c:v>67576.321787495166</c:v>
                </c:pt>
                <c:pt idx="19">
                  <c:v>-162543.83236540202</c:v>
                </c:pt>
                <c:pt idx="20">
                  <c:v>-121666.94857795676</c:v>
                </c:pt>
                <c:pt idx="21">
                  <c:v>184121.81201009033</c:v>
                </c:pt>
                <c:pt idx="22">
                  <c:v>-29573.711800203659</c:v>
                </c:pt>
                <c:pt idx="23">
                  <c:v>102055.17731484305</c:v>
                </c:pt>
                <c:pt idx="24">
                  <c:v>267315.35512167402</c:v>
                </c:pt>
                <c:pt idx="25">
                  <c:v>63349.798930467572</c:v>
                </c:pt>
                <c:pt idx="26">
                  <c:v>-81235.36151414318</c:v>
                </c:pt>
                <c:pt idx="27">
                  <c:v>-30889.031132765114</c:v>
                </c:pt>
                <c:pt idx="28">
                  <c:v>56760.872710301541</c:v>
                </c:pt>
                <c:pt idx="29">
                  <c:v>84339.283615680877</c:v>
                </c:pt>
                <c:pt idx="30">
                  <c:v>7371.6388686248101</c:v>
                </c:pt>
                <c:pt idx="31">
                  <c:v>-7704.0671119899489</c:v>
                </c:pt>
                <c:pt idx="32">
                  <c:v>-816506.22291328479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8-440E-8D59-B9AD30F0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0704"/>
        <c:axId val="96922240"/>
      </c:scatterChart>
      <c:valAx>
        <c:axId val="969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22240"/>
        <c:crosses val="autoZero"/>
        <c:crossBetween val="midCat"/>
      </c:valAx>
      <c:valAx>
        <c:axId val="969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2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Prezzo Medio Benzina Tracciato dei Residui</c:v>
          </c:tx>
          <c:spPr>
            <a:ln w="28575">
              <a:noFill/>
            </a:ln>
          </c:spPr>
          <c:xVal>
            <c:numRef>
              <c:f>Database!$C$4:$C$36</c:f>
              <c:numCache>
                <c:formatCode>General</c:formatCode>
                <c:ptCount val="33"/>
                <c:pt idx="0">
                  <c:v>1.5489999999999999</c:v>
                </c:pt>
                <c:pt idx="1">
                  <c:v>1.5329999999999999</c:v>
                </c:pt>
                <c:pt idx="2">
                  <c:v>1.456</c:v>
                </c:pt>
                <c:pt idx="3">
                  <c:v>1.355</c:v>
                </c:pt>
                <c:pt idx="4">
                  <c:v>1.3129999999999999</c:v>
                </c:pt>
                <c:pt idx="5">
                  <c:v>1.2969999999999999</c:v>
                </c:pt>
                <c:pt idx="6">
                  <c:v>1.2370000000000001</c:v>
                </c:pt>
                <c:pt idx="7">
                  <c:v>1.1870000000000001</c:v>
                </c:pt>
                <c:pt idx="8">
                  <c:v>1.147</c:v>
                </c:pt>
                <c:pt idx="9">
                  <c:v>1.073</c:v>
                </c:pt>
                <c:pt idx="10">
                  <c:v>1.083</c:v>
                </c:pt>
                <c:pt idx="11">
                  <c:v>1.1160000000000001</c:v>
                </c:pt>
                <c:pt idx="12">
                  <c:v>1.121</c:v>
                </c:pt>
                <c:pt idx="13">
                  <c:v>1.1220000000000001</c:v>
                </c:pt>
                <c:pt idx="14">
                  <c:v>1.0629999999999999</c:v>
                </c:pt>
                <c:pt idx="15">
                  <c:v>1.101</c:v>
                </c:pt>
                <c:pt idx="16">
                  <c:v>1.2110000000000001</c:v>
                </c:pt>
                <c:pt idx="17">
                  <c:v>1.149</c:v>
                </c:pt>
                <c:pt idx="18">
                  <c:v>1.117</c:v>
                </c:pt>
                <c:pt idx="19">
                  <c:v>1.1020000000000001</c:v>
                </c:pt>
                <c:pt idx="20">
                  <c:v>1.1519999999999999</c:v>
                </c:pt>
                <c:pt idx="21">
                  <c:v>1.3440000000000001</c:v>
                </c:pt>
                <c:pt idx="22">
                  <c:v>1.22</c:v>
                </c:pt>
                <c:pt idx="23">
                  <c:v>1.2849999999999999</c:v>
                </c:pt>
                <c:pt idx="24">
                  <c:v>1.2989999999999999</c:v>
                </c:pt>
                <c:pt idx="25">
                  <c:v>1.38</c:v>
                </c:pt>
                <c:pt idx="26">
                  <c:v>1.2330000000000001</c:v>
                </c:pt>
                <c:pt idx="27">
                  <c:v>1.3640000000000001</c:v>
                </c:pt>
                <c:pt idx="28">
                  <c:v>1.556</c:v>
                </c:pt>
                <c:pt idx="29">
                  <c:v>1.786</c:v>
                </c:pt>
                <c:pt idx="30">
                  <c:v>1.748</c:v>
                </c:pt>
                <c:pt idx="31">
                  <c:v>1.712</c:v>
                </c:pt>
                <c:pt idx="32">
                  <c:v>1.534</c:v>
                </c:pt>
              </c:numCache>
            </c:numRef>
          </c:xVal>
          <c:yVal>
            <c:numRef>
              <c:f>'Regressione 2'!$C$34:$C$66</c:f>
              <c:numCache>
                <c:formatCode>General</c:formatCode>
                <c:ptCount val="33"/>
                <c:pt idx="0">
                  <c:v>-25890.490170031786</c:v>
                </c:pt>
                <c:pt idx="1">
                  <c:v>91782.530941438861</c:v>
                </c:pt>
                <c:pt idx="2">
                  <c:v>59624.832551061641</c:v>
                </c:pt>
                <c:pt idx="3">
                  <c:v>17897.377925281879</c:v>
                </c:pt>
                <c:pt idx="4">
                  <c:v>98185.26869957149</c:v>
                </c:pt>
                <c:pt idx="5">
                  <c:v>241062.43028092338</c:v>
                </c:pt>
                <c:pt idx="6">
                  <c:v>295948.82480988605</c:v>
                </c:pt>
                <c:pt idx="7">
                  <c:v>160925.93823730247</c:v>
                </c:pt>
                <c:pt idx="8">
                  <c:v>28173.773348310031</c:v>
                </c:pt>
                <c:pt idx="9">
                  <c:v>117979.84960056096</c:v>
                </c:pt>
                <c:pt idx="10">
                  <c:v>-509751.14220580831</c:v>
                </c:pt>
                <c:pt idx="11">
                  <c:v>-404540.63506260328</c:v>
                </c:pt>
                <c:pt idx="12">
                  <c:v>-321512.2025932977</c:v>
                </c:pt>
                <c:pt idx="13">
                  <c:v>-362962.37507252698</c:v>
                </c:pt>
                <c:pt idx="14">
                  <c:v>208037.8497623438</c:v>
                </c:pt>
                <c:pt idx="15">
                  <c:v>201682.06752947904</c:v>
                </c:pt>
                <c:pt idx="16">
                  <c:v>286002.98098274507</c:v>
                </c:pt>
                <c:pt idx="17">
                  <c:v>204675.71489989059</c:v>
                </c:pt>
                <c:pt idx="18">
                  <c:v>67576.321787495166</c:v>
                </c:pt>
                <c:pt idx="19">
                  <c:v>-162543.83236540202</c:v>
                </c:pt>
                <c:pt idx="20">
                  <c:v>-121666.94857795676</c:v>
                </c:pt>
                <c:pt idx="21">
                  <c:v>184121.81201009033</c:v>
                </c:pt>
                <c:pt idx="22">
                  <c:v>-29573.711800203659</c:v>
                </c:pt>
                <c:pt idx="23">
                  <c:v>102055.17731484305</c:v>
                </c:pt>
                <c:pt idx="24">
                  <c:v>267315.35512167402</c:v>
                </c:pt>
                <c:pt idx="25">
                  <c:v>63349.798930467572</c:v>
                </c:pt>
                <c:pt idx="26">
                  <c:v>-81235.36151414318</c:v>
                </c:pt>
                <c:pt idx="27">
                  <c:v>-30889.031132765114</c:v>
                </c:pt>
                <c:pt idx="28">
                  <c:v>56760.872710301541</c:v>
                </c:pt>
                <c:pt idx="29">
                  <c:v>84339.283615680877</c:v>
                </c:pt>
                <c:pt idx="30">
                  <c:v>7371.6388686248101</c:v>
                </c:pt>
                <c:pt idx="31">
                  <c:v>-7704.0671119899489</c:v>
                </c:pt>
                <c:pt idx="32">
                  <c:v>-816506.22291328479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3-4816-A524-E10ED6C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6128"/>
        <c:axId val="96826112"/>
      </c:scatterChart>
      <c:valAx>
        <c:axId val="968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26112"/>
        <c:crosses val="autoZero"/>
        <c:crossBetween val="midCat"/>
      </c:valAx>
      <c:valAx>
        <c:axId val="968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161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Tasso di Occupazione Tracciato dei Residui</c:v>
          </c:tx>
          <c:spPr>
            <a:ln w="28575">
              <a:noFill/>
            </a:ln>
          </c:spPr>
          <c:xVal>
            <c:numRef>
              <c:f>Database!$I$4:$I$36</c:f>
              <c:numCache>
                <c:formatCode>General</c:formatCode>
                <c:ptCount val="33"/>
                <c:pt idx="0">
                  <c:v>53.7</c:v>
                </c:pt>
                <c:pt idx="1">
                  <c:v>53.4</c:v>
                </c:pt>
                <c:pt idx="2">
                  <c:v>53.3</c:v>
                </c:pt>
                <c:pt idx="3">
                  <c:v>53.3</c:v>
                </c:pt>
                <c:pt idx="4">
                  <c:v>53.5</c:v>
                </c:pt>
                <c:pt idx="5">
                  <c:v>53.8</c:v>
                </c:pt>
                <c:pt idx="6">
                  <c:v>54.2</c:v>
                </c:pt>
                <c:pt idx="7">
                  <c:v>54.8</c:v>
                </c:pt>
                <c:pt idx="8">
                  <c:v>54.9</c:v>
                </c:pt>
                <c:pt idx="9">
                  <c:v>54.4</c:v>
                </c:pt>
                <c:pt idx="10">
                  <c:v>53.7</c:v>
                </c:pt>
                <c:pt idx="11">
                  <c:v>52.8</c:v>
                </c:pt>
                <c:pt idx="12">
                  <c:v>52.5</c:v>
                </c:pt>
                <c:pt idx="13">
                  <c:v>52.9</c:v>
                </c:pt>
                <c:pt idx="14">
                  <c:v>53</c:v>
                </c:pt>
                <c:pt idx="15">
                  <c:v>53.7</c:v>
                </c:pt>
                <c:pt idx="16">
                  <c:v>54.5</c:v>
                </c:pt>
                <c:pt idx="17">
                  <c:v>55.5</c:v>
                </c:pt>
                <c:pt idx="18">
                  <c:v>56.6</c:v>
                </c:pt>
                <c:pt idx="19">
                  <c:v>57.4</c:v>
                </c:pt>
                <c:pt idx="20">
                  <c:v>57.5</c:v>
                </c:pt>
                <c:pt idx="21">
                  <c:v>57.6</c:v>
                </c:pt>
                <c:pt idx="22">
                  <c:v>57.5</c:v>
                </c:pt>
                <c:pt idx="23">
                  <c:v>58.3</c:v>
                </c:pt>
                <c:pt idx="24">
                  <c:v>58.6</c:v>
                </c:pt>
                <c:pt idx="25">
                  <c:v>58.6</c:v>
                </c:pt>
                <c:pt idx="26">
                  <c:v>57.4</c:v>
                </c:pt>
                <c:pt idx="27">
                  <c:v>56.8</c:v>
                </c:pt>
                <c:pt idx="28">
                  <c:v>56.8</c:v>
                </c:pt>
                <c:pt idx="29">
                  <c:v>56.6</c:v>
                </c:pt>
                <c:pt idx="30">
                  <c:v>55.5</c:v>
                </c:pt>
                <c:pt idx="31">
                  <c:v>55.7</c:v>
                </c:pt>
                <c:pt idx="32">
                  <c:v>56.3</c:v>
                </c:pt>
              </c:numCache>
            </c:numRef>
          </c:xVal>
          <c:yVal>
            <c:numRef>
              <c:f>'Regressione 2'!$C$34:$C$66</c:f>
              <c:numCache>
                <c:formatCode>General</c:formatCode>
                <c:ptCount val="33"/>
                <c:pt idx="0">
                  <c:v>-25890.490170031786</c:v>
                </c:pt>
                <c:pt idx="1">
                  <c:v>91782.530941438861</c:v>
                </c:pt>
                <c:pt idx="2">
                  <c:v>59624.832551061641</c:v>
                </c:pt>
                <c:pt idx="3">
                  <c:v>17897.377925281879</c:v>
                </c:pt>
                <c:pt idx="4">
                  <c:v>98185.26869957149</c:v>
                </c:pt>
                <c:pt idx="5">
                  <c:v>241062.43028092338</c:v>
                </c:pt>
                <c:pt idx="6">
                  <c:v>295948.82480988605</c:v>
                </c:pt>
                <c:pt idx="7">
                  <c:v>160925.93823730247</c:v>
                </c:pt>
                <c:pt idx="8">
                  <c:v>28173.773348310031</c:v>
                </c:pt>
                <c:pt idx="9">
                  <c:v>117979.84960056096</c:v>
                </c:pt>
                <c:pt idx="10">
                  <c:v>-509751.14220580831</c:v>
                </c:pt>
                <c:pt idx="11">
                  <c:v>-404540.63506260328</c:v>
                </c:pt>
                <c:pt idx="12">
                  <c:v>-321512.2025932977</c:v>
                </c:pt>
                <c:pt idx="13">
                  <c:v>-362962.37507252698</c:v>
                </c:pt>
                <c:pt idx="14">
                  <c:v>208037.8497623438</c:v>
                </c:pt>
                <c:pt idx="15">
                  <c:v>201682.06752947904</c:v>
                </c:pt>
                <c:pt idx="16">
                  <c:v>286002.98098274507</c:v>
                </c:pt>
                <c:pt idx="17">
                  <c:v>204675.71489989059</c:v>
                </c:pt>
                <c:pt idx="18">
                  <c:v>67576.321787495166</c:v>
                </c:pt>
                <c:pt idx="19">
                  <c:v>-162543.83236540202</c:v>
                </c:pt>
                <c:pt idx="20">
                  <c:v>-121666.94857795676</c:v>
                </c:pt>
                <c:pt idx="21">
                  <c:v>184121.81201009033</c:v>
                </c:pt>
                <c:pt idx="22">
                  <c:v>-29573.711800203659</c:v>
                </c:pt>
                <c:pt idx="23">
                  <c:v>102055.17731484305</c:v>
                </c:pt>
                <c:pt idx="24">
                  <c:v>267315.35512167402</c:v>
                </c:pt>
                <c:pt idx="25">
                  <c:v>63349.798930467572</c:v>
                </c:pt>
                <c:pt idx="26">
                  <c:v>-81235.36151414318</c:v>
                </c:pt>
                <c:pt idx="27">
                  <c:v>-30889.031132765114</c:v>
                </c:pt>
                <c:pt idx="28">
                  <c:v>56760.872710301541</c:v>
                </c:pt>
                <c:pt idx="29">
                  <c:v>84339.283615680877</c:v>
                </c:pt>
                <c:pt idx="30">
                  <c:v>7371.6388686248101</c:v>
                </c:pt>
                <c:pt idx="31">
                  <c:v>-7704.0671119899489</c:v>
                </c:pt>
                <c:pt idx="32">
                  <c:v>-816506.22291328479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C-406F-B87C-65C958FD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8896"/>
        <c:axId val="96930432"/>
      </c:scatterChart>
      <c:valAx>
        <c:axId val="96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30432"/>
        <c:crosses val="autoZero"/>
        <c:crossBetween val="midCat"/>
      </c:valAx>
      <c:valAx>
        <c:axId val="969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28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Prezzo Benzina</c:v>
          </c:tx>
          <c:marker>
            <c:symbol val="none"/>
          </c:marker>
          <c:cat>
            <c:strRef>
              <c:f>Previsione!$A$46:$A$82</c:f>
              <c:strCach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2016*</c:v>
                </c:pt>
                <c:pt idx="34">
                  <c:v>2017*</c:v>
                </c:pt>
                <c:pt idx="35">
                  <c:v>2018*</c:v>
                </c:pt>
                <c:pt idx="36">
                  <c:v>2019*</c:v>
                </c:pt>
              </c:strCache>
            </c:strRef>
          </c:cat>
          <c:val>
            <c:numRef>
              <c:f>Previsione!$B$46:$B$82</c:f>
              <c:numCache>
                <c:formatCode>General</c:formatCode>
                <c:ptCount val="37"/>
                <c:pt idx="0">
                  <c:v>1.5489999999999999</c:v>
                </c:pt>
                <c:pt idx="1">
                  <c:v>1.5329999999999999</c:v>
                </c:pt>
                <c:pt idx="2">
                  <c:v>1.456</c:v>
                </c:pt>
                <c:pt idx="3">
                  <c:v>1.355</c:v>
                </c:pt>
                <c:pt idx="4">
                  <c:v>1.3129999999999999</c:v>
                </c:pt>
                <c:pt idx="5">
                  <c:v>1.2969999999999999</c:v>
                </c:pt>
                <c:pt idx="6">
                  <c:v>1.2370000000000001</c:v>
                </c:pt>
                <c:pt idx="7">
                  <c:v>1.1870000000000001</c:v>
                </c:pt>
                <c:pt idx="8">
                  <c:v>1.147</c:v>
                </c:pt>
                <c:pt idx="9">
                  <c:v>1.073</c:v>
                </c:pt>
                <c:pt idx="10">
                  <c:v>1.083</c:v>
                </c:pt>
                <c:pt idx="11">
                  <c:v>1.1160000000000001</c:v>
                </c:pt>
                <c:pt idx="12">
                  <c:v>1.121</c:v>
                </c:pt>
                <c:pt idx="13">
                  <c:v>1.1220000000000001</c:v>
                </c:pt>
                <c:pt idx="14">
                  <c:v>1.0629999999999999</c:v>
                </c:pt>
                <c:pt idx="15">
                  <c:v>1.101</c:v>
                </c:pt>
                <c:pt idx="16">
                  <c:v>1.2110000000000001</c:v>
                </c:pt>
                <c:pt idx="17">
                  <c:v>1.149</c:v>
                </c:pt>
                <c:pt idx="18">
                  <c:v>1.117</c:v>
                </c:pt>
                <c:pt idx="19">
                  <c:v>1.1020000000000001</c:v>
                </c:pt>
                <c:pt idx="20">
                  <c:v>1.1519999999999999</c:v>
                </c:pt>
                <c:pt idx="21">
                  <c:v>1.3440000000000001</c:v>
                </c:pt>
                <c:pt idx="22">
                  <c:v>1.22</c:v>
                </c:pt>
                <c:pt idx="23">
                  <c:v>1.2849999999999999</c:v>
                </c:pt>
                <c:pt idx="24">
                  <c:v>1.2989999999999999</c:v>
                </c:pt>
                <c:pt idx="25">
                  <c:v>1.38</c:v>
                </c:pt>
                <c:pt idx="26">
                  <c:v>1.2330000000000001</c:v>
                </c:pt>
                <c:pt idx="27">
                  <c:v>1.3640000000000001</c:v>
                </c:pt>
                <c:pt idx="28">
                  <c:v>1.556</c:v>
                </c:pt>
                <c:pt idx="29">
                  <c:v>1.786</c:v>
                </c:pt>
                <c:pt idx="30">
                  <c:v>1.748</c:v>
                </c:pt>
                <c:pt idx="31">
                  <c:v>1.712</c:v>
                </c:pt>
                <c:pt idx="32">
                  <c:v>1.534</c:v>
                </c:pt>
                <c:pt idx="33" formatCode="0.000">
                  <c:v>1.4373580000000001</c:v>
                </c:pt>
                <c:pt idx="34" formatCode="0.000">
                  <c:v>1.4341991678165338</c:v>
                </c:pt>
                <c:pt idx="35" formatCode="0.000">
                  <c:v>1.4310472776897876</c:v>
                </c:pt>
                <c:pt idx="36" formatCode="0.000">
                  <c:v>1.4279023143634426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D7-41C6-93D3-65B97DE45EDF}"/>
            </c:ext>
          </c:extLst>
        </c:ser>
        <c:ser>
          <c:idx val="1"/>
          <c:order val="1"/>
          <c:tx>
            <c:v>Tasso di Occupazione</c:v>
          </c:tx>
          <c:marker>
            <c:symbol val="none"/>
          </c:marker>
          <c:cat>
            <c:strRef>
              <c:f>Previsione!$A$46:$A$82</c:f>
              <c:strCach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2016*</c:v>
                </c:pt>
                <c:pt idx="34">
                  <c:v>2017*</c:v>
                </c:pt>
                <c:pt idx="35">
                  <c:v>2018*</c:v>
                </c:pt>
                <c:pt idx="36">
                  <c:v>2019*</c:v>
                </c:pt>
              </c:strCache>
            </c:strRef>
          </c:cat>
          <c:val>
            <c:numRef>
              <c:f>Previsione!$C$46:$C$82</c:f>
              <c:numCache>
                <c:formatCode>General</c:formatCode>
                <c:ptCount val="37"/>
                <c:pt idx="0">
                  <c:v>53.7</c:v>
                </c:pt>
                <c:pt idx="1">
                  <c:v>53.4</c:v>
                </c:pt>
                <c:pt idx="2">
                  <c:v>53.3</c:v>
                </c:pt>
                <c:pt idx="3">
                  <c:v>53.3</c:v>
                </c:pt>
                <c:pt idx="4">
                  <c:v>53.5</c:v>
                </c:pt>
                <c:pt idx="5">
                  <c:v>53.8</c:v>
                </c:pt>
                <c:pt idx="6">
                  <c:v>54.2</c:v>
                </c:pt>
                <c:pt idx="7">
                  <c:v>54.8</c:v>
                </c:pt>
                <c:pt idx="8">
                  <c:v>54.9</c:v>
                </c:pt>
                <c:pt idx="9">
                  <c:v>54.4</c:v>
                </c:pt>
                <c:pt idx="10">
                  <c:v>53.7</c:v>
                </c:pt>
                <c:pt idx="11">
                  <c:v>52.8</c:v>
                </c:pt>
                <c:pt idx="12">
                  <c:v>52.5</c:v>
                </c:pt>
                <c:pt idx="13">
                  <c:v>52.9</c:v>
                </c:pt>
                <c:pt idx="14">
                  <c:v>53</c:v>
                </c:pt>
                <c:pt idx="15">
                  <c:v>53.7</c:v>
                </c:pt>
                <c:pt idx="16">
                  <c:v>54.5</c:v>
                </c:pt>
                <c:pt idx="17">
                  <c:v>55.5</c:v>
                </c:pt>
                <c:pt idx="18">
                  <c:v>56.6</c:v>
                </c:pt>
                <c:pt idx="19">
                  <c:v>57.4</c:v>
                </c:pt>
                <c:pt idx="20">
                  <c:v>57.5</c:v>
                </c:pt>
                <c:pt idx="21">
                  <c:v>57.6</c:v>
                </c:pt>
                <c:pt idx="22">
                  <c:v>57.5</c:v>
                </c:pt>
                <c:pt idx="23">
                  <c:v>58.3</c:v>
                </c:pt>
                <c:pt idx="24">
                  <c:v>58.6</c:v>
                </c:pt>
                <c:pt idx="25">
                  <c:v>58.6</c:v>
                </c:pt>
                <c:pt idx="26">
                  <c:v>57.4</c:v>
                </c:pt>
                <c:pt idx="27">
                  <c:v>56.8</c:v>
                </c:pt>
                <c:pt idx="28">
                  <c:v>56.8</c:v>
                </c:pt>
                <c:pt idx="29">
                  <c:v>56.6</c:v>
                </c:pt>
                <c:pt idx="30">
                  <c:v>55.5</c:v>
                </c:pt>
                <c:pt idx="31">
                  <c:v>55.7</c:v>
                </c:pt>
                <c:pt idx="32">
                  <c:v>56.3</c:v>
                </c:pt>
                <c:pt idx="33" formatCode="0.0">
                  <c:v>56.806699999999999</c:v>
                </c:pt>
                <c:pt idx="34" formatCode="0.0">
                  <c:v>57.090733499999999</c:v>
                </c:pt>
                <c:pt idx="35" formatCode="0.0">
                  <c:v>57.376187167499999</c:v>
                </c:pt>
                <c:pt idx="36" formatCode="0.0">
                  <c:v>57.605691916170002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D7-41C6-93D3-65B97DE45EDF}"/>
            </c:ext>
          </c:extLst>
        </c:ser>
        <c:ser>
          <c:idx val="2"/>
          <c:order val="2"/>
          <c:tx>
            <c:v>Immatricolazioni (Ysup)</c:v>
          </c:tx>
          <c:marker>
            <c:symbol val="none"/>
          </c:marker>
          <c:cat>
            <c:strRef>
              <c:f>Previsione!$A$46:$A$82</c:f>
              <c:strCach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2016*</c:v>
                </c:pt>
                <c:pt idx="34">
                  <c:v>2017*</c:v>
                </c:pt>
                <c:pt idx="35">
                  <c:v>2018*</c:v>
                </c:pt>
                <c:pt idx="36">
                  <c:v>2019*</c:v>
                </c:pt>
              </c:strCache>
            </c:strRef>
          </c:cat>
          <c:val>
            <c:numRef>
              <c:f>Previsione!$D$46:$D$82</c:f>
              <c:numCache>
                <c:formatCode>General</c:formatCode>
                <c:ptCount val="37"/>
                <c:pt idx="33" formatCode="0">
                  <c:v>1361054.2910400783</c:v>
                </c:pt>
                <c:pt idx="34" formatCode="0">
                  <c:v>1386594.2061224703</c:v>
                </c:pt>
                <c:pt idx="35" formatCode="0">
                  <c:v>1412226.3215103662</c:v>
                </c:pt>
                <c:pt idx="36" formatCode="0">
                  <c:v>1433788.4217020043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7-41C6-93D3-65B97DE45EDF}"/>
            </c:ext>
          </c:extLst>
        </c:ser>
        <c:ser>
          <c:idx val="3"/>
          <c:order val="3"/>
          <c:tx>
            <c:v>Immatricolazioni</c:v>
          </c:tx>
          <c:marker>
            <c:symbol val="none"/>
          </c:marker>
          <c:cat>
            <c:strRef>
              <c:f>Previsione!$A$46:$A$82</c:f>
              <c:strCach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2016*</c:v>
                </c:pt>
                <c:pt idx="34">
                  <c:v>2017*</c:v>
                </c:pt>
                <c:pt idx="35">
                  <c:v>2018*</c:v>
                </c:pt>
                <c:pt idx="36">
                  <c:v>2019*</c:v>
                </c:pt>
              </c:strCache>
            </c:strRef>
          </c:cat>
          <c:val>
            <c:numRef>
              <c:f>Previsione!$E$46:$E$82</c:f>
              <c:numCache>
                <c:formatCode>General</c:formatCode>
                <c:ptCount val="37"/>
                <c:pt idx="0">
                  <c:v>1451512</c:v>
                </c:pt>
                <c:pt idx="1">
                  <c:v>1572402</c:v>
                </c:pt>
                <c:pt idx="2">
                  <c:v>1653217</c:v>
                </c:pt>
                <c:pt idx="3">
                  <c:v>1769191</c:v>
                </c:pt>
                <c:pt idx="4">
                  <c:v>1929568</c:v>
                </c:pt>
                <c:pt idx="5">
                  <c:v>2119193</c:v>
                </c:pt>
                <c:pt idx="6">
                  <c:v>2296784</c:v>
                </c:pt>
                <c:pt idx="7">
                  <c:v>2283362</c:v>
                </c:pt>
                <c:pt idx="8">
                  <c:v>2220321</c:v>
                </c:pt>
                <c:pt idx="9">
                  <c:v>2389395</c:v>
                </c:pt>
                <c:pt idx="10">
                  <c:v>1695264</c:v>
                </c:pt>
                <c:pt idx="11">
                  <c:v>1683652</c:v>
                </c:pt>
                <c:pt idx="12">
                  <c:v>1737108</c:v>
                </c:pt>
                <c:pt idx="13">
                  <c:v>1723117</c:v>
                </c:pt>
                <c:pt idx="14">
                  <c:v>2393495</c:v>
                </c:pt>
                <c:pt idx="15">
                  <c:v>2378592</c:v>
                </c:pt>
                <c:pt idx="16">
                  <c:v>2349200</c:v>
                </c:pt>
                <c:pt idx="17">
                  <c:v>2437231</c:v>
                </c:pt>
                <c:pt idx="18">
                  <c:v>2429903</c:v>
                </c:pt>
                <c:pt idx="19">
                  <c:v>2281245</c:v>
                </c:pt>
                <c:pt idx="20">
                  <c:v>2251307</c:v>
                </c:pt>
                <c:pt idx="21">
                  <c:v>2264562</c:v>
                </c:pt>
                <c:pt idx="22">
                  <c:v>2237225</c:v>
                </c:pt>
                <c:pt idx="23">
                  <c:v>2325404</c:v>
                </c:pt>
                <c:pt idx="24">
                  <c:v>2490570</c:v>
                </c:pt>
                <c:pt idx="25">
                  <c:v>2160131</c:v>
                </c:pt>
                <c:pt idx="26">
                  <c:v>2158010</c:v>
                </c:pt>
                <c:pt idx="27">
                  <c:v>1960282</c:v>
                </c:pt>
                <c:pt idx="28">
                  <c:v>1748143</c:v>
                </c:pt>
                <c:pt idx="29">
                  <c:v>1402089</c:v>
                </c:pt>
                <c:pt idx="30">
                  <c:v>1304648</c:v>
                </c:pt>
                <c:pt idx="31">
                  <c:v>1360293</c:v>
                </c:pt>
                <c:pt idx="32">
                  <c:v>872951</c:v>
                </c:pt>
                <c:pt idx="33" formatCode="0">
                  <c:v>1877115.7612076793</c:v>
                </c:pt>
                <c:pt idx="34" formatCode="0">
                  <c:v>1902655.0000776178</c:v>
                </c:pt>
                <c:pt idx="35" formatCode="0">
                  <c:v>1928286.4347994095</c:v>
                </c:pt>
                <c:pt idx="36" formatCode="0">
                  <c:v>1949847.8799432442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D7-41C6-93D3-65B97DE45EDF}"/>
            </c:ext>
          </c:extLst>
        </c:ser>
        <c:ser>
          <c:idx val="4"/>
          <c:order val="4"/>
          <c:tx>
            <c:v>Immatricolazioni Xsub</c:v>
          </c:tx>
          <c:marker>
            <c:symbol val="none"/>
          </c:marker>
          <c:cat>
            <c:strRef>
              <c:f>Previsione!$A$46:$A$82</c:f>
              <c:strCache>
                <c:ptCount val="37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2016*</c:v>
                </c:pt>
                <c:pt idx="34">
                  <c:v>2017*</c:v>
                </c:pt>
                <c:pt idx="35">
                  <c:v>2018*</c:v>
                </c:pt>
                <c:pt idx="36">
                  <c:v>2019*</c:v>
                </c:pt>
              </c:strCache>
            </c:strRef>
          </c:cat>
          <c:val>
            <c:numRef>
              <c:f>Previsione!$F$46:$F$82</c:f>
              <c:numCache>
                <c:formatCode>General</c:formatCode>
                <c:ptCount val="37"/>
                <c:pt idx="33">
                  <c:v>2393177.7445610841</c:v>
                </c:pt>
                <c:pt idx="34">
                  <c:v>2418716.5198699324</c:v>
                </c:pt>
                <c:pt idx="35">
                  <c:v>2444347.5246862564</c:v>
                </c:pt>
                <c:pt idx="36">
                  <c:v>2465908.543326905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D7-41C6-93D3-65B97DE4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5712"/>
        <c:axId val="97237248"/>
      </c:lineChart>
      <c:catAx>
        <c:axId val="972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37248"/>
        <c:crosses val="autoZero"/>
        <c:auto val="1"/>
        <c:lblAlgn val="ctr"/>
        <c:lblOffset val="100"/>
        <c:noMultiLvlLbl val="0"/>
      </c:catAx>
      <c:valAx>
        <c:axId val="972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Prezzi al consumo di Benzina e Gasolio dal 2012 al 2015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Prezzo Benzina 2002-2015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'Serie storica'!$B$3:$B$170</c:f>
              <c:numCache>
                <c:formatCode>General</c:formatCode>
                <c:ptCount val="168"/>
                <c:pt idx="0">
                  <c:v>992.39</c:v>
                </c:pt>
                <c:pt idx="1">
                  <c:v>1095</c:v>
                </c:pt>
                <c:pt idx="2">
                  <c:v>1023.92</c:v>
                </c:pt>
                <c:pt idx="3">
                  <c:v>1063.3599999999999</c:v>
                </c:pt>
                <c:pt idx="4">
                  <c:v>1071.58</c:v>
                </c:pt>
                <c:pt idx="5">
                  <c:v>1061.1099999999999</c:v>
                </c:pt>
                <c:pt idx="6">
                  <c:v>1052.43</c:v>
                </c:pt>
                <c:pt idx="7">
                  <c:v>1052.57</c:v>
                </c:pt>
                <c:pt idx="8">
                  <c:v>1061.73</c:v>
                </c:pt>
                <c:pt idx="9">
                  <c:v>1068.08</c:v>
                </c:pt>
                <c:pt idx="10">
                  <c:v>1052.98</c:v>
                </c:pt>
                <c:pt idx="11">
                  <c:v>1045.69</c:v>
                </c:pt>
                <c:pt idx="12">
                  <c:v>1068.53</c:v>
                </c:pt>
                <c:pt idx="13">
                  <c:v>1087.79</c:v>
                </c:pt>
                <c:pt idx="14">
                  <c:v>1095.02</c:v>
                </c:pt>
                <c:pt idx="15">
                  <c:v>1065.23</c:v>
                </c:pt>
                <c:pt idx="16">
                  <c:v>1039.79</c:v>
                </c:pt>
                <c:pt idx="17">
                  <c:v>1032.03</c:v>
                </c:pt>
                <c:pt idx="18">
                  <c:v>1045.49</c:v>
                </c:pt>
                <c:pt idx="19">
                  <c:v>1065.9000000000001</c:v>
                </c:pt>
                <c:pt idx="20">
                  <c:v>1071.8399999999999</c:v>
                </c:pt>
                <c:pt idx="21">
                  <c:v>1043.94</c:v>
                </c:pt>
                <c:pt idx="22">
                  <c:v>1043.3699999999999</c:v>
                </c:pt>
                <c:pt idx="23">
                  <c:v>1036.82</c:v>
                </c:pt>
                <c:pt idx="24">
                  <c:v>1047.2</c:v>
                </c:pt>
                <c:pt idx="25">
                  <c:v>1063.0999999999999</c:v>
                </c:pt>
                <c:pt idx="26">
                  <c:v>1082.1500000000001</c:v>
                </c:pt>
                <c:pt idx="27">
                  <c:v>1091.99</c:v>
                </c:pt>
                <c:pt idx="28">
                  <c:v>1131.29</c:v>
                </c:pt>
                <c:pt idx="29">
                  <c:v>1148.1400000000001</c:v>
                </c:pt>
                <c:pt idx="30">
                  <c:v>1146.8499999999999</c:v>
                </c:pt>
                <c:pt idx="31">
                  <c:v>1156.74</c:v>
                </c:pt>
                <c:pt idx="32">
                  <c:v>1155.81</c:v>
                </c:pt>
                <c:pt idx="33">
                  <c:v>1168.69</c:v>
                </c:pt>
                <c:pt idx="34">
                  <c:v>1168.1099999999999</c:v>
                </c:pt>
                <c:pt idx="35">
                  <c:v>1132.57</c:v>
                </c:pt>
                <c:pt idx="36">
                  <c:v>1098.07</c:v>
                </c:pt>
                <c:pt idx="37">
                  <c:v>1135.1199999999999</c:v>
                </c:pt>
                <c:pt idx="38">
                  <c:v>1170.1500000000001</c:v>
                </c:pt>
                <c:pt idx="39">
                  <c:v>1219.72</c:v>
                </c:pt>
                <c:pt idx="40">
                  <c:v>1208.74</c:v>
                </c:pt>
                <c:pt idx="41">
                  <c:v>1209</c:v>
                </c:pt>
                <c:pt idx="42">
                  <c:v>1244.8599999999999</c:v>
                </c:pt>
                <c:pt idx="43">
                  <c:v>1255.8599999999999</c:v>
                </c:pt>
                <c:pt idx="44">
                  <c:v>1303.5899999999999</c:v>
                </c:pt>
                <c:pt idx="45">
                  <c:v>1321.38</c:v>
                </c:pt>
                <c:pt idx="46">
                  <c:v>1243.77</c:v>
                </c:pt>
                <c:pt idx="47">
                  <c:v>1220.03</c:v>
                </c:pt>
                <c:pt idx="48">
                  <c:v>1248.31</c:v>
                </c:pt>
                <c:pt idx="49">
                  <c:v>1248.3699999999999</c:v>
                </c:pt>
                <c:pt idx="50">
                  <c:v>1253.42</c:v>
                </c:pt>
                <c:pt idx="51">
                  <c:v>1298.51</c:v>
                </c:pt>
                <c:pt idx="52">
                  <c:v>1341.37</c:v>
                </c:pt>
                <c:pt idx="53">
                  <c:v>1336.52</c:v>
                </c:pt>
                <c:pt idx="54">
                  <c:v>1371.5</c:v>
                </c:pt>
                <c:pt idx="55">
                  <c:v>1374.96</c:v>
                </c:pt>
                <c:pt idx="56">
                  <c:v>1296.75</c:v>
                </c:pt>
                <c:pt idx="57">
                  <c:v>1222.56</c:v>
                </c:pt>
                <c:pt idx="58">
                  <c:v>1219.52</c:v>
                </c:pt>
                <c:pt idx="59">
                  <c:v>1219.1300000000001</c:v>
                </c:pt>
                <c:pt idx="60">
                  <c:v>1209.8499999999999</c:v>
                </c:pt>
                <c:pt idx="61">
                  <c:v>1202.28</c:v>
                </c:pt>
                <c:pt idx="62">
                  <c:v>1236.25</c:v>
                </c:pt>
                <c:pt idx="63">
                  <c:v>1267.1500000000001</c:v>
                </c:pt>
                <c:pt idx="64">
                  <c:v>1315.3</c:v>
                </c:pt>
                <c:pt idx="65">
                  <c:v>1346.24</c:v>
                </c:pt>
                <c:pt idx="66">
                  <c:v>1354.23</c:v>
                </c:pt>
                <c:pt idx="67">
                  <c:v>1315.04</c:v>
                </c:pt>
                <c:pt idx="68">
                  <c:v>1306</c:v>
                </c:pt>
                <c:pt idx="69">
                  <c:v>1313.33</c:v>
                </c:pt>
                <c:pt idx="70">
                  <c:v>1347.84</c:v>
                </c:pt>
                <c:pt idx="71">
                  <c:v>1360.84</c:v>
                </c:pt>
                <c:pt idx="72">
                  <c:v>1364.44</c:v>
                </c:pt>
                <c:pt idx="73">
                  <c:v>1367.6</c:v>
                </c:pt>
                <c:pt idx="74">
                  <c:v>1386.16</c:v>
                </c:pt>
                <c:pt idx="75">
                  <c:v>1374.79</c:v>
                </c:pt>
                <c:pt idx="76">
                  <c:v>1455.25</c:v>
                </c:pt>
                <c:pt idx="77">
                  <c:v>1512.13</c:v>
                </c:pt>
                <c:pt idx="78">
                  <c:v>1522.64</c:v>
                </c:pt>
                <c:pt idx="79">
                  <c:v>1458.25</c:v>
                </c:pt>
                <c:pt idx="80">
                  <c:v>1435.35</c:v>
                </c:pt>
                <c:pt idx="81">
                  <c:v>1346.35</c:v>
                </c:pt>
                <c:pt idx="82">
                  <c:v>1211.92</c:v>
                </c:pt>
                <c:pt idx="83">
                  <c:v>1120.8800000000001</c:v>
                </c:pt>
                <c:pt idx="84">
                  <c:v>1113.6400000000001</c:v>
                </c:pt>
                <c:pt idx="85">
                  <c:v>1140.8</c:v>
                </c:pt>
                <c:pt idx="86">
                  <c:v>1162.6099999999999</c:v>
                </c:pt>
                <c:pt idx="87">
                  <c:v>1185.29</c:v>
                </c:pt>
                <c:pt idx="88">
                  <c:v>1224.56</c:v>
                </c:pt>
                <c:pt idx="89">
                  <c:v>1294.8399999999999</c:v>
                </c:pt>
                <c:pt idx="90">
                  <c:v>1270.52</c:v>
                </c:pt>
                <c:pt idx="91">
                  <c:v>1295.6300000000001</c:v>
                </c:pt>
                <c:pt idx="92">
                  <c:v>1271.3499999999999</c:v>
                </c:pt>
                <c:pt idx="93">
                  <c:v>1256.3699999999999</c:v>
                </c:pt>
                <c:pt idx="94">
                  <c:v>1289.44</c:v>
                </c:pt>
                <c:pt idx="95">
                  <c:v>1273.6600000000001</c:v>
                </c:pt>
                <c:pt idx="96">
                  <c:v>1305.08</c:v>
                </c:pt>
                <c:pt idx="97">
                  <c:v>1312.88</c:v>
                </c:pt>
                <c:pt idx="98">
                  <c:v>1358.36</c:v>
                </c:pt>
                <c:pt idx="99">
                  <c:v>1386.46</c:v>
                </c:pt>
                <c:pt idx="100">
                  <c:v>1391.58</c:v>
                </c:pt>
                <c:pt idx="101">
                  <c:v>1377.42</c:v>
                </c:pt>
                <c:pt idx="102">
                  <c:v>1371.76</c:v>
                </c:pt>
                <c:pt idx="103">
                  <c:v>1362.67</c:v>
                </c:pt>
                <c:pt idx="104">
                  <c:v>1355.34</c:v>
                </c:pt>
                <c:pt idx="105">
                  <c:v>1351.82</c:v>
                </c:pt>
                <c:pt idx="106">
                  <c:v>1369.93</c:v>
                </c:pt>
                <c:pt idx="107">
                  <c:v>1411.52</c:v>
                </c:pt>
                <c:pt idx="108">
                  <c:v>1452.56</c:v>
                </c:pt>
                <c:pt idx="109">
                  <c:v>1469.63</c:v>
                </c:pt>
                <c:pt idx="110">
                  <c:v>1523.15</c:v>
                </c:pt>
                <c:pt idx="111">
                  <c:v>1542.19</c:v>
                </c:pt>
                <c:pt idx="112">
                  <c:v>1548.69</c:v>
                </c:pt>
                <c:pt idx="113">
                  <c:v>1529.36</c:v>
                </c:pt>
                <c:pt idx="114">
                  <c:v>1576.16</c:v>
                </c:pt>
                <c:pt idx="115">
                  <c:v>1586.02</c:v>
                </c:pt>
                <c:pt idx="116">
                  <c:v>1589.69</c:v>
                </c:pt>
                <c:pt idx="117">
                  <c:v>1592.27</c:v>
                </c:pt>
                <c:pt idx="118">
                  <c:v>1591.67</c:v>
                </c:pt>
                <c:pt idx="119">
                  <c:v>1655.16</c:v>
                </c:pt>
                <c:pt idx="120">
                  <c:v>1700.9</c:v>
                </c:pt>
                <c:pt idx="121">
                  <c:v>1737.8</c:v>
                </c:pt>
                <c:pt idx="122">
                  <c:v>1799.67</c:v>
                </c:pt>
                <c:pt idx="123">
                  <c:v>1850.22</c:v>
                </c:pt>
                <c:pt idx="124">
                  <c:v>1805.67</c:v>
                </c:pt>
                <c:pt idx="125">
                  <c:v>1760.7</c:v>
                </c:pt>
                <c:pt idx="126">
                  <c:v>1750.95</c:v>
                </c:pt>
                <c:pt idx="127">
                  <c:v>1818.26</c:v>
                </c:pt>
                <c:pt idx="128">
                  <c:v>1870.89</c:v>
                </c:pt>
                <c:pt idx="129">
                  <c:v>1833.91</c:v>
                </c:pt>
                <c:pt idx="130">
                  <c:v>1759.07</c:v>
                </c:pt>
                <c:pt idx="131">
                  <c:v>1746.45</c:v>
                </c:pt>
                <c:pt idx="132">
                  <c:v>1749.94</c:v>
                </c:pt>
                <c:pt idx="133">
                  <c:v>1781</c:v>
                </c:pt>
                <c:pt idx="134">
                  <c:v>1796.91</c:v>
                </c:pt>
                <c:pt idx="135">
                  <c:v>1753.8</c:v>
                </c:pt>
                <c:pt idx="136">
                  <c:v>1716.16</c:v>
                </c:pt>
                <c:pt idx="137">
                  <c:v>1733.76</c:v>
                </c:pt>
                <c:pt idx="138">
                  <c:v>1753.53</c:v>
                </c:pt>
                <c:pt idx="139">
                  <c:v>1767.85</c:v>
                </c:pt>
                <c:pt idx="140">
                  <c:v>1773.23</c:v>
                </c:pt>
                <c:pt idx="141">
                  <c:v>1728.78</c:v>
                </c:pt>
                <c:pt idx="142">
                  <c:v>1703</c:v>
                </c:pt>
                <c:pt idx="143">
                  <c:v>1727.63</c:v>
                </c:pt>
                <c:pt idx="144">
                  <c:v>1723.07</c:v>
                </c:pt>
                <c:pt idx="145">
                  <c:v>1714.05</c:v>
                </c:pt>
                <c:pt idx="146">
                  <c:v>1715.3</c:v>
                </c:pt>
                <c:pt idx="147">
                  <c:v>1725.6</c:v>
                </c:pt>
                <c:pt idx="148">
                  <c:v>1737.53</c:v>
                </c:pt>
                <c:pt idx="149">
                  <c:v>1743.96</c:v>
                </c:pt>
                <c:pt idx="150">
                  <c:v>1761.19</c:v>
                </c:pt>
                <c:pt idx="151">
                  <c:v>1749.73</c:v>
                </c:pt>
                <c:pt idx="152">
                  <c:v>1734.56</c:v>
                </c:pt>
                <c:pt idx="153">
                  <c:v>1709.22</c:v>
                </c:pt>
                <c:pt idx="154">
                  <c:v>1652.41</c:v>
                </c:pt>
                <c:pt idx="155">
                  <c:v>1585.65</c:v>
                </c:pt>
                <c:pt idx="156">
                  <c:v>1472.04</c:v>
                </c:pt>
                <c:pt idx="157">
                  <c:v>1489.44</c:v>
                </c:pt>
                <c:pt idx="158">
                  <c:v>1565.9</c:v>
                </c:pt>
                <c:pt idx="159">
                  <c:v>1580.63</c:v>
                </c:pt>
                <c:pt idx="160">
                  <c:v>1614.05</c:v>
                </c:pt>
                <c:pt idx="161">
                  <c:v>1622.84</c:v>
                </c:pt>
                <c:pt idx="162">
                  <c:v>1626.46</c:v>
                </c:pt>
                <c:pt idx="163">
                  <c:v>1567.82</c:v>
                </c:pt>
                <c:pt idx="164">
                  <c:v>1494.74</c:v>
                </c:pt>
                <c:pt idx="165">
                  <c:v>1473.21</c:v>
                </c:pt>
                <c:pt idx="166">
                  <c:v>1457.35</c:v>
                </c:pt>
                <c:pt idx="167">
                  <c:v>1450.68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1-4659-8F45-93548CC04B79}"/>
            </c:ext>
          </c:extLst>
        </c:ser>
        <c:ser>
          <c:idx val="0"/>
          <c:order val="1"/>
          <c:tx>
            <c:v>Prezzi Gasolio 2002-2015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'Serie storica'!$A$3:$A$170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'Serie storica'!$C$3:$C$170</c:f>
              <c:numCache>
                <c:formatCode>General</c:formatCode>
                <c:ptCount val="168"/>
                <c:pt idx="0">
                  <c:v>836.14</c:v>
                </c:pt>
                <c:pt idx="1">
                  <c:v>837.04</c:v>
                </c:pt>
                <c:pt idx="2">
                  <c:v>844.64</c:v>
                </c:pt>
                <c:pt idx="3">
                  <c:v>866.36</c:v>
                </c:pt>
                <c:pt idx="4">
                  <c:v>868.07</c:v>
                </c:pt>
                <c:pt idx="5">
                  <c:v>857.43</c:v>
                </c:pt>
                <c:pt idx="6">
                  <c:v>846.06</c:v>
                </c:pt>
                <c:pt idx="7">
                  <c:v>842.69</c:v>
                </c:pt>
                <c:pt idx="8">
                  <c:v>859.39</c:v>
                </c:pt>
                <c:pt idx="9">
                  <c:v>875.67</c:v>
                </c:pt>
                <c:pt idx="10">
                  <c:v>864.11</c:v>
                </c:pt>
                <c:pt idx="11">
                  <c:v>864.37</c:v>
                </c:pt>
                <c:pt idx="12">
                  <c:v>891.6</c:v>
                </c:pt>
                <c:pt idx="13">
                  <c:v>906.23</c:v>
                </c:pt>
                <c:pt idx="14">
                  <c:v>936.62</c:v>
                </c:pt>
                <c:pt idx="15">
                  <c:v>906.74</c:v>
                </c:pt>
                <c:pt idx="16">
                  <c:v>860.9</c:v>
                </c:pt>
                <c:pt idx="17">
                  <c:v>845.88</c:v>
                </c:pt>
                <c:pt idx="18">
                  <c:v>850.63</c:v>
                </c:pt>
                <c:pt idx="19">
                  <c:v>865.55</c:v>
                </c:pt>
                <c:pt idx="20">
                  <c:v>863.72</c:v>
                </c:pt>
                <c:pt idx="21">
                  <c:v>860.8</c:v>
                </c:pt>
                <c:pt idx="22">
                  <c:v>873.95</c:v>
                </c:pt>
                <c:pt idx="23">
                  <c:v>869.89</c:v>
                </c:pt>
                <c:pt idx="24">
                  <c:v>875.28</c:v>
                </c:pt>
                <c:pt idx="25">
                  <c:v>872.51</c:v>
                </c:pt>
                <c:pt idx="26">
                  <c:v>886.94</c:v>
                </c:pt>
                <c:pt idx="27">
                  <c:v>899.36</c:v>
                </c:pt>
                <c:pt idx="28">
                  <c:v>924.13</c:v>
                </c:pt>
                <c:pt idx="29">
                  <c:v>937.48</c:v>
                </c:pt>
                <c:pt idx="30">
                  <c:v>935.83</c:v>
                </c:pt>
                <c:pt idx="31">
                  <c:v>954.81</c:v>
                </c:pt>
                <c:pt idx="32">
                  <c:v>970.13</c:v>
                </c:pt>
                <c:pt idx="33">
                  <c:v>996.25</c:v>
                </c:pt>
                <c:pt idx="34">
                  <c:v>996.73</c:v>
                </c:pt>
                <c:pt idx="35">
                  <c:v>1013.93</c:v>
                </c:pt>
                <c:pt idx="36">
                  <c:v>1009</c:v>
                </c:pt>
                <c:pt idx="37">
                  <c:v>1022.64</c:v>
                </c:pt>
                <c:pt idx="38">
                  <c:v>1057.44</c:v>
                </c:pt>
                <c:pt idx="39">
                  <c:v>1106.3</c:v>
                </c:pt>
                <c:pt idx="40">
                  <c:v>1070.75</c:v>
                </c:pt>
                <c:pt idx="41">
                  <c:v>1090.44</c:v>
                </c:pt>
                <c:pt idx="42">
                  <c:v>1131.04</c:v>
                </c:pt>
                <c:pt idx="43">
                  <c:v>1140.6099999999999</c:v>
                </c:pt>
                <c:pt idx="44">
                  <c:v>1182.4100000000001</c:v>
                </c:pt>
                <c:pt idx="45">
                  <c:v>1211.1199999999999</c:v>
                </c:pt>
                <c:pt idx="46">
                  <c:v>1144.6099999999999</c:v>
                </c:pt>
                <c:pt idx="47">
                  <c:v>1119.45</c:v>
                </c:pt>
                <c:pt idx="48">
                  <c:v>1146.96</c:v>
                </c:pt>
                <c:pt idx="49">
                  <c:v>1150.8900000000001</c:v>
                </c:pt>
                <c:pt idx="50">
                  <c:v>1163.23</c:v>
                </c:pt>
                <c:pt idx="51">
                  <c:v>1178.56</c:v>
                </c:pt>
                <c:pt idx="52">
                  <c:v>1204.8699999999999</c:v>
                </c:pt>
                <c:pt idx="53">
                  <c:v>1197</c:v>
                </c:pt>
                <c:pt idx="54">
                  <c:v>1203.07</c:v>
                </c:pt>
                <c:pt idx="55">
                  <c:v>1206.67</c:v>
                </c:pt>
                <c:pt idx="56">
                  <c:v>1168.81</c:v>
                </c:pt>
                <c:pt idx="57">
                  <c:v>1119.6400000000001</c:v>
                </c:pt>
                <c:pt idx="58">
                  <c:v>1115.58</c:v>
                </c:pt>
                <c:pt idx="59">
                  <c:v>1113.8699999999999</c:v>
                </c:pt>
                <c:pt idx="60">
                  <c:v>1099.4000000000001</c:v>
                </c:pt>
                <c:pt idx="61">
                  <c:v>1082.6400000000001</c:v>
                </c:pt>
                <c:pt idx="62">
                  <c:v>1105.33</c:v>
                </c:pt>
                <c:pt idx="63">
                  <c:v>1120.6300000000001</c:v>
                </c:pt>
                <c:pt idx="64">
                  <c:v>1131</c:v>
                </c:pt>
                <c:pt idx="65">
                  <c:v>1150.31</c:v>
                </c:pt>
                <c:pt idx="66">
                  <c:v>1161.8399999999999</c:v>
                </c:pt>
                <c:pt idx="67">
                  <c:v>1173.5899999999999</c:v>
                </c:pt>
                <c:pt idx="68">
                  <c:v>1180.67</c:v>
                </c:pt>
                <c:pt idx="69">
                  <c:v>1205.28</c:v>
                </c:pt>
                <c:pt idx="70">
                  <c:v>1252.4100000000001</c:v>
                </c:pt>
                <c:pt idx="71">
                  <c:v>1286.1099999999999</c:v>
                </c:pt>
                <c:pt idx="72">
                  <c:v>1277.74</c:v>
                </c:pt>
                <c:pt idx="73">
                  <c:v>1271.8900000000001</c:v>
                </c:pt>
                <c:pt idx="74">
                  <c:v>1332.28</c:v>
                </c:pt>
                <c:pt idx="75">
                  <c:v>1345.5</c:v>
                </c:pt>
                <c:pt idx="76">
                  <c:v>1443.16</c:v>
                </c:pt>
                <c:pt idx="77">
                  <c:v>1507.25</c:v>
                </c:pt>
                <c:pt idx="78">
                  <c:v>1518.14</c:v>
                </c:pt>
                <c:pt idx="79">
                  <c:v>1436.88</c:v>
                </c:pt>
                <c:pt idx="80">
                  <c:v>1383.87</c:v>
                </c:pt>
                <c:pt idx="81">
                  <c:v>1301.48</c:v>
                </c:pt>
                <c:pt idx="82">
                  <c:v>1194.82</c:v>
                </c:pt>
                <c:pt idx="83">
                  <c:v>1092.9000000000001</c:v>
                </c:pt>
                <c:pt idx="84">
                  <c:v>1051.4000000000001</c:v>
                </c:pt>
                <c:pt idx="85">
                  <c:v>1056.72</c:v>
                </c:pt>
                <c:pt idx="86">
                  <c:v>1022.79</c:v>
                </c:pt>
                <c:pt idx="87">
                  <c:v>1041.44</c:v>
                </c:pt>
                <c:pt idx="88">
                  <c:v>1061.58</c:v>
                </c:pt>
                <c:pt idx="89">
                  <c:v>1096.02</c:v>
                </c:pt>
                <c:pt idx="90">
                  <c:v>1086.2</c:v>
                </c:pt>
                <c:pt idx="91">
                  <c:v>1117.3800000000001</c:v>
                </c:pt>
                <c:pt idx="92">
                  <c:v>1096.0899999999999</c:v>
                </c:pt>
                <c:pt idx="93">
                  <c:v>1095.73</c:v>
                </c:pt>
                <c:pt idx="94">
                  <c:v>1126.04</c:v>
                </c:pt>
                <c:pt idx="95">
                  <c:v>1114.67</c:v>
                </c:pt>
                <c:pt idx="96">
                  <c:v>1145.25</c:v>
                </c:pt>
                <c:pt idx="97">
                  <c:v>1142.32</c:v>
                </c:pt>
                <c:pt idx="98">
                  <c:v>1189.58</c:v>
                </c:pt>
                <c:pt idx="99">
                  <c:v>1215.83</c:v>
                </c:pt>
                <c:pt idx="100">
                  <c:v>1241.21</c:v>
                </c:pt>
                <c:pt idx="101">
                  <c:v>1236.3</c:v>
                </c:pt>
                <c:pt idx="102">
                  <c:v>1215.31</c:v>
                </c:pt>
                <c:pt idx="103">
                  <c:v>1211.44</c:v>
                </c:pt>
                <c:pt idx="104">
                  <c:v>1217.18</c:v>
                </c:pt>
                <c:pt idx="105">
                  <c:v>1221.46</c:v>
                </c:pt>
                <c:pt idx="106">
                  <c:v>1242.8399999999999</c:v>
                </c:pt>
                <c:pt idx="107">
                  <c:v>1286.3800000000001</c:v>
                </c:pt>
                <c:pt idx="108">
                  <c:v>1328.14</c:v>
                </c:pt>
                <c:pt idx="109">
                  <c:v>1351.26</c:v>
                </c:pt>
                <c:pt idx="110">
                  <c:v>1416.73</c:v>
                </c:pt>
                <c:pt idx="111">
                  <c:v>1448.06</c:v>
                </c:pt>
                <c:pt idx="112">
                  <c:v>1423.26</c:v>
                </c:pt>
                <c:pt idx="113">
                  <c:v>1402.52</c:v>
                </c:pt>
                <c:pt idx="114">
                  <c:v>1450.28</c:v>
                </c:pt>
                <c:pt idx="115">
                  <c:v>1461.04</c:v>
                </c:pt>
                <c:pt idx="116">
                  <c:v>1465.79</c:v>
                </c:pt>
                <c:pt idx="117">
                  <c:v>1483.92</c:v>
                </c:pt>
                <c:pt idx="118">
                  <c:v>1512.89</c:v>
                </c:pt>
                <c:pt idx="119">
                  <c:v>1631.65</c:v>
                </c:pt>
                <c:pt idx="120">
                  <c:v>1671.71</c:v>
                </c:pt>
                <c:pt idx="121">
                  <c:v>1692.94</c:v>
                </c:pt>
                <c:pt idx="122">
                  <c:v>1724.27</c:v>
                </c:pt>
                <c:pt idx="123">
                  <c:v>1735.05</c:v>
                </c:pt>
                <c:pt idx="124">
                  <c:v>1703.01</c:v>
                </c:pt>
                <c:pt idx="125">
                  <c:v>1657.23</c:v>
                </c:pt>
                <c:pt idx="126">
                  <c:v>1647.02</c:v>
                </c:pt>
                <c:pt idx="127">
                  <c:v>1716.81</c:v>
                </c:pt>
                <c:pt idx="128">
                  <c:v>1764.22</c:v>
                </c:pt>
                <c:pt idx="129">
                  <c:v>1745.65</c:v>
                </c:pt>
                <c:pt idx="130">
                  <c:v>1712.85</c:v>
                </c:pt>
                <c:pt idx="131">
                  <c:v>1701.11</c:v>
                </c:pt>
                <c:pt idx="132">
                  <c:v>1694.38</c:v>
                </c:pt>
                <c:pt idx="133">
                  <c:v>1699.67</c:v>
                </c:pt>
                <c:pt idx="134">
                  <c:v>1693.94</c:v>
                </c:pt>
                <c:pt idx="135">
                  <c:v>1651.11</c:v>
                </c:pt>
                <c:pt idx="136">
                  <c:v>1612.31</c:v>
                </c:pt>
                <c:pt idx="137">
                  <c:v>1626.46</c:v>
                </c:pt>
                <c:pt idx="138">
                  <c:v>1644.02</c:v>
                </c:pt>
                <c:pt idx="139">
                  <c:v>1658.04</c:v>
                </c:pt>
                <c:pt idx="140">
                  <c:v>1676.67</c:v>
                </c:pt>
                <c:pt idx="141">
                  <c:v>1659.69</c:v>
                </c:pt>
                <c:pt idx="142">
                  <c:v>1636.63</c:v>
                </c:pt>
                <c:pt idx="143">
                  <c:v>1656.56</c:v>
                </c:pt>
                <c:pt idx="144">
                  <c:v>1648.99</c:v>
                </c:pt>
                <c:pt idx="145">
                  <c:v>1637.83</c:v>
                </c:pt>
                <c:pt idx="146">
                  <c:v>1631.47</c:v>
                </c:pt>
                <c:pt idx="147">
                  <c:v>1628.55</c:v>
                </c:pt>
                <c:pt idx="148">
                  <c:v>1630.68</c:v>
                </c:pt>
                <c:pt idx="149">
                  <c:v>1632.08</c:v>
                </c:pt>
                <c:pt idx="150">
                  <c:v>1635.64</c:v>
                </c:pt>
                <c:pt idx="151">
                  <c:v>1621.61</c:v>
                </c:pt>
                <c:pt idx="152">
                  <c:v>1614.78</c:v>
                </c:pt>
                <c:pt idx="153">
                  <c:v>1593.24</c:v>
                </c:pt>
                <c:pt idx="154">
                  <c:v>1553.45</c:v>
                </c:pt>
                <c:pt idx="155">
                  <c:v>1493.47</c:v>
                </c:pt>
                <c:pt idx="156">
                  <c:v>1387.26</c:v>
                </c:pt>
                <c:pt idx="157">
                  <c:v>1400.39</c:v>
                </c:pt>
                <c:pt idx="158">
                  <c:v>1462.26</c:v>
                </c:pt>
                <c:pt idx="159">
                  <c:v>1447.72</c:v>
                </c:pt>
                <c:pt idx="160">
                  <c:v>1480.2</c:v>
                </c:pt>
                <c:pt idx="161">
                  <c:v>1477.54</c:v>
                </c:pt>
                <c:pt idx="162">
                  <c:v>1451.55</c:v>
                </c:pt>
                <c:pt idx="163">
                  <c:v>1398.76</c:v>
                </c:pt>
                <c:pt idx="164">
                  <c:v>1360.03</c:v>
                </c:pt>
                <c:pt idx="165">
                  <c:v>1348.4</c:v>
                </c:pt>
                <c:pt idx="166">
                  <c:v>1340.52</c:v>
                </c:pt>
                <c:pt idx="167">
                  <c:v>1308.8499999999999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91-4659-8F45-93548CC04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8864"/>
        <c:axId val="97830400"/>
      </c:lineChart>
      <c:catAx>
        <c:axId val="97828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7830400"/>
        <c:crosses val="autoZero"/>
        <c:auto val="1"/>
        <c:lblAlgn val="ctr"/>
        <c:lblOffset val="100"/>
        <c:noMultiLvlLbl val="0"/>
      </c:catAx>
      <c:valAx>
        <c:axId val="978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Trend-Ciclo Prezzi Benzina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Benzina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dPt>
            <c:idx val="120"/>
            <c:bubble3D val="0"/>
          </c:dPt>
          <c:cat>
            <c:numRef>
              <c:f>'Serie storica'!$A$3:$A$170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'Trend-ciclo prima approssim'!$B$5:$B$172</c:f>
              <c:numCache>
                <c:formatCode>General</c:formatCode>
                <c:ptCount val="168"/>
                <c:pt idx="0">
                  <c:v>992.39</c:v>
                </c:pt>
                <c:pt idx="1">
                  <c:v>1095</c:v>
                </c:pt>
                <c:pt idx="2">
                  <c:v>1023.92</c:v>
                </c:pt>
                <c:pt idx="3">
                  <c:v>1063.3599999999999</c:v>
                </c:pt>
                <c:pt idx="4">
                  <c:v>1071.58</c:v>
                </c:pt>
                <c:pt idx="5">
                  <c:v>1061.1099999999999</c:v>
                </c:pt>
                <c:pt idx="6">
                  <c:v>1052.43</c:v>
                </c:pt>
                <c:pt idx="7">
                  <c:v>1052.57</c:v>
                </c:pt>
                <c:pt idx="8">
                  <c:v>1061.73</c:v>
                </c:pt>
                <c:pt idx="9">
                  <c:v>1068.08</c:v>
                </c:pt>
                <c:pt idx="10">
                  <c:v>1052.98</c:v>
                </c:pt>
                <c:pt idx="11">
                  <c:v>1045.69</c:v>
                </c:pt>
                <c:pt idx="12">
                  <c:v>1068.53</c:v>
                </c:pt>
                <c:pt idx="13">
                  <c:v>1087.79</c:v>
                </c:pt>
                <c:pt idx="14">
                  <c:v>1095.02</c:v>
                </c:pt>
                <c:pt idx="15">
                  <c:v>1065.23</c:v>
                </c:pt>
                <c:pt idx="16">
                  <c:v>1039.79</c:v>
                </c:pt>
                <c:pt idx="17">
                  <c:v>1032.03</c:v>
                </c:pt>
                <c:pt idx="18">
                  <c:v>1045.49</c:v>
                </c:pt>
                <c:pt idx="19">
                  <c:v>1065.9000000000001</c:v>
                </c:pt>
                <c:pt idx="20">
                  <c:v>1071.8399999999999</c:v>
                </c:pt>
                <c:pt idx="21">
                  <c:v>1043.94</c:v>
                </c:pt>
                <c:pt idx="22">
                  <c:v>1043.3699999999999</c:v>
                </c:pt>
                <c:pt idx="23">
                  <c:v>1036.82</c:v>
                </c:pt>
                <c:pt idx="24">
                  <c:v>1047.2</c:v>
                </c:pt>
                <c:pt idx="25">
                  <c:v>1063.0999999999999</c:v>
                </c:pt>
                <c:pt idx="26">
                  <c:v>1082.1500000000001</c:v>
                </c:pt>
                <c:pt idx="27">
                  <c:v>1091.99</c:v>
                </c:pt>
                <c:pt idx="28">
                  <c:v>1131.29</c:v>
                </c:pt>
                <c:pt idx="29">
                  <c:v>1148.1400000000001</c:v>
                </c:pt>
                <c:pt idx="30">
                  <c:v>1146.8499999999999</c:v>
                </c:pt>
                <c:pt idx="31">
                  <c:v>1156.74</c:v>
                </c:pt>
                <c:pt idx="32">
                  <c:v>1155.81</c:v>
                </c:pt>
                <c:pt idx="33">
                  <c:v>1168.69</c:v>
                </c:pt>
                <c:pt idx="34">
                  <c:v>1168.1099999999999</c:v>
                </c:pt>
                <c:pt idx="35">
                  <c:v>1132.57</c:v>
                </c:pt>
                <c:pt idx="36">
                  <c:v>1098.07</c:v>
                </c:pt>
                <c:pt idx="37">
                  <c:v>1135.1199999999999</c:v>
                </c:pt>
                <c:pt idx="38">
                  <c:v>1170.1500000000001</c:v>
                </c:pt>
                <c:pt idx="39">
                  <c:v>1219.72</c:v>
                </c:pt>
                <c:pt idx="40">
                  <c:v>1208.74</c:v>
                </c:pt>
                <c:pt idx="41">
                  <c:v>1209</c:v>
                </c:pt>
                <c:pt idx="42">
                  <c:v>1244.8599999999999</c:v>
                </c:pt>
                <c:pt idx="43">
                  <c:v>1255.8599999999999</c:v>
                </c:pt>
                <c:pt idx="44">
                  <c:v>1303.5899999999999</c:v>
                </c:pt>
                <c:pt idx="45">
                  <c:v>1321.38</c:v>
                </c:pt>
                <c:pt idx="46">
                  <c:v>1243.77</c:v>
                </c:pt>
                <c:pt idx="47">
                  <c:v>1220.03</c:v>
                </c:pt>
                <c:pt idx="48">
                  <c:v>1248.31</c:v>
                </c:pt>
                <c:pt idx="49">
                  <c:v>1248.3699999999999</c:v>
                </c:pt>
                <c:pt idx="50">
                  <c:v>1253.42</c:v>
                </c:pt>
                <c:pt idx="51">
                  <c:v>1298.51</c:v>
                </c:pt>
                <c:pt idx="52">
                  <c:v>1341.37</c:v>
                </c:pt>
                <c:pt idx="53">
                  <c:v>1336.52</c:v>
                </c:pt>
                <c:pt idx="54">
                  <c:v>1371.5</c:v>
                </c:pt>
                <c:pt idx="55">
                  <c:v>1374.96</c:v>
                </c:pt>
                <c:pt idx="56">
                  <c:v>1296.75</c:v>
                </c:pt>
                <c:pt idx="57">
                  <c:v>1222.56</c:v>
                </c:pt>
                <c:pt idx="58">
                  <c:v>1219.52</c:v>
                </c:pt>
                <c:pt idx="59">
                  <c:v>1219.1300000000001</c:v>
                </c:pt>
                <c:pt idx="60">
                  <c:v>1209.8499999999999</c:v>
                </c:pt>
                <c:pt idx="61">
                  <c:v>1202.28</c:v>
                </c:pt>
                <c:pt idx="62">
                  <c:v>1236.25</c:v>
                </c:pt>
                <c:pt idx="63">
                  <c:v>1267.1500000000001</c:v>
                </c:pt>
                <c:pt idx="64">
                  <c:v>1315.3</c:v>
                </c:pt>
                <c:pt idx="65">
                  <c:v>1346.24</c:v>
                </c:pt>
                <c:pt idx="66">
                  <c:v>1354.23</c:v>
                </c:pt>
                <c:pt idx="67">
                  <c:v>1315.04</c:v>
                </c:pt>
                <c:pt idx="68">
                  <c:v>1306</c:v>
                </c:pt>
                <c:pt idx="69">
                  <c:v>1313.33</c:v>
                </c:pt>
                <c:pt idx="70">
                  <c:v>1347.84</c:v>
                </c:pt>
                <c:pt idx="71">
                  <c:v>1360.84</c:v>
                </c:pt>
                <c:pt idx="72">
                  <c:v>1364.44</c:v>
                </c:pt>
                <c:pt idx="73">
                  <c:v>1367.6</c:v>
                </c:pt>
                <c:pt idx="74">
                  <c:v>1386.16</c:v>
                </c:pt>
                <c:pt idx="75">
                  <c:v>1374.79</c:v>
                </c:pt>
                <c:pt idx="76">
                  <c:v>1455.25</c:v>
                </c:pt>
                <c:pt idx="77">
                  <c:v>1512.13</c:v>
                </c:pt>
                <c:pt idx="78">
                  <c:v>1522.64</c:v>
                </c:pt>
                <c:pt idx="79">
                  <c:v>1458.25</c:v>
                </c:pt>
                <c:pt idx="80">
                  <c:v>1435.35</c:v>
                </c:pt>
                <c:pt idx="81">
                  <c:v>1346.35</c:v>
                </c:pt>
                <c:pt idx="82">
                  <c:v>1211.92</c:v>
                </c:pt>
                <c:pt idx="83">
                  <c:v>1120.8800000000001</c:v>
                </c:pt>
                <c:pt idx="84">
                  <c:v>1113.6400000000001</c:v>
                </c:pt>
                <c:pt idx="85">
                  <c:v>1140.8</c:v>
                </c:pt>
                <c:pt idx="86">
                  <c:v>1162.6099999999999</c:v>
                </c:pt>
                <c:pt idx="87">
                  <c:v>1185.29</c:v>
                </c:pt>
                <c:pt idx="88">
                  <c:v>1224.56</c:v>
                </c:pt>
                <c:pt idx="89">
                  <c:v>1294.8399999999999</c:v>
                </c:pt>
                <c:pt idx="90">
                  <c:v>1270.52</c:v>
                </c:pt>
                <c:pt idx="91">
                  <c:v>1295.6300000000001</c:v>
                </c:pt>
                <c:pt idx="92">
                  <c:v>1271.3499999999999</c:v>
                </c:pt>
                <c:pt idx="93">
                  <c:v>1256.3699999999999</c:v>
                </c:pt>
                <c:pt idx="94">
                  <c:v>1289.44</c:v>
                </c:pt>
                <c:pt idx="95">
                  <c:v>1273.6600000000001</c:v>
                </c:pt>
                <c:pt idx="96">
                  <c:v>1305.08</c:v>
                </c:pt>
                <c:pt idx="97">
                  <c:v>1312.88</c:v>
                </c:pt>
                <c:pt idx="98">
                  <c:v>1358.36</c:v>
                </c:pt>
                <c:pt idx="99">
                  <c:v>1386.46</c:v>
                </c:pt>
                <c:pt idx="100">
                  <c:v>1391.58</c:v>
                </c:pt>
                <c:pt idx="101">
                  <c:v>1377.42</c:v>
                </c:pt>
                <c:pt idx="102">
                  <c:v>1371.76</c:v>
                </c:pt>
                <c:pt idx="103">
                  <c:v>1362.67</c:v>
                </c:pt>
                <c:pt idx="104">
                  <c:v>1355.34</c:v>
                </c:pt>
                <c:pt idx="105">
                  <c:v>1351.82</c:v>
                </c:pt>
                <c:pt idx="106">
                  <c:v>1369.93</c:v>
                </c:pt>
                <c:pt idx="107">
                  <c:v>1411.52</c:v>
                </c:pt>
                <c:pt idx="108">
                  <c:v>1452.56</c:v>
                </c:pt>
                <c:pt idx="109">
                  <c:v>1469.63</c:v>
                </c:pt>
                <c:pt idx="110">
                  <c:v>1523.15</c:v>
                </c:pt>
                <c:pt idx="111">
                  <c:v>1542.19</c:v>
                </c:pt>
                <c:pt idx="112">
                  <c:v>1548.69</c:v>
                </c:pt>
                <c:pt idx="113">
                  <c:v>1529.36</c:v>
                </c:pt>
                <c:pt idx="114">
                  <c:v>1576.16</c:v>
                </c:pt>
                <c:pt idx="115">
                  <c:v>1586.02</c:v>
                </c:pt>
                <c:pt idx="116">
                  <c:v>1589.69</c:v>
                </c:pt>
                <c:pt idx="117">
                  <c:v>1592.27</c:v>
                </c:pt>
                <c:pt idx="118">
                  <c:v>1591.67</c:v>
                </c:pt>
                <c:pt idx="119">
                  <c:v>1655.16</c:v>
                </c:pt>
                <c:pt idx="120">
                  <c:v>1700.9</c:v>
                </c:pt>
                <c:pt idx="121">
                  <c:v>1737.8</c:v>
                </c:pt>
                <c:pt idx="122">
                  <c:v>1799.67</c:v>
                </c:pt>
                <c:pt idx="123">
                  <c:v>1850.22</c:v>
                </c:pt>
                <c:pt idx="124">
                  <c:v>1805.67</c:v>
                </c:pt>
                <c:pt idx="125">
                  <c:v>1760.7</c:v>
                </c:pt>
                <c:pt idx="126">
                  <c:v>1750.95</c:v>
                </c:pt>
                <c:pt idx="127">
                  <c:v>1818.26</c:v>
                </c:pt>
                <c:pt idx="128">
                  <c:v>1870.89</c:v>
                </c:pt>
                <c:pt idx="129">
                  <c:v>1833.91</c:v>
                </c:pt>
                <c:pt idx="130">
                  <c:v>1759.07</c:v>
                </c:pt>
                <c:pt idx="131">
                  <c:v>1746.45</c:v>
                </c:pt>
                <c:pt idx="132">
                  <c:v>1749.94</c:v>
                </c:pt>
                <c:pt idx="133">
                  <c:v>1781</c:v>
                </c:pt>
                <c:pt idx="134">
                  <c:v>1796.91</c:v>
                </c:pt>
                <c:pt idx="135">
                  <c:v>1753.8</c:v>
                </c:pt>
                <c:pt idx="136">
                  <c:v>1716.16</c:v>
                </c:pt>
                <c:pt idx="137">
                  <c:v>1733.76</c:v>
                </c:pt>
                <c:pt idx="138">
                  <c:v>1753.53</c:v>
                </c:pt>
                <c:pt idx="139">
                  <c:v>1767.85</c:v>
                </c:pt>
                <c:pt idx="140">
                  <c:v>1773.23</c:v>
                </c:pt>
                <c:pt idx="141">
                  <c:v>1728.78</c:v>
                </c:pt>
                <c:pt idx="142">
                  <c:v>1703</c:v>
                </c:pt>
                <c:pt idx="143">
                  <c:v>1727.63</c:v>
                </c:pt>
                <c:pt idx="144">
                  <c:v>1723.07</c:v>
                </c:pt>
                <c:pt idx="145">
                  <c:v>1714.05</c:v>
                </c:pt>
                <c:pt idx="146">
                  <c:v>1715.3</c:v>
                </c:pt>
                <c:pt idx="147">
                  <c:v>1725.6</c:v>
                </c:pt>
                <c:pt idx="148">
                  <c:v>1737.53</c:v>
                </c:pt>
                <c:pt idx="149">
                  <c:v>1743.96</c:v>
                </c:pt>
                <c:pt idx="150">
                  <c:v>1761.19</c:v>
                </c:pt>
                <c:pt idx="151">
                  <c:v>1749.73</c:v>
                </c:pt>
                <c:pt idx="152">
                  <c:v>1734.56</c:v>
                </c:pt>
                <c:pt idx="153">
                  <c:v>1709.22</c:v>
                </c:pt>
                <c:pt idx="154">
                  <c:v>1652.41</c:v>
                </c:pt>
                <c:pt idx="155">
                  <c:v>1585.65</c:v>
                </c:pt>
                <c:pt idx="156">
                  <c:v>1472.04</c:v>
                </c:pt>
                <c:pt idx="157">
                  <c:v>1489.44</c:v>
                </c:pt>
                <c:pt idx="158">
                  <c:v>1565.9</c:v>
                </c:pt>
                <c:pt idx="159">
                  <c:v>1580.63</c:v>
                </c:pt>
                <c:pt idx="160">
                  <c:v>1614.05</c:v>
                </c:pt>
                <c:pt idx="161">
                  <c:v>1622.84</c:v>
                </c:pt>
                <c:pt idx="162">
                  <c:v>1626.46</c:v>
                </c:pt>
                <c:pt idx="163">
                  <c:v>1567.82</c:v>
                </c:pt>
                <c:pt idx="164">
                  <c:v>1494.74</c:v>
                </c:pt>
                <c:pt idx="165">
                  <c:v>1473.21</c:v>
                </c:pt>
                <c:pt idx="166">
                  <c:v>1457.35</c:v>
                </c:pt>
                <c:pt idx="167">
                  <c:v>1450.68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9-4E2A-8724-42AB5E6E086C}"/>
            </c:ext>
          </c:extLst>
        </c:ser>
        <c:ser>
          <c:idx val="1"/>
          <c:order val="1"/>
          <c:tx>
            <c:v>Medie Mobili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'Trend-ciclo prima approssim'!$C$5:$C$172</c:f>
              <c:numCache>
                <c:formatCode>General</c:formatCode>
                <c:ptCount val="168"/>
                <c:pt idx="6">
                  <c:v>1056.5758333333331</c:v>
                </c:pt>
                <c:pt idx="7">
                  <c:v>1059.4479166666667</c:v>
                </c:pt>
                <c:pt idx="8">
                  <c:v>1062.1100000000001</c:v>
                </c:pt>
                <c:pt idx="9">
                  <c:v>1065.1504166666668</c:v>
                </c:pt>
                <c:pt idx="10">
                  <c:v>1063.9037500000002</c:v>
                </c:pt>
                <c:pt idx="11">
                  <c:v>1061.3675000000001</c:v>
                </c:pt>
                <c:pt idx="12">
                  <c:v>1059.8666666666668</c:v>
                </c:pt>
                <c:pt idx="13">
                  <c:v>1060.1329166666667</c:v>
                </c:pt>
                <c:pt idx="14">
                  <c:v>1061.1095833333331</c:v>
                </c:pt>
                <c:pt idx="15">
                  <c:v>1060.5249999999999</c:v>
                </c:pt>
                <c:pt idx="16">
                  <c:v>1059.1187499999999</c:v>
                </c:pt>
                <c:pt idx="17">
                  <c:v>1058.3487500000001</c:v>
                </c:pt>
                <c:pt idx="18">
                  <c:v>1057.0904166666667</c:v>
                </c:pt>
                <c:pt idx="19">
                  <c:v>1055.1729166666667</c:v>
                </c:pt>
                <c:pt idx="20">
                  <c:v>1053.6079166666666</c:v>
                </c:pt>
                <c:pt idx="21">
                  <c:v>1054.186666666667</c:v>
                </c:pt>
                <c:pt idx="22">
                  <c:v>1059.1141666666665</c:v>
                </c:pt>
                <c:pt idx="23">
                  <c:v>1067.7645833333333</c:v>
                </c:pt>
                <c:pt idx="24">
                  <c:v>1076.8258333333331</c:v>
                </c:pt>
                <c:pt idx="25">
                  <c:v>1084.8341666666665</c:v>
                </c:pt>
                <c:pt idx="26">
                  <c:v>1092.1179166666666</c:v>
                </c:pt>
                <c:pt idx="27">
                  <c:v>1100.8145833333331</c:v>
                </c:pt>
                <c:pt idx="28">
                  <c:v>1111.21</c:v>
                </c:pt>
                <c:pt idx="29">
                  <c:v>1120.3970833333335</c:v>
                </c:pt>
                <c:pt idx="30">
                  <c:v>1126.5062500000001</c:v>
                </c:pt>
                <c:pt idx="31">
                  <c:v>1131.6266666666666</c:v>
                </c:pt>
                <c:pt idx="32">
                  <c:v>1138.2941666666666</c:v>
                </c:pt>
                <c:pt idx="33">
                  <c:v>1147.2829166666668</c:v>
                </c:pt>
                <c:pt idx="34">
                  <c:v>1155.8320833333332</c:v>
                </c:pt>
                <c:pt idx="35">
                  <c:v>1161.5949999999998</c:v>
                </c:pt>
                <c:pt idx="36">
                  <c:v>1168.2145833333332</c:v>
                </c:pt>
                <c:pt idx="37">
                  <c:v>1176.4283333333333</c:v>
                </c:pt>
                <c:pt idx="38">
                  <c:v>1186.7158333333334</c:v>
                </c:pt>
                <c:pt idx="39">
                  <c:v>1199.2354166666669</c:v>
                </c:pt>
                <c:pt idx="40">
                  <c:v>1208.7500000000002</c:v>
                </c:pt>
                <c:pt idx="41">
                  <c:v>1215.5466666666669</c:v>
                </c:pt>
                <c:pt idx="42">
                  <c:v>1225.4508333333333</c:v>
                </c:pt>
                <c:pt idx="43">
                  <c:v>1236.4295833333333</c:v>
                </c:pt>
                <c:pt idx="44">
                  <c:v>1244.6179166666664</c:v>
                </c:pt>
                <c:pt idx="45">
                  <c:v>1251.3704166666666</c:v>
                </c:pt>
                <c:pt idx="46">
                  <c:v>1260.1795833333333</c:v>
                </c:pt>
                <c:pt idx="47">
                  <c:v>1271.0191666666665</c:v>
                </c:pt>
                <c:pt idx="48">
                  <c:v>1281.6091666666669</c:v>
                </c:pt>
                <c:pt idx="49">
                  <c:v>1291.8483333333334</c:v>
                </c:pt>
                <c:pt idx="50">
                  <c:v>1296.5258333333331</c:v>
                </c:pt>
                <c:pt idx="51">
                  <c:v>1292.1233333333334</c:v>
                </c:pt>
                <c:pt idx="52">
                  <c:v>1286.9954166666666</c:v>
                </c:pt>
                <c:pt idx="53">
                  <c:v>1285.9475</c:v>
                </c:pt>
                <c:pt idx="54">
                  <c:v>1284.3074999999999</c:v>
                </c:pt>
                <c:pt idx="55">
                  <c:v>1280.7845833333333</c:v>
                </c:pt>
                <c:pt idx="56">
                  <c:v>1278.1487500000001</c:v>
                </c:pt>
                <c:pt idx="57">
                  <c:v>1276.126666666667</c:v>
                </c:pt>
                <c:pt idx="58">
                  <c:v>1273.7337500000001</c:v>
                </c:pt>
                <c:pt idx="59">
                  <c:v>1273.0525</c:v>
                </c:pt>
                <c:pt idx="60">
                  <c:v>1272.7379166666667</c:v>
                </c:pt>
                <c:pt idx="61">
                  <c:v>1269.5216666666665</c:v>
                </c:pt>
                <c:pt idx="62">
                  <c:v>1267.4104166666666</c:v>
                </c:pt>
                <c:pt idx="63">
                  <c:v>1271.5779166666669</c:v>
                </c:pt>
                <c:pt idx="64">
                  <c:v>1280.7066666666667</c:v>
                </c:pt>
                <c:pt idx="65">
                  <c:v>1291.9579166666665</c:v>
                </c:pt>
                <c:pt idx="66">
                  <c:v>1304.30375</c:v>
                </c:pt>
                <c:pt idx="67">
                  <c:v>1317.6333333333332</c:v>
                </c:pt>
                <c:pt idx="68">
                  <c:v>1330.7679166666667</c:v>
                </c:pt>
                <c:pt idx="69">
                  <c:v>1341.4991666666667</c:v>
                </c:pt>
                <c:pt idx="70">
                  <c:v>1351.8154166666666</c:v>
                </c:pt>
                <c:pt idx="71">
                  <c:v>1364.5587499999999</c:v>
                </c:pt>
                <c:pt idx="72">
                  <c:v>1378.4879166666667</c:v>
                </c:pt>
                <c:pt idx="73">
                  <c:v>1391.4720833333333</c:v>
                </c:pt>
                <c:pt idx="74">
                  <c:v>1402.8287499999999</c:v>
                </c:pt>
                <c:pt idx="75">
                  <c:v>1409.5941666666668</c:v>
                </c:pt>
                <c:pt idx="76">
                  <c:v>1405.3066666666666</c:v>
                </c:pt>
                <c:pt idx="77">
                  <c:v>1389.6450000000002</c:v>
                </c:pt>
                <c:pt idx="78">
                  <c:v>1369.1966666666667</c:v>
                </c:pt>
                <c:pt idx="79">
                  <c:v>1349.2966666666666</c:v>
                </c:pt>
                <c:pt idx="80">
                  <c:v>1330.5320833333333</c:v>
                </c:pt>
                <c:pt idx="81">
                  <c:v>1313.3216666666667</c:v>
                </c:pt>
                <c:pt idx="82">
                  <c:v>1295.81375</c:v>
                </c:pt>
                <c:pt idx="83">
                  <c:v>1277.1479166666668</c:v>
                </c:pt>
                <c:pt idx="84">
                  <c:v>1257.5891666666666</c:v>
                </c:pt>
                <c:pt idx="85">
                  <c:v>1240.3083333333334</c:v>
                </c:pt>
                <c:pt idx="86">
                  <c:v>1226.6991666666665</c:v>
                </c:pt>
                <c:pt idx="87">
                  <c:v>1216.1166666666668</c:v>
                </c:pt>
                <c:pt idx="88">
                  <c:v>1215.5975000000001</c:v>
                </c:pt>
                <c:pt idx="89">
                  <c:v>1225.1933333333336</c:v>
                </c:pt>
                <c:pt idx="90">
                  <c:v>1239.5358333333334</c:v>
                </c:pt>
                <c:pt idx="91">
                  <c:v>1254.6825000000001</c:v>
                </c:pt>
                <c:pt idx="92">
                  <c:v>1270.00875</c:v>
                </c:pt>
                <c:pt idx="93">
                  <c:v>1286.5470833333336</c:v>
                </c:pt>
                <c:pt idx="94">
                  <c:v>1301.8883333333333</c:v>
                </c:pt>
                <c:pt idx="95">
                  <c:v>1312.2883333333332</c:v>
                </c:pt>
                <c:pt idx="96">
                  <c:v>1319.9474999999998</c:v>
                </c:pt>
                <c:pt idx="97">
                  <c:v>1326.9591666666668</c:v>
                </c:pt>
                <c:pt idx="98">
                  <c:v>1333.2520833333333</c:v>
                </c:pt>
                <c:pt idx="99">
                  <c:v>1340.72875</c:v>
                </c:pt>
                <c:pt idx="100">
                  <c:v>1348.0595833333334</c:v>
                </c:pt>
                <c:pt idx="101">
                  <c:v>1357.1575</c:v>
                </c:pt>
                <c:pt idx="102">
                  <c:v>1369.0466666666669</c:v>
                </c:pt>
                <c:pt idx="103">
                  <c:v>1381.7229166666666</c:v>
                </c:pt>
                <c:pt idx="104">
                  <c:v>1395.1204166666666</c:v>
                </c:pt>
                <c:pt idx="105">
                  <c:v>1408.4754166666664</c:v>
                </c:pt>
                <c:pt idx="106">
                  <c:v>1421.5104166666667</c:v>
                </c:pt>
                <c:pt idx="107">
                  <c:v>1434.3874999999998</c:v>
                </c:pt>
                <c:pt idx="108">
                  <c:v>1449.2349999999999</c:v>
                </c:pt>
                <c:pt idx="109">
                  <c:v>1467.0579166666666</c:v>
                </c:pt>
                <c:pt idx="110">
                  <c:v>1486.1287500000001</c:v>
                </c:pt>
                <c:pt idx="111">
                  <c:v>1505.9120833333334</c:v>
                </c:pt>
                <c:pt idx="112">
                  <c:v>1525.17</c:v>
                </c:pt>
                <c:pt idx="113">
                  <c:v>1544.5608333333337</c:v>
                </c:pt>
                <c:pt idx="114">
                  <c:v>1565.0600000000004</c:v>
                </c:pt>
                <c:pt idx="115">
                  <c:v>1586.5812500000004</c:v>
                </c:pt>
                <c:pt idx="116">
                  <c:v>1609.2766666666666</c:v>
                </c:pt>
                <c:pt idx="117">
                  <c:v>1633.6329166666667</c:v>
                </c:pt>
                <c:pt idx="118">
                  <c:v>1657.175</c:v>
                </c:pt>
                <c:pt idx="119">
                  <c:v>1677.5216666666663</c:v>
                </c:pt>
                <c:pt idx="120">
                  <c:v>1694.4437499999997</c:v>
                </c:pt>
                <c:pt idx="121">
                  <c:v>1711.4033333333334</c:v>
                </c:pt>
                <c:pt idx="122">
                  <c:v>1732.7966666666664</c:v>
                </c:pt>
                <c:pt idx="123">
                  <c:v>1754.5816666666667</c:v>
                </c:pt>
                <c:pt idx="124">
                  <c:v>1771.625</c:v>
                </c:pt>
                <c:pt idx="125">
                  <c:v>1782.4037500000002</c:v>
                </c:pt>
                <c:pt idx="126">
                  <c:v>1788.2508333333335</c:v>
                </c:pt>
                <c:pt idx="127">
                  <c:v>1792.0941666666668</c:v>
                </c:pt>
                <c:pt idx="128">
                  <c:v>1793.7791666666665</c:v>
                </c:pt>
                <c:pt idx="129">
                  <c:v>1789.6466666666668</c:v>
                </c:pt>
                <c:pt idx="130">
                  <c:v>1781.8995833333336</c:v>
                </c:pt>
                <c:pt idx="131">
                  <c:v>1777.0475000000004</c:v>
                </c:pt>
                <c:pt idx="132">
                  <c:v>1776.0325</c:v>
                </c:pt>
                <c:pt idx="133">
                  <c:v>1774.039583333333</c:v>
                </c:pt>
                <c:pt idx="134">
                  <c:v>1767.87</c:v>
                </c:pt>
                <c:pt idx="135">
                  <c:v>1759.4204166666666</c:v>
                </c:pt>
                <c:pt idx="136">
                  <c:v>1752.7037499999999</c:v>
                </c:pt>
                <c:pt idx="137">
                  <c:v>1749.5833333333333</c:v>
                </c:pt>
                <c:pt idx="138">
                  <c:v>1747.6795833333335</c:v>
                </c:pt>
                <c:pt idx="139">
                  <c:v>1743.770416666667</c:v>
                </c:pt>
                <c:pt idx="140">
                  <c:v>1737.5804166666667</c:v>
                </c:pt>
                <c:pt idx="141">
                  <c:v>1733.0049999999999</c:v>
                </c:pt>
                <c:pt idx="142">
                  <c:v>1732.7204166666663</c:v>
                </c:pt>
                <c:pt idx="143">
                  <c:v>1734.0358333333331</c:v>
                </c:pt>
                <c:pt idx="144">
                  <c:v>1734.7799999999997</c:v>
                </c:pt>
                <c:pt idx="145">
                  <c:v>1734.3441666666665</c:v>
                </c:pt>
                <c:pt idx="146">
                  <c:v>1731.9779166666665</c:v>
                </c:pt>
                <c:pt idx="147">
                  <c:v>1729.551666666667</c:v>
                </c:pt>
                <c:pt idx="148">
                  <c:v>1726.6287500000005</c:v>
                </c:pt>
                <c:pt idx="149">
                  <c:v>1718.6050000000002</c:v>
                </c:pt>
                <c:pt idx="150">
                  <c:v>1702.2295833333335</c:v>
                </c:pt>
                <c:pt idx="151">
                  <c:v>1682.4112500000001</c:v>
                </c:pt>
                <c:pt idx="152">
                  <c:v>1666.8274999999996</c:v>
                </c:pt>
                <c:pt idx="153">
                  <c:v>1654.562083333333</c:v>
                </c:pt>
                <c:pt idx="154">
                  <c:v>1643.3766666666668</c:v>
                </c:pt>
                <c:pt idx="155">
                  <c:v>1633.1849999999997</c:v>
                </c:pt>
                <c:pt idx="156">
                  <c:v>1622.5245833333336</c:v>
                </c:pt>
                <c:pt idx="157">
                  <c:v>1609.33125</c:v>
                </c:pt>
                <c:pt idx="158">
                  <c:v>1591.7591666666665</c:v>
                </c:pt>
                <c:pt idx="159">
                  <c:v>1571.9329166666666</c:v>
                </c:pt>
                <c:pt idx="160">
                  <c:v>1553.9716666666666</c:v>
                </c:pt>
                <c:pt idx="161">
                  <c:v>1540.2204166666668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9-4E2A-8724-42AB5E6E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7200"/>
        <c:axId val="97338496"/>
      </c:lineChart>
      <c:dateAx>
        <c:axId val="77987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7338496"/>
        <c:crosses val="autoZero"/>
        <c:auto val="1"/>
        <c:lblOffset val="100"/>
        <c:baseTimeUnit val="months"/>
      </c:dateAx>
      <c:valAx>
        <c:axId val="973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Trend-Ciclo Prezzi Gasolio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Gasolio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'Serie storica'!$A$3:$A$170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'Trend-ciclo prima approssim'!$D$5:$D$172</c:f>
              <c:numCache>
                <c:formatCode>General</c:formatCode>
                <c:ptCount val="168"/>
                <c:pt idx="0">
                  <c:v>836.14</c:v>
                </c:pt>
                <c:pt idx="1">
                  <c:v>837.04</c:v>
                </c:pt>
                <c:pt idx="2">
                  <c:v>844.64</c:v>
                </c:pt>
                <c:pt idx="3">
                  <c:v>866.36</c:v>
                </c:pt>
                <c:pt idx="4">
                  <c:v>868.07</c:v>
                </c:pt>
                <c:pt idx="5">
                  <c:v>857.43</c:v>
                </c:pt>
                <c:pt idx="6">
                  <c:v>846.06</c:v>
                </c:pt>
                <c:pt idx="7">
                  <c:v>842.69</c:v>
                </c:pt>
                <c:pt idx="8">
                  <c:v>859.39</c:v>
                </c:pt>
                <c:pt idx="9">
                  <c:v>875.67</c:v>
                </c:pt>
                <c:pt idx="10">
                  <c:v>864.11</c:v>
                </c:pt>
                <c:pt idx="11">
                  <c:v>864.37</c:v>
                </c:pt>
                <c:pt idx="12">
                  <c:v>891.6</c:v>
                </c:pt>
                <c:pt idx="13">
                  <c:v>906.23</c:v>
                </c:pt>
                <c:pt idx="14">
                  <c:v>936.62</c:v>
                </c:pt>
                <c:pt idx="15">
                  <c:v>906.74</c:v>
                </c:pt>
                <c:pt idx="16">
                  <c:v>860.9</c:v>
                </c:pt>
                <c:pt idx="17">
                  <c:v>845.88</c:v>
                </c:pt>
                <c:pt idx="18">
                  <c:v>850.63</c:v>
                </c:pt>
                <c:pt idx="19">
                  <c:v>865.55</c:v>
                </c:pt>
                <c:pt idx="20">
                  <c:v>863.72</c:v>
                </c:pt>
                <c:pt idx="21">
                  <c:v>860.8</c:v>
                </c:pt>
                <c:pt idx="22">
                  <c:v>873.95</c:v>
                </c:pt>
                <c:pt idx="23">
                  <c:v>869.89</c:v>
                </c:pt>
                <c:pt idx="24">
                  <c:v>875.28</c:v>
                </c:pt>
                <c:pt idx="25">
                  <c:v>872.51</c:v>
                </c:pt>
                <c:pt idx="26">
                  <c:v>886.94</c:v>
                </c:pt>
                <c:pt idx="27">
                  <c:v>899.36</c:v>
                </c:pt>
                <c:pt idx="28">
                  <c:v>924.13</c:v>
                </c:pt>
                <c:pt idx="29">
                  <c:v>937.48</c:v>
                </c:pt>
                <c:pt idx="30">
                  <c:v>935.83</c:v>
                </c:pt>
                <c:pt idx="31">
                  <c:v>954.81</c:v>
                </c:pt>
                <c:pt idx="32">
                  <c:v>970.13</c:v>
                </c:pt>
                <c:pt idx="33">
                  <c:v>996.25</c:v>
                </c:pt>
                <c:pt idx="34">
                  <c:v>996.73</c:v>
                </c:pt>
                <c:pt idx="35">
                  <c:v>1013.93</c:v>
                </c:pt>
                <c:pt idx="36">
                  <c:v>1009</c:v>
                </c:pt>
                <c:pt idx="37">
                  <c:v>1022.64</c:v>
                </c:pt>
                <c:pt idx="38">
                  <c:v>1057.44</c:v>
                </c:pt>
                <c:pt idx="39">
                  <c:v>1106.3</c:v>
                </c:pt>
                <c:pt idx="40">
                  <c:v>1070.75</c:v>
                </c:pt>
                <c:pt idx="41">
                  <c:v>1090.44</c:v>
                </c:pt>
                <c:pt idx="42">
                  <c:v>1131.04</c:v>
                </c:pt>
                <c:pt idx="43">
                  <c:v>1140.6099999999999</c:v>
                </c:pt>
                <c:pt idx="44">
                  <c:v>1182.4100000000001</c:v>
                </c:pt>
                <c:pt idx="45">
                  <c:v>1211.1199999999999</c:v>
                </c:pt>
                <c:pt idx="46">
                  <c:v>1144.6099999999999</c:v>
                </c:pt>
                <c:pt idx="47">
                  <c:v>1119.45</c:v>
                </c:pt>
                <c:pt idx="48">
                  <c:v>1146.96</c:v>
                </c:pt>
                <c:pt idx="49">
                  <c:v>1150.8900000000001</c:v>
                </c:pt>
                <c:pt idx="50">
                  <c:v>1163.23</c:v>
                </c:pt>
                <c:pt idx="51">
                  <c:v>1178.56</c:v>
                </c:pt>
                <c:pt idx="52">
                  <c:v>1204.8699999999999</c:v>
                </c:pt>
                <c:pt idx="53">
                  <c:v>1197</c:v>
                </c:pt>
                <c:pt idx="54">
                  <c:v>1203.07</c:v>
                </c:pt>
                <c:pt idx="55">
                  <c:v>1206.67</c:v>
                </c:pt>
                <c:pt idx="56">
                  <c:v>1168.81</c:v>
                </c:pt>
                <c:pt idx="57">
                  <c:v>1119.6400000000001</c:v>
                </c:pt>
                <c:pt idx="58">
                  <c:v>1115.58</c:v>
                </c:pt>
                <c:pt idx="59">
                  <c:v>1113.8699999999999</c:v>
                </c:pt>
                <c:pt idx="60">
                  <c:v>1099.4000000000001</c:v>
                </c:pt>
                <c:pt idx="61">
                  <c:v>1082.6400000000001</c:v>
                </c:pt>
                <c:pt idx="62">
                  <c:v>1105.33</c:v>
                </c:pt>
                <c:pt idx="63">
                  <c:v>1120.6300000000001</c:v>
                </c:pt>
                <c:pt idx="64">
                  <c:v>1131</c:v>
                </c:pt>
                <c:pt idx="65">
                  <c:v>1150.31</c:v>
                </c:pt>
                <c:pt idx="66">
                  <c:v>1161.8399999999999</c:v>
                </c:pt>
                <c:pt idx="67">
                  <c:v>1173.5899999999999</c:v>
                </c:pt>
                <c:pt idx="68">
                  <c:v>1180.67</c:v>
                </c:pt>
                <c:pt idx="69">
                  <c:v>1205.28</c:v>
                </c:pt>
                <c:pt idx="70">
                  <c:v>1252.4100000000001</c:v>
                </c:pt>
                <c:pt idx="71">
                  <c:v>1286.1099999999999</c:v>
                </c:pt>
                <c:pt idx="72">
                  <c:v>1277.74</c:v>
                </c:pt>
                <c:pt idx="73">
                  <c:v>1271.8900000000001</c:v>
                </c:pt>
                <c:pt idx="74">
                  <c:v>1332.28</c:v>
                </c:pt>
                <c:pt idx="75">
                  <c:v>1345.5</c:v>
                </c:pt>
                <c:pt idx="76">
                  <c:v>1443.16</c:v>
                </c:pt>
                <c:pt idx="77">
                  <c:v>1507.25</c:v>
                </c:pt>
                <c:pt idx="78">
                  <c:v>1518.14</c:v>
                </c:pt>
                <c:pt idx="79">
                  <c:v>1436.88</c:v>
                </c:pt>
                <c:pt idx="80">
                  <c:v>1383.87</c:v>
                </c:pt>
                <c:pt idx="81">
                  <c:v>1301.48</c:v>
                </c:pt>
                <c:pt idx="82">
                  <c:v>1194.82</c:v>
                </c:pt>
                <c:pt idx="83">
                  <c:v>1092.9000000000001</c:v>
                </c:pt>
                <c:pt idx="84">
                  <c:v>1051.4000000000001</c:v>
                </c:pt>
                <c:pt idx="85">
                  <c:v>1056.72</c:v>
                </c:pt>
                <c:pt idx="86">
                  <c:v>1022.79</c:v>
                </c:pt>
                <c:pt idx="87">
                  <c:v>1041.44</c:v>
                </c:pt>
                <c:pt idx="88">
                  <c:v>1061.58</c:v>
                </c:pt>
                <c:pt idx="89">
                  <c:v>1096.02</c:v>
                </c:pt>
                <c:pt idx="90">
                  <c:v>1086.2</c:v>
                </c:pt>
                <c:pt idx="91">
                  <c:v>1117.3800000000001</c:v>
                </c:pt>
                <c:pt idx="92">
                  <c:v>1096.0899999999999</c:v>
                </c:pt>
                <c:pt idx="93">
                  <c:v>1095.73</c:v>
                </c:pt>
                <c:pt idx="94">
                  <c:v>1126.04</c:v>
                </c:pt>
                <c:pt idx="95">
                  <c:v>1114.67</c:v>
                </c:pt>
                <c:pt idx="96">
                  <c:v>1145.25</c:v>
                </c:pt>
                <c:pt idx="97">
                  <c:v>1142.32</c:v>
                </c:pt>
                <c:pt idx="98">
                  <c:v>1189.58</c:v>
                </c:pt>
                <c:pt idx="99">
                  <c:v>1215.83</c:v>
                </c:pt>
                <c:pt idx="100">
                  <c:v>1241.21</c:v>
                </c:pt>
                <c:pt idx="101">
                  <c:v>1236.3</c:v>
                </c:pt>
                <c:pt idx="102">
                  <c:v>1215.31</c:v>
                </c:pt>
                <c:pt idx="103">
                  <c:v>1211.44</c:v>
                </c:pt>
                <c:pt idx="104">
                  <c:v>1217.18</c:v>
                </c:pt>
                <c:pt idx="105">
                  <c:v>1221.46</c:v>
                </c:pt>
                <c:pt idx="106">
                  <c:v>1242.8399999999999</c:v>
                </c:pt>
                <c:pt idx="107">
                  <c:v>1286.3800000000001</c:v>
                </c:pt>
                <c:pt idx="108">
                  <c:v>1328.14</c:v>
                </c:pt>
                <c:pt idx="109">
                  <c:v>1351.26</c:v>
                </c:pt>
                <c:pt idx="110">
                  <c:v>1416.73</c:v>
                </c:pt>
                <c:pt idx="111">
                  <c:v>1448.06</c:v>
                </c:pt>
                <c:pt idx="112">
                  <c:v>1423.26</c:v>
                </c:pt>
                <c:pt idx="113">
                  <c:v>1402.52</c:v>
                </c:pt>
                <c:pt idx="114">
                  <c:v>1450.28</c:v>
                </c:pt>
                <c:pt idx="115">
                  <c:v>1461.04</c:v>
                </c:pt>
                <c:pt idx="116">
                  <c:v>1465.79</c:v>
                </c:pt>
                <c:pt idx="117">
                  <c:v>1483.92</c:v>
                </c:pt>
                <c:pt idx="118">
                  <c:v>1512.89</c:v>
                </c:pt>
                <c:pt idx="119">
                  <c:v>1631.65</c:v>
                </c:pt>
                <c:pt idx="120">
                  <c:v>1671.71</c:v>
                </c:pt>
                <c:pt idx="121">
                  <c:v>1692.94</c:v>
                </c:pt>
                <c:pt idx="122">
                  <c:v>1724.27</c:v>
                </c:pt>
                <c:pt idx="123">
                  <c:v>1735.05</c:v>
                </c:pt>
                <c:pt idx="124">
                  <c:v>1703.01</c:v>
                </c:pt>
                <c:pt idx="125">
                  <c:v>1657.23</c:v>
                </c:pt>
                <c:pt idx="126">
                  <c:v>1647.02</c:v>
                </c:pt>
                <c:pt idx="127">
                  <c:v>1716.81</c:v>
                </c:pt>
                <c:pt idx="128">
                  <c:v>1764.22</c:v>
                </c:pt>
                <c:pt idx="129">
                  <c:v>1745.65</c:v>
                </c:pt>
                <c:pt idx="130">
                  <c:v>1712.85</c:v>
                </c:pt>
                <c:pt idx="131">
                  <c:v>1701.11</c:v>
                </c:pt>
                <c:pt idx="132">
                  <c:v>1694.38</c:v>
                </c:pt>
                <c:pt idx="133">
                  <c:v>1699.67</c:v>
                </c:pt>
                <c:pt idx="134">
                  <c:v>1693.94</c:v>
                </c:pt>
                <c:pt idx="135">
                  <c:v>1651.11</c:v>
                </c:pt>
                <c:pt idx="136">
                  <c:v>1612.31</c:v>
                </c:pt>
                <c:pt idx="137">
                  <c:v>1626.46</c:v>
                </c:pt>
                <c:pt idx="138">
                  <c:v>1644.02</c:v>
                </c:pt>
                <c:pt idx="139">
                  <c:v>1658.04</c:v>
                </c:pt>
                <c:pt idx="140">
                  <c:v>1676.67</c:v>
                </c:pt>
                <c:pt idx="141">
                  <c:v>1659.69</c:v>
                </c:pt>
                <c:pt idx="142">
                  <c:v>1636.63</c:v>
                </c:pt>
                <c:pt idx="143">
                  <c:v>1656.56</c:v>
                </c:pt>
                <c:pt idx="144">
                  <c:v>1648.99</c:v>
                </c:pt>
                <c:pt idx="145">
                  <c:v>1637.83</c:v>
                </c:pt>
                <c:pt idx="146">
                  <c:v>1631.47</c:v>
                </c:pt>
                <c:pt idx="147">
                  <c:v>1628.55</c:v>
                </c:pt>
                <c:pt idx="148">
                  <c:v>1630.68</c:v>
                </c:pt>
                <c:pt idx="149">
                  <c:v>1632.08</c:v>
                </c:pt>
                <c:pt idx="150">
                  <c:v>1635.64</c:v>
                </c:pt>
                <c:pt idx="151">
                  <c:v>1621.61</c:v>
                </c:pt>
                <c:pt idx="152">
                  <c:v>1614.78</c:v>
                </c:pt>
                <c:pt idx="153">
                  <c:v>1593.24</c:v>
                </c:pt>
                <c:pt idx="154">
                  <c:v>1553.45</c:v>
                </c:pt>
                <c:pt idx="155">
                  <c:v>1493.47</c:v>
                </c:pt>
                <c:pt idx="156">
                  <c:v>1387.26</c:v>
                </c:pt>
                <c:pt idx="157">
                  <c:v>1400.39</c:v>
                </c:pt>
                <c:pt idx="158">
                  <c:v>1462.26</c:v>
                </c:pt>
                <c:pt idx="159">
                  <c:v>1447.72</c:v>
                </c:pt>
                <c:pt idx="160">
                  <c:v>1480.2</c:v>
                </c:pt>
                <c:pt idx="161">
                  <c:v>1477.54</c:v>
                </c:pt>
                <c:pt idx="162">
                  <c:v>1451.55</c:v>
                </c:pt>
                <c:pt idx="163">
                  <c:v>1398.76</c:v>
                </c:pt>
                <c:pt idx="164">
                  <c:v>1360.03</c:v>
                </c:pt>
                <c:pt idx="165">
                  <c:v>1348.4</c:v>
                </c:pt>
                <c:pt idx="166">
                  <c:v>1340.52</c:v>
                </c:pt>
                <c:pt idx="167">
                  <c:v>1308.8499999999999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E-4DEE-8427-56A6D51F48BF}"/>
            </c:ext>
          </c:extLst>
        </c:ser>
        <c:ser>
          <c:idx val="1"/>
          <c:order val="1"/>
          <c:tx>
            <c:v>Medie Mobili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'Trend-ciclo prima approssim'!$E$5:$E$172</c:f>
              <c:numCache>
                <c:formatCode>General</c:formatCode>
                <c:ptCount val="168"/>
                <c:pt idx="6">
                  <c:v>857.47500000000002</c:v>
                </c:pt>
                <c:pt idx="7">
                  <c:v>862.66875000000016</c:v>
                </c:pt>
                <c:pt idx="8">
                  <c:v>869.3841666666666</c:v>
                </c:pt>
                <c:pt idx="9">
                  <c:v>874.8991666666667</c:v>
                </c:pt>
                <c:pt idx="10">
                  <c:v>876.28291666666667</c:v>
                </c:pt>
                <c:pt idx="11">
                  <c:v>875.50291666666681</c:v>
                </c:pt>
                <c:pt idx="12">
                  <c:v>875.21208333333334</c:v>
                </c:pt>
                <c:pt idx="13">
                  <c:v>876.3549999999999</c:v>
                </c:pt>
                <c:pt idx="14">
                  <c:v>877.48791666666648</c:v>
                </c:pt>
                <c:pt idx="15">
                  <c:v>877.04874999999981</c:v>
                </c:pt>
                <c:pt idx="16">
                  <c:v>876.83916666666653</c:v>
                </c:pt>
                <c:pt idx="17">
                  <c:v>877.47916666666663</c:v>
                </c:pt>
                <c:pt idx="18">
                  <c:v>877.0291666666667</c:v>
                </c:pt>
                <c:pt idx="19">
                  <c:v>874.94416666666666</c:v>
                </c:pt>
                <c:pt idx="20">
                  <c:v>871.46916666666675</c:v>
                </c:pt>
                <c:pt idx="21">
                  <c:v>869.09166666666681</c:v>
                </c:pt>
                <c:pt idx="22">
                  <c:v>871.41875000000016</c:v>
                </c:pt>
                <c:pt idx="23">
                  <c:v>877.87</c:v>
                </c:pt>
                <c:pt idx="24">
                  <c:v>885.23666666666668</c:v>
                </c:pt>
                <c:pt idx="25">
                  <c:v>892.50583333333327</c:v>
                </c:pt>
                <c:pt idx="26">
                  <c:v>900.65874999999994</c:v>
                </c:pt>
                <c:pt idx="27">
                  <c:v>910.73624999999981</c:v>
                </c:pt>
                <c:pt idx="28">
                  <c:v>921.49583333333328</c:v>
                </c:pt>
                <c:pt idx="29">
                  <c:v>932.61333333333323</c:v>
                </c:pt>
                <c:pt idx="30">
                  <c:v>944.18666666666684</c:v>
                </c:pt>
                <c:pt idx="31">
                  <c:v>956.01375000000007</c:v>
                </c:pt>
                <c:pt idx="32">
                  <c:v>969.37333333333333</c:v>
                </c:pt>
                <c:pt idx="33">
                  <c:v>985.1</c:v>
                </c:pt>
                <c:pt idx="34">
                  <c:v>999.83166666666659</c:v>
                </c:pt>
                <c:pt idx="35">
                  <c:v>1012.3141666666666</c:v>
                </c:pt>
                <c:pt idx="36">
                  <c:v>1026.8212500000002</c:v>
                </c:pt>
                <c:pt idx="37">
                  <c:v>1042.6966666666667</c:v>
                </c:pt>
                <c:pt idx="38">
                  <c:v>1059.2833333333333</c:v>
                </c:pt>
                <c:pt idx="39">
                  <c:v>1077.08125</c:v>
                </c:pt>
                <c:pt idx="40">
                  <c:v>1092.1958333333332</c:v>
                </c:pt>
                <c:pt idx="41">
                  <c:v>1102.7541666666668</c:v>
                </c:pt>
                <c:pt idx="42">
                  <c:v>1112.8991666666668</c:v>
                </c:pt>
                <c:pt idx="43">
                  <c:v>1123.99125</c:v>
                </c:pt>
                <c:pt idx="44">
                  <c:v>1133.7429166666666</c:v>
                </c:pt>
                <c:pt idx="45">
                  <c:v>1141.1616666666666</c:v>
                </c:pt>
                <c:pt idx="46">
                  <c:v>1149.760833333333</c:v>
                </c:pt>
                <c:pt idx="47">
                  <c:v>1159.7891666666665</c:v>
                </c:pt>
                <c:pt idx="48">
                  <c:v>1167.2304166666665</c:v>
                </c:pt>
                <c:pt idx="49">
                  <c:v>1172.9841666666664</c:v>
                </c:pt>
                <c:pt idx="50">
                  <c:v>1175.17</c:v>
                </c:pt>
                <c:pt idx="51">
                  <c:v>1170.7916666666667</c:v>
                </c:pt>
                <c:pt idx="52">
                  <c:v>1165.7704166666665</c:v>
                </c:pt>
                <c:pt idx="53">
                  <c:v>1164.3283333333331</c:v>
                </c:pt>
                <c:pt idx="54">
                  <c:v>1162.1141666666665</c:v>
                </c:pt>
                <c:pt idx="55">
                  <c:v>1157.2887499999999</c:v>
                </c:pt>
                <c:pt idx="56">
                  <c:v>1152.0324999999996</c:v>
                </c:pt>
                <c:pt idx="57">
                  <c:v>1147.2062499999997</c:v>
                </c:pt>
                <c:pt idx="58">
                  <c:v>1141.7145833333334</c:v>
                </c:pt>
                <c:pt idx="59">
                  <c:v>1136.6912500000001</c:v>
                </c:pt>
                <c:pt idx="60">
                  <c:v>1133.0279166666667</c:v>
                </c:pt>
                <c:pt idx="61">
                  <c:v>1129.9316666666666</c:v>
                </c:pt>
                <c:pt idx="62">
                  <c:v>1129.0474999999999</c:v>
                </c:pt>
                <c:pt idx="63">
                  <c:v>1133.1099999999999</c:v>
                </c:pt>
                <c:pt idx="64">
                  <c:v>1142.3795833333334</c:v>
                </c:pt>
                <c:pt idx="65">
                  <c:v>1155.2575000000002</c:v>
                </c:pt>
                <c:pt idx="66">
                  <c:v>1169.8650000000002</c:v>
                </c:pt>
                <c:pt idx="67">
                  <c:v>1185.1812500000001</c:v>
                </c:pt>
                <c:pt idx="68">
                  <c:v>1202.5229166666666</c:v>
                </c:pt>
                <c:pt idx="69">
                  <c:v>1221.3487500000001</c:v>
                </c:pt>
                <c:pt idx="70">
                  <c:v>1243.7249999999999</c:v>
                </c:pt>
                <c:pt idx="71">
                  <c:v>1271.6041666666667</c:v>
                </c:pt>
                <c:pt idx="72">
                  <c:v>1301.3225</c:v>
                </c:pt>
                <c:pt idx="73">
                  <c:v>1327.1387499999998</c:v>
                </c:pt>
                <c:pt idx="74">
                  <c:v>1346.5758333333331</c:v>
                </c:pt>
                <c:pt idx="75">
                  <c:v>1359.0508333333332</c:v>
                </c:pt>
                <c:pt idx="76">
                  <c:v>1360.6595833333331</c:v>
                </c:pt>
                <c:pt idx="77">
                  <c:v>1350.2095833333333</c:v>
                </c:pt>
                <c:pt idx="78">
                  <c:v>1332.7283333333332</c:v>
                </c:pt>
                <c:pt idx="79">
                  <c:v>1314.3320833333335</c:v>
                </c:pt>
                <c:pt idx="80">
                  <c:v>1292.4712499999998</c:v>
                </c:pt>
                <c:pt idx="81">
                  <c:v>1266.9066666666665</c:v>
                </c:pt>
                <c:pt idx="82">
                  <c:v>1238.3383333333331</c:v>
                </c:pt>
                <c:pt idx="83">
                  <c:v>1205.3045833333333</c:v>
                </c:pt>
                <c:pt idx="84">
                  <c:v>1170.1725000000001</c:v>
                </c:pt>
                <c:pt idx="85">
                  <c:v>1138.8625000000002</c:v>
                </c:pt>
                <c:pt idx="86">
                  <c:v>1113.5591666666667</c:v>
                </c:pt>
                <c:pt idx="87">
                  <c:v>1092.9954166666669</c:v>
                </c:pt>
                <c:pt idx="88">
                  <c:v>1081.5566666666666</c:v>
                </c:pt>
                <c:pt idx="89">
                  <c:v>1079.5979166666666</c:v>
                </c:pt>
                <c:pt idx="90">
                  <c:v>1084.4154166666665</c:v>
                </c:pt>
                <c:pt idx="91">
                  <c:v>1091.8925000000002</c:v>
                </c:pt>
                <c:pt idx="92">
                  <c:v>1102.4087499999998</c:v>
                </c:pt>
                <c:pt idx="93">
                  <c:v>1116.6245833333332</c:v>
                </c:pt>
                <c:pt idx="94">
                  <c:v>1131.3754166666668</c:v>
                </c:pt>
                <c:pt idx="95">
                  <c:v>1144.7049999999997</c:v>
                </c:pt>
                <c:pt idx="96">
                  <c:v>1155.9295833333333</c:v>
                </c:pt>
                <c:pt idx="97">
                  <c:v>1165.2283333333332</c:v>
                </c:pt>
                <c:pt idx="98">
                  <c:v>1174.1929166666666</c:v>
                </c:pt>
                <c:pt idx="99">
                  <c:v>1184.4770833333332</c:v>
                </c:pt>
                <c:pt idx="100">
                  <c:v>1194.5825</c:v>
                </c:pt>
                <c:pt idx="101">
                  <c:v>1206.60375</c:v>
                </c:pt>
                <c:pt idx="102">
                  <c:v>1221.3787500000001</c:v>
                </c:pt>
                <c:pt idx="103">
                  <c:v>1237.7050000000002</c:v>
                </c:pt>
                <c:pt idx="104">
                  <c:v>1255.8754166666668</c:v>
                </c:pt>
                <c:pt idx="105">
                  <c:v>1275.0162499999999</c:v>
                </c:pt>
                <c:pt idx="106">
                  <c:v>1292.2779166666667</c:v>
                </c:pt>
                <c:pt idx="107">
                  <c:v>1306.7891666666667</c:v>
                </c:pt>
                <c:pt idx="108">
                  <c:v>1323.5054166666666</c:v>
                </c:pt>
                <c:pt idx="109">
                  <c:v>1343.6958333333334</c:v>
                </c:pt>
                <c:pt idx="110">
                  <c:v>1364.4545833333334</c:v>
                </c:pt>
                <c:pt idx="111">
                  <c:v>1385.7491666666667</c:v>
                </c:pt>
                <c:pt idx="112">
                  <c:v>1407.9370833333335</c:v>
                </c:pt>
                <c:pt idx="113">
                  <c:v>1433.5754166666668</c:v>
                </c:pt>
                <c:pt idx="114">
                  <c:v>1462.2770833333334</c:v>
                </c:pt>
                <c:pt idx="115">
                  <c:v>1490.8291666666667</c:v>
                </c:pt>
                <c:pt idx="116">
                  <c:v>1517.8799999999994</c:v>
                </c:pt>
                <c:pt idx="117">
                  <c:v>1542.6520833333334</c:v>
                </c:pt>
                <c:pt idx="118">
                  <c:v>1566.2662500000004</c:v>
                </c:pt>
                <c:pt idx="119">
                  <c:v>1588.5354166666668</c:v>
                </c:pt>
                <c:pt idx="120">
                  <c:v>1607.3458333333331</c:v>
                </c:pt>
                <c:pt idx="121">
                  <c:v>1626.2004166666666</c:v>
                </c:pt>
                <c:pt idx="122">
                  <c:v>1649.2920833333335</c:v>
                </c:pt>
                <c:pt idx="123">
                  <c:v>1672.6320833333336</c:v>
                </c:pt>
                <c:pt idx="124">
                  <c:v>1691.8691666666666</c:v>
                </c:pt>
                <c:pt idx="125">
                  <c:v>1703.095</c:v>
                </c:pt>
                <c:pt idx="126">
                  <c:v>1706.9337499999999</c:v>
                </c:pt>
                <c:pt idx="127">
                  <c:v>1708.1587499999998</c:v>
                </c:pt>
                <c:pt idx="128">
                  <c:v>1707.1754166666669</c:v>
                </c:pt>
                <c:pt idx="129">
                  <c:v>1702.4141666666665</c:v>
                </c:pt>
                <c:pt idx="130">
                  <c:v>1695.1375</c:v>
                </c:pt>
                <c:pt idx="131">
                  <c:v>1690.0762500000003</c:v>
                </c:pt>
                <c:pt idx="132">
                  <c:v>1688.6691666666668</c:v>
                </c:pt>
                <c:pt idx="133">
                  <c:v>1686.0954166666668</c:v>
                </c:pt>
                <c:pt idx="134">
                  <c:v>1679.99875</c:v>
                </c:pt>
                <c:pt idx="135">
                  <c:v>1672.7691666666669</c:v>
                </c:pt>
                <c:pt idx="136">
                  <c:v>1666.0116666666665</c:v>
                </c:pt>
                <c:pt idx="137">
                  <c:v>1660.9795833333335</c:v>
                </c:pt>
                <c:pt idx="138">
                  <c:v>1657.2320833333335</c:v>
                </c:pt>
                <c:pt idx="139">
                  <c:v>1652.7641666666671</c:v>
                </c:pt>
                <c:pt idx="140">
                  <c:v>1647.5845833333333</c:v>
                </c:pt>
                <c:pt idx="141">
                  <c:v>1644.0416666666667</c:v>
                </c:pt>
                <c:pt idx="142">
                  <c:v>1643.8670833333333</c:v>
                </c:pt>
                <c:pt idx="143">
                  <c:v>1644.8666666666666</c:v>
                </c:pt>
                <c:pt idx="144">
                  <c:v>1644.7516666666663</c:v>
                </c:pt>
                <c:pt idx="145">
                  <c:v>1642.8845833333332</c:v>
                </c:pt>
                <c:pt idx="146">
                  <c:v>1638.7879166666664</c:v>
                </c:pt>
                <c:pt idx="147">
                  <c:v>1633.4404166666664</c:v>
                </c:pt>
                <c:pt idx="148">
                  <c:v>1627.2058333333334</c:v>
                </c:pt>
                <c:pt idx="149">
                  <c:v>1616.9445833333336</c:v>
                </c:pt>
                <c:pt idx="150">
                  <c:v>1599.2437500000003</c:v>
                </c:pt>
                <c:pt idx="151">
                  <c:v>1578.4449999999999</c:v>
                </c:pt>
                <c:pt idx="152">
                  <c:v>1561.50125</c:v>
                </c:pt>
                <c:pt idx="153">
                  <c:v>1546.91625</c:v>
                </c:pt>
                <c:pt idx="154">
                  <c:v>1533.1116666666667</c:v>
                </c:pt>
                <c:pt idx="155">
                  <c:v>1520.4024999999999</c:v>
                </c:pt>
                <c:pt idx="156">
                  <c:v>1506.2929166666665</c:v>
                </c:pt>
                <c:pt idx="157">
                  <c:v>1489.3370833333331</c:v>
                </c:pt>
                <c:pt idx="158">
                  <c:v>1469.4370833333332</c:v>
                </c:pt>
                <c:pt idx="159">
                  <c:v>1448.6208333333334</c:v>
                </c:pt>
                <c:pt idx="160">
                  <c:v>1429.5470833333336</c:v>
                </c:pt>
                <c:pt idx="161">
                  <c:v>1412.9825000000001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DE-4DEE-8427-56A6D51F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5088"/>
        <c:axId val="77996416"/>
      </c:lineChart>
      <c:dateAx>
        <c:axId val="97385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7996416"/>
        <c:crosses val="autoZero"/>
        <c:auto val="1"/>
        <c:lblOffset val="100"/>
        <c:baseTimeUnit val="months"/>
      </c:dateAx>
      <c:valAx>
        <c:axId val="779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Stagionalità Benzina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Componente Stagionale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Stagionalità!$A$3:$A$171</c:f>
              <c:strCache>
                <c:ptCount val="169"/>
                <c:pt idx="0">
                  <c:v>Anno </c:v>
                </c:pt>
                <c:pt idx="1">
                  <c:v>gen-02</c:v>
                </c:pt>
                <c:pt idx="2">
                  <c:v>feb-02</c:v>
                </c:pt>
                <c:pt idx="3">
                  <c:v>mar-02</c:v>
                </c:pt>
                <c:pt idx="4">
                  <c:v>apr-02</c:v>
                </c:pt>
                <c:pt idx="5">
                  <c:v>mag-02</c:v>
                </c:pt>
                <c:pt idx="6">
                  <c:v>giu-02</c:v>
                </c:pt>
                <c:pt idx="7">
                  <c:v>lug-02</c:v>
                </c:pt>
                <c:pt idx="8">
                  <c:v>ago-02</c:v>
                </c:pt>
                <c:pt idx="9">
                  <c:v>set-02</c:v>
                </c:pt>
                <c:pt idx="10">
                  <c:v>ott-02</c:v>
                </c:pt>
                <c:pt idx="11">
                  <c:v>nov-02</c:v>
                </c:pt>
                <c:pt idx="12">
                  <c:v>dic-02</c:v>
                </c:pt>
                <c:pt idx="13">
                  <c:v>gen-03</c:v>
                </c:pt>
                <c:pt idx="14">
                  <c:v>feb-03</c:v>
                </c:pt>
                <c:pt idx="15">
                  <c:v>mar-03</c:v>
                </c:pt>
                <c:pt idx="16">
                  <c:v>apr-03</c:v>
                </c:pt>
                <c:pt idx="17">
                  <c:v>mag-03</c:v>
                </c:pt>
                <c:pt idx="18">
                  <c:v>giu-03</c:v>
                </c:pt>
                <c:pt idx="19">
                  <c:v>lug-03</c:v>
                </c:pt>
                <c:pt idx="20">
                  <c:v>ago-03</c:v>
                </c:pt>
                <c:pt idx="21">
                  <c:v>set-03</c:v>
                </c:pt>
                <c:pt idx="22">
                  <c:v>ott-03</c:v>
                </c:pt>
                <c:pt idx="23">
                  <c:v>nov-03</c:v>
                </c:pt>
                <c:pt idx="24">
                  <c:v>dic-03</c:v>
                </c:pt>
                <c:pt idx="25">
                  <c:v>gen-04</c:v>
                </c:pt>
                <c:pt idx="26">
                  <c:v>feb-04</c:v>
                </c:pt>
                <c:pt idx="27">
                  <c:v>mar-04</c:v>
                </c:pt>
                <c:pt idx="28">
                  <c:v>apr-04</c:v>
                </c:pt>
                <c:pt idx="29">
                  <c:v>mag-04</c:v>
                </c:pt>
                <c:pt idx="30">
                  <c:v>giu-04</c:v>
                </c:pt>
                <c:pt idx="31">
                  <c:v>lug-04</c:v>
                </c:pt>
                <c:pt idx="32">
                  <c:v>ago-04</c:v>
                </c:pt>
                <c:pt idx="33">
                  <c:v>set-04</c:v>
                </c:pt>
                <c:pt idx="34">
                  <c:v>ott-04</c:v>
                </c:pt>
                <c:pt idx="35">
                  <c:v>nov-04</c:v>
                </c:pt>
                <c:pt idx="36">
                  <c:v>dic-04</c:v>
                </c:pt>
                <c:pt idx="37">
                  <c:v>gen-05</c:v>
                </c:pt>
                <c:pt idx="38">
                  <c:v>feb-05</c:v>
                </c:pt>
                <c:pt idx="39">
                  <c:v>mar-05</c:v>
                </c:pt>
                <c:pt idx="40">
                  <c:v>apr-05</c:v>
                </c:pt>
                <c:pt idx="41">
                  <c:v>mag-05</c:v>
                </c:pt>
                <c:pt idx="42">
                  <c:v>giu-05</c:v>
                </c:pt>
                <c:pt idx="43">
                  <c:v>lug-05</c:v>
                </c:pt>
                <c:pt idx="44">
                  <c:v>ago-05</c:v>
                </c:pt>
                <c:pt idx="45">
                  <c:v>set-05</c:v>
                </c:pt>
                <c:pt idx="46">
                  <c:v>ott-05</c:v>
                </c:pt>
                <c:pt idx="47">
                  <c:v>nov-05</c:v>
                </c:pt>
                <c:pt idx="48">
                  <c:v>dic-05</c:v>
                </c:pt>
                <c:pt idx="49">
                  <c:v>gen-06</c:v>
                </c:pt>
                <c:pt idx="50">
                  <c:v>feb-06</c:v>
                </c:pt>
                <c:pt idx="51">
                  <c:v>mar-06</c:v>
                </c:pt>
                <c:pt idx="52">
                  <c:v>apr-06</c:v>
                </c:pt>
                <c:pt idx="53">
                  <c:v>mag-06</c:v>
                </c:pt>
                <c:pt idx="54">
                  <c:v>giu-06</c:v>
                </c:pt>
                <c:pt idx="55">
                  <c:v>lug-06</c:v>
                </c:pt>
                <c:pt idx="56">
                  <c:v>ago-06</c:v>
                </c:pt>
                <c:pt idx="57">
                  <c:v>set-06</c:v>
                </c:pt>
                <c:pt idx="58">
                  <c:v>ott-06</c:v>
                </c:pt>
                <c:pt idx="59">
                  <c:v>nov-06</c:v>
                </c:pt>
                <c:pt idx="60">
                  <c:v>dic-06</c:v>
                </c:pt>
                <c:pt idx="61">
                  <c:v>gen-07</c:v>
                </c:pt>
                <c:pt idx="62">
                  <c:v>feb-07</c:v>
                </c:pt>
                <c:pt idx="63">
                  <c:v>mar-07</c:v>
                </c:pt>
                <c:pt idx="64">
                  <c:v>apr-07</c:v>
                </c:pt>
                <c:pt idx="65">
                  <c:v>mag-07</c:v>
                </c:pt>
                <c:pt idx="66">
                  <c:v>giu-07</c:v>
                </c:pt>
                <c:pt idx="67">
                  <c:v>lug-07</c:v>
                </c:pt>
                <c:pt idx="68">
                  <c:v>ago-07</c:v>
                </c:pt>
                <c:pt idx="69">
                  <c:v>set-07</c:v>
                </c:pt>
                <c:pt idx="70">
                  <c:v>ott-07</c:v>
                </c:pt>
                <c:pt idx="71">
                  <c:v>nov-07</c:v>
                </c:pt>
                <c:pt idx="72">
                  <c:v>dic-07</c:v>
                </c:pt>
                <c:pt idx="73">
                  <c:v>gen-08</c:v>
                </c:pt>
                <c:pt idx="74">
                  <c:v>feb-08</c:v>
                </c:pt>
                <c:pt idx="75">
                  <c:v>mar-08</c:v>
                </c:pt>
                <c:pt idx="76">
                  <c:v>apr-08</c:v>
                </c:pt>
                <c:pt idx="77">
                  <c:v>mag-08</c:v>
                </c:pt>
                <c:pt idx="78">
                  <c:v>giu-08</c:v>
                </c:pt>
                <c:pt idx="79">
                  <c:v>lug-08</c:v>
                </c:pt>
                <c:pt idx="80">
                  <c:v>ago-08</c:v>
                </c:pt>
                <c:pt idx="81">
                  <c:v>set-08</c:v>
                </c:pt>
                <c:pt idx="82">
                  <c:v>ott-08</c:v>
                </c:pt>
                <c:pt idx="83">
                  <c:v>nov-08</c:v>
                </c:pt>
                <c:pt idx="84">
                  <c:v>dic-08</c:v>
                </c:pt>
                <c:pt idx="85">
                  <c:v>gen-09</c:v>
                </c:pt>
                <c:pt idx="86">
                  <c:v>feb-09</c:v>
                </c:pt>
                <c:pt idx="87">
                  <c:v>mar-09</c:v>
                </c:pt>
                <c:pt idx="88">
                  <c:v>apr-09</c:v>
                </c:pt>
                <c:pt idx="89">
                  <c:v>mag-09</c:v>
                </c:pt>
                <c:pt idx="90">
                  <c:v>giu-09</c:v>
                </c:pt>
                <c:pt idx="91">
                  <c:v>lug-09</c:v>
                </c:pt>
                <c:pt idx="92">
                  <c:v>ago-09</c:v>
                </c:pt>
                <c:pt idx="93">
                  <c:v>set-09</c:v>
                </c:pt>
                <c:pt idx="94">
                  <c:v>ott-09</c:v>
                </c:pt>
                <c:pt idx="95">
                  <c:v>nov-09</c:v>
                </c:pt>
                <c:pt idx="96">
                  <c:v>dic-09</c:v>
                </c:pt>
                <c:pt idx="97">
                  <c:v>gen-10</c:v>
                </c:pt>
                <c:pt idx="98">
                  <c:v>feb-10</c:v>
                </c:pt>
                <c:pt idx="99">
                  <c:v>mar-10</c:v>
                </c:pt>
                <c:pt idx="100">
                  <c:v>apr-10</c:v>
                </c:pt>
                <c:pt idx="101">
                  <c:v>mag-10</c:v>
                </c:pt>
                <c:pt idx="102">
                  <c:v>giu-10</c:v>
                </c:pt>
                <c:pt idx="103">
                  <c:v>lug-10</c:v>
                </c:pt>
                <c:pt idx="104">
                  <c:v>ago-10</c:v>
                </c:pt>
                <c:pt idx="105">
                  <c:v>set-10</c:v>
                </c:pt>
                <c:pt idx="106">
                  <c:v>ott-10</c:v>
                </c:pt>
                <c:pt idx="107">
                  <c:v>nov-10</c:v>
                </c:pt>
                <c:pt idx="108">
                  <c:v>dic-10</c:v>
                </c:pt>
                <c:pt idx="109">
                  <c:v>gen-11</c:v>
                </c:pt>
                <c:pt idx="110">
                  <c:v>feb-11</c:v>
                </c:pt>
                <c:pt idx="111">
                  <c:v>mar-11</c:v>
                </c:pt>
                <c:pt idx="112">
                  <c:v>apr-11</c:v>
                </c:pt>
                <c:pt idx="113">
                  <c:v>mag-11</c:v>
                </c:pt>
                <c:pt idx="114">
                  <c:v>giu-11</c:v>
                </c:pt>
                <c:pt idx="115">
                  <c:v>lug-11</c:v>
                </c:pt>
                <c:pt idx="116">
                  <c:v>ago-11</c:v>
                </c:pt>
                <c:pt idx="117">
                  <c:v>set-11</c:v>
                </c:pt>
                <c:pt idx="118">
                  <c:v>ott-11</c:v>
                </c:pt>
                <c:pt idx="119">
                  <c:v>nov-11</c:v>
                </c:pt>
                <c:pt idx="120">
                  <c:v>dic-11</c:v>
                </c:pt>
                <c:pt idx="121">
                  <c:v>gen-12</c:v>
                </c:pt>
                <c:pt idx="122">
                  <c:v>feb-12</c:v>
                </c:pt>
                <c:pt idx="123">
                  <c:v>mar-12</c:v>
                </c:pt>
                <c:pt idx="124">
                  <c:v>apr-12</c:v>
                </c:pt>
                <c:pt idx="125">
                  <c:v>mag-12</c:v>
                </c:pt>
                <c:pt idx="126">
                  <c:v>giu-12</c:v>
                </c:pt>
                <c:pt idx="127">
                  <c:v>lug-12</c:v>
                </c:pt>
                <c:pt idx="128">
                  <c:v>ago-12</c:v>
                </c:pt>
                <c:pt idx="129">
                  <c:v>set-12</c:v>
                </c:pt>
                <c:pt idx="130">
                  <c:v>ott-12</c:v>
                </c:pt>
                <c:pt idx="131">
                  <c:v>nov-12</c:v>
                </c:pt>
                <c:pt idx="132">
                  <c:v>dic-12</c:v>
                </c:pt>
                <c:pt idx="133">
                  <c:v>gen-13</c:v>
                </c:pt>
                <c:pt idx="134">
                  <c:v>feb-13</c:v>
                </c:pt>
                <c:pt idx="135">
                  <c:v>mar-13</c:v>
                </c:pt>
                <c:pt idx="136">
                  <c:v>apr-13</c:v>
                </c:pt>
                <c:pt idx="137">
                  <c:v>mag-13</c:v>
                </c:pt>
                <c:pt idx="138">
                  <c:v>giu-13</c:v>
                </c:pt>
                <c:pt idx="139">
                  <c:v>lug-13</c:v>
                </c:pt>
                <c:pt idx="140">
                  <c:v>ago-13</c:v>
                </c:pt>
                <c:pt idx="141">
                  <c:v>set-13</c:v>
                </c:pt>
                <c:pt idx="142">
                  <c:v>ott-13</c:v>
                </c:pt>
                <c:pt idx="143">
                  <c:v>nov-13</c:v>
                </c:pt>
                <c:pt idx="144">
                  <c:v>dic-13</c:v>
                </c:pt>
                <c:pt idx="145">
                  <c:v>gen-14</c:v>
                </c:pt>
                <c:pt idx="146">
                  <c:v>feb-14</c:v>
                </c:pt>
                <c:pt idx="147">
                  <c:v>mar-14</c:v>
                </c:pt>
                <c:pt idx="148">
                  <c:v>apr-14</c:v>
                </c:pt>
                <c:pt idx="149">
                  <c:v>mag-14</c:v>
                </c:pt>
                <c:pt idx="150">
                  <c:v>giu-14</c:v>
                </c:pt>
                <c:pt idx="151">
                  <c:v>lug-14</c:v>
                </c:pt>
                <c:pt idx="152">
                  <c:v>ago-14</c:v>
                </c:pt>
                <c:pt idx="153">
                  <c:v>set-14</c:v>
                </c:pt>
                <c:pt idx="154">
                  <c:v>ott-14</c:v>
                </c:pt>
                <c:pt idx="155">
                  <c:v>nov-14</c:v>
                </c:pt>
                <c:pt idx="156">
                  <c:v>dic-14</c:v>
                </c:pt>
                <c:pt idx="157">
                  <c:v>gen-15</c:v>
                </c:pt>
                <c:pt idx="158">
                  <c:v>feb-15</c:v>
                </c:pt>
                <c:pt idx="159">
                  <c:v>mar-15</c:v>
                </c:pt>
                <c:pt idx="160">
                  <c:v>apr-15</c:v>
                </c:pt>
                <c:pt idx="161">
                  <c:v>mag-15</c:v>
                </c:pt>
                <c:pt idx="162">
                  <c:v>giu-15</c:v>
                </c:pt>
                <c:pt idx="163">
                  <c:v>lug-15</c:v>
                </c:pt>
                <c:pt idx="164">
                  <c:v>ago-15</c:v>
                </c:pt>
                <c:pt idx="165">
                  <c:v>set-15</c:v>
                </c:pt>
                <c:pt idx="166">
                  <c:v>ott-15</c:v>
                </c:pt>
                <c:pt idx="167">
                  <c:v>nov-15</c:v>
                </c:pt>
                <c:pt idx="168">
                  <c:v>dic-15</c:v>
                </c:pt>
              </c:strCache>
            </c:strRef>
          </c:cat>
          <c:val>
            <c:numRef>
              <c:f>Stagionalità!$E$4:$E$171</c:f>
              <c:numCache>
                <c:formatCode>General</c:formatCode>
                <c:ptCount val="168"/>
                <c:pt idx="0">
                  <c:v>32.408958333333374</c:v>
                </c:pt>
                <c:pt idx="1">
                  <c:v>50.512767857142876</c:v>
                </c:pt>
                <c:pt idx="2">
                  <c:v>70.841279761904872</c:v>
                </c:pt>
                <c:pt idx="3">
                  <c:v>85.201815476190433</c:v>
                </c:pt>
                <c:pt idx="4">
                  <c:v>96.836874999999935</c:v>
                </c:pt>
                <c:pt idx="5">
                  <c:v>102.03449404761894</c:v>
                </c:pt>
                <c:pt idx="6">
                  <c:v>143.80973214285709</c:v>
                </c:pt>
                <c:pt idx="7">
                  <c:v>139.68898809523805</c:v>
                </c:pt>
                <c:pt idx="8">
                  <c:v>129.29988095238099</c:v>
                </c:pt>
                <c:pt idx="9">
                  <c:v>105.36449404761899</c:v>
                </c:pt>
                <c:pt idx="10">
                  <c:v>79.386934523809515</c:v>
                </c:pt>
                <c:pt idx="11">
                  <c:v>67.26705357142869</c:v>
                </c:pt>
                <c:pt idx="12">
                  <c:v>32.408958333333374</c:v>
                </c:pt>
                <c:pt idx="13">
                  <c:v>50.512767857142876</c:v>
                </c:pt>
                <c:pt idx="14">
                  <c:v>70.841279761904872</c:v>
                </c:pt>
                <c:pt idx="15">
                  <c:v>85.201815476190433</c:v>
                </c:pt>
                <c:pt idx="16">
                  <c:v>96.836874999999935</c:v>
                </c:pt>
                <c:pt idx="17">
                  <c:v>102.03449404761894</c:v>
                </c:pt>
                <c:pt idx="18">
                  <c:v>143.80973214285709</c:v>
                </c:pt>
                <c:pt idx="19">
                  <c:v>139.68898809523805</c:v>
                </c:pt>
                <c:pt idx="20">
                  <c:v>129.29988095238099</c:v>
                </c:pt>
                <c:pt idx="21">
                  <c:v>105.36449404761899</c:v>
                </c:pt>
                <c:pt idx="22">
                  <c:v>79.386934523809515</c:v>
                </c:pt>
                <c:pt idx="23">
                  <c:v>67.26705357142869</c:v>
                </c:pt>
                <c:pt idx="24">
                  <c:v>32.408958333333374</c:v>
                </c:pt>
                <c:pt idx="25">
                  <c:v>50.512767857142876</c:v>
                </c:pt>
                <c:pt idx="26">
                  <c:v>70.841279761904872</c:v>
                </c:pt>
                <c:pt idx="27">
                  <c:v>85.201815476190433</c:v>
                </c:pt>
                <c:pt idx="28">
                  <c:v>96.836874999999935</c:v>
                </c:pt>
                <c:pt idx="29">
                  <c:v>102.03449404761894</c:v>
                </c:pt>
                <c:pt idx="30">
                  <c:v>143.80973214285709</c:v>
                </c:pt>
                <c:pt idx="31">
                  <c:v>139.68898809523805</c:v>
                </c:pt>
                <c:pt idx="32">
                  <c:v>129.29988095238099</c:v>
                </c:pt>
                <c:pt idx="33">
                  <c:v>105.36449404761899</c:v>
                </c:pt>
                <c:pt idx="34">
                  <c:v>79.386934523809515</c:v>
                </c:pt>
                <c:pt idx="35">
                  <c:v>67.26705357142869</c:v>
                </c:pt>
                <c:pt idx="36">
                  <c:v>32.408958333333374</c:v>
                </c:pt>
                <c:pt idx="37">
                  <c:v>50.512767857142876</c:v>
                </c:pt>
                <c:pt idx="38">
                  <c:v>70.841279761904872</c:v>
                </c:pt>
                <c:pt idx="39">
                  <c:v>85.201815476190433</c:v>
                </c:pt>
                <c:pt idx="40">
                  <c:v>96.836874999999935</c:v>
                </c:pt>
                <c:pt idx="41">
                  <c:v>102.03449404761894</c:v>
                </c:pt>
                <c:pt idx="42">
                  <c:v>143.80973214285709</c:v>
                </c:pt>
                <c:pt idx="43">
                  <c:v>139.68898809523805</c:v>
                </c:pt>
                <c:pt idx="44">
                  <c:v>129.29988095238099</c:v>
                </c:pt>
                <c:pt idx="45">
                  <c:v>105.36449404761899</c:v>
                </c:pt>
                <c:pt idx="46">
                  <c:v>79.386934523809515</c:v>
                </c:pt>
                <c:pt idx="47">
                  <c:v>67.26705357142869</c:v>
                </c:pt>
                <c:pt idx="48">
                  <c:v>32.408958333333374</c:v>
                </c:pt>
                <c:pt idx="49">
                  <c:v>50.512767857142876</c:v>
                </c:pt>
                <c:pt idx="50">
                  <c:v>70.841279761904872</c:v>
                </c:pt>
                <c:pt idx="51">
                  <c:v>85.201815476190433</c:v>
                </c:pt>
                <c:pt idx="52">
                  <c:v>96.836874999999935</c:v>
                </c:pt>
                <c:pt idx="53">
                  <c:v>102.03449404761894</c:v>
                </c:pt>
                <c:pt idx="54">
                  <c:v>143.80973214285709</c:v>
                </c:pt>
                <c:pt idx="55">
                  <c:v>139.68898809523805</c:v>
                </c:pt>
                <c:pt idx="56">
                  <c:v>129.29988095238099</c:v>
                </c:pt>
                <c:pt idx="57">
                  <c:v>105.36449404761899</c:v>
                </c:pt>
                <c:pt idx="58">
                  <c:v>79.386934523809515</c:v>
                </c:pt>
                <c:pt idx="59">
                  <c:v>67.26705357142869</c:v>
                </c:pt>
                <c:pt idx="60">
                  <c:v>32.408958333333374</c:v>
                </c:pt>
                <c:pt idx="61">
                  <c:v>50.512767857142876</c:v>
                </c:pt>
                <c:pt idx="62">
                  <c:v>70.841279761904872</c:v>
                </c:pt>
                <c:pt idx="63">
                  <c:v>85.201815476190433</c:v>
                </c:pt>
                <c:pt idx="64">
                  <c:v>96.836874999999935</c:v>
                </c:pt>
                <c:pt idx="65">
                  <c:v>102.03449404761894</c:v>
                </c:pt>
                <c:pt idx="66">
                  <c:v>143.80973214285709</c:v>
                </c:pt>
                <c:pt idx="67">
                  <c:v>139.68898809523805</c:v>
                </c:pt>
                <c:pt idx="68">
                  <c:v>129.29988095238099</c:v>
                </c:pt>
                <c:pt idx="69">
                  <c:v>105.36449404761899</c:v>
                </c:pt>
                <c:pt idx="70">
                  <c:v>79.386934523809515</c:v>
                </c:pt>
                <c:pt idx="71">
                  <c:v>67.26705357142869</c:v>
                </c:pt>
                <c:pt idx="72">
                  <c:v>32.408958333333374</c:v>
                </c:pt>
                <c:pt idx="73">
                  <c:v>50.512767857142876</c:v>
                </c:pt>
                <c:pt idx="74">
                  <c:v>70.841279761904872</c:v>
                </c:pt>
                <c:pt idx="75">
                  <c:v>85.201815476190433</c:v>
                </c:pt>
                <c:pt idx="76">
                  <c:v>96.836874999999935</c:v>
                </c:pt>
                <c:pt idx="77">
                  <c:v>102.03449404761894</c:v>
                </c:pt>
                <c:pt idx="78">
                  <c:v>143.80973214285709</c:v>
                </c:pt>
                <c:pt idx="79">
                  <c:v>139.68898809523805</c:v>
                </c:pt>
                <c:pt idx="80">
                  <c:v>129.29988095238099</c:v>
                </c:pt>
                <c:pt idx="81">
                  <c:v>105.36449404761899</c:v>
                </c:pt>
                <c:pt idx="82">
                  <c:v>79.386934523809515</c:v>
                </c:pt>
                <c:pt idx="83">
                  <c:v>67.26705357142869</c:v>
                </c:pt>
                <c:pt idx="84">
                  <c:v>32.408958333333374</c:v>
                </c:pt>
                <c:pt idx="85">
                  <c:v>50.512767857142876</c:v>
                </c:pt>
                <c:pt idx="86">
                  <c:v>70.841279761904872</c:v>
                </c:pt>
                <c:pt idx="87">
                  <c:v>85.201815476190433</c:v>
                </c:pt>
                <c:pt idx="88">
                  <c:v>96.836874999999935</c:v>
                </c:pt>
                <c:pt idx="89">
                  <c:v>102.03449404761894</c:v>
                </c:pt>
                <c:pt idx="90">
                  <c:v>143.80973214285709</c:v>
                </c:pt>
                <c:pt idx="91">
                  <c:v>139.68898809523805</c:v>
                </c:pt>
                <c:pt idx="92">
                  <c:v>129.29988095238099</c:v>
                </c:pt>
                <c:pt idx="93">
                  <c:v>105.36449404761899</c:v>
                </c:pt>
                <c:pt idx="94">
                  <c:v>79.386934523809515</c:v>
                </c:pt>
                <c:pt idx="95">
                  <c:v>67.26705357142869</c:v>
                </c:pt>
                <c:pt idx="96">
                  <c:v>32.408958333333374</c:v>
                </c:pt>
                <c:pt idx="97">
                  <c:v>50.512767857142876</c:v>
                </c:pt>
                <c:pt idx="98">
                  <c:v>70.841279761904872</c:v>
                </c:pt>
                <c:pt idx="99">
                  <c:v>85.201815476190433</c:v>
                </c:pt>
                <c:pt idx="100">
                  <c:v>96.836874999999935</c:v>
                </c:pt>
                <c:pt idx="101">
                  <c:v>102.03449404761894</c:v>
                </c:pt>
                <c:pt idx="102">
                  <c:v>143.80973214285709</c:v>
                </c:pt>
                <c:pt idx="103">
                  <c:v>139.68898809523805</c:v>
                </c:pt>
                <c:pt idx="104">
                  <c:v>129.29988095238099</c:v>
                </c:pt>
                <c:pt idx="105">
                  <c:v>105.36449404761899</c:v>
                </c:pt>
                <c:pt idx="106">
                  <c:v>79.386934523809515</c:v>
                </c:pt>
                <c:pt idx="107">
                  <c:v>67.26705357142869</c:v>
                </c:pt>
                <c:pt idx="108">
                  <c:v>32.408958333333374</c:v>
                </c:pt>
                <c:pt idx="109">
                  <c:v>50.512767857142876</c:v>
                </c:pt>
                <c:pt idx="110">
                  <c:v>70.841279761904872</c:v>
                </c:pt>
                <c:pt idx="111">
                  <c:v>85.201815476190433</c:v>
                </c:pt>
                <c:pt idx="112">
                  <c:v>96.836874999999935</c:v>
                </c:pt>
                <c:pt idx="113">
                  <c:v>102.03449404761894</c:v>
                </c:pt>
                <c:pt idx="114">
                  <c:v>143.80973214285709</c:v>
                </c:pt>
                <c:pt idx="115">
                  <c:v>139.68898809523805</c:v>
                </c:pt>
                <c:pt idx="116">
                  <c:v>129.29988095238099</c:v>
                </c:pt>
                <c:pt idx="117">
                  <c:v>105.36449404761899</c:v>
                </c:pt>
                <c:pt idx="118">
                  <c:v>79.386934523809515</c:v>
                </c:pt>
                <c:pt idx="119">
                  <c:v>67.26705357142869</c:v>
                </c:pt>
                <c:pt idx="120">
                  <c:v>32.408958333333374</c:v>
                </c:pt>
                <c:pt idx="121">
                  <c:v>50.512767857142876</c:v>
                </c:pt>
                <c:pt idx="122">
                  <c:v>70.841279761904872</c:v>
                </c:pt>
                <c:pt idx="123">
                  <c:v>85.201815476190433</c:v>
                </c:pt>
                <c:pt idx="124">
                  <c:v>96.836874999999935</c:v>
                </c:pt>
                <c:pt idx="125">
                  <c:v>102.03449404761894</c:v>
                </c:pt>
                <c:pt idx="126">
                  <c:v>143.80973214285709</c:v>
                </c:pt>
                <c:pt idx="127">
                  <c:v>139.68898809523805</c:v>
                </c:pt>
                <c:pt idx="128">
                  <c:v>129.29988095238099</c:v>
                </c:pt>
                <c:pt idx="129">
                  <c:v>105.36449404761899</c:v>
                </c:pt>
                <c:pt idx="130">
                  <c:v>79.386934523809515</c:v>
                </c:pt>
                <c:pt idx="131">
                  <c:v>67.26705357142869</c:v>
                </c:pt>
                <c:pt idx="132">
                  <c:v>32.408958333333374</c:v>
                </c:pt>
                <c:pt idx="133">
                  <c:v>50.512767857142876</c:v>
                </c:pt>
                <c:pt idx="134">
                  <c:v>70.841279761904872</c:v>
                </c:pt>
                <c:pt idx="135">
                  <c:v>85.201815476190433</c:v>
                </c:pt>
                <c:pt idx="136">
                  <c:v>96.836874999999935</c:v>
                </c:pt>
                <c:pt idx="137">
                  <c:v>102.03449404761894</c:v>
                </c:pt>
                <c:pt idx="138">
                  <c:v>143.80973214285709</c:v>
                </c:pt>
                <c:pt idx="139">
                  <c:v>139.68898809523805</c:v>
                </c:pt>
                <c:pt idx="140">
                  <c:v>129.29988095238099</c:v>
                </c:pt>
                <c:pt idx="141">
                  <c:v>105.36449404761899</c:v>
                </c:pt>
                <c:pt idx="142">
                  <c:v>79.386934523809515</c:v>
                </c:pt>
                <c:pt idx="143">
                  <c:v>67.26705357142869</c:v>
                </c:pt>
                <c:pt idx="144">
                  <c:v>32.408958333333374</c:v>
                </c:pt>
                <c:pt idx="145">
                  <c:v>50.512767857142876</c:v>
                </c:pt>
                <c:pt idx="146">
                  <c:v>70.841279761904872</c:v>
                </c:pt>
                <c:pt idx="147">
                  <c:v>85.201815476190433</c:v>
                </c:pt>
                <c:pt idx="148">
                  <c:v>96.836874999999935</c:v>
                </c:pt>
                <c:pt idx="149">
                  <c:v>102.03449404761894</c:v>
                </c:pt>
                <c:pt idx="150">
                  <c:v>143.80973214285709</c:v>
                </c:pt>
                <c:pt idx="151">
                  <c:v>139.68898809523805</c:v>
                </c:pt>
                <c:pt idx="152">
                  <c:v>129.29988095238099</c:v>
                </c:pt>
                <c:pt idx="153">
                  <c:v>105.36449404761899</c:v>
                </c:pt>
                <c:pt idx="154">
                  <c:v>79.386934523809515</c:v>
                </c:pt>
                <c:pt idx="155">
                  <c:v>67.26705357142869</c:v>
                </c:pt>
                <c:pt idx="156">
                  <c:v>32.408958333333374</c:v>
                </c:pt>
                <c:pt idx="157">
                  <c:v>50.512767857142876</c:v>
                </c:pt>
                <c:pt idx="158">
                  <c:v>70.841279761904872</c:v>
                </c:pt>
                <c:pt idx="159">
                  <c:v>85.201815476190433</c:v>
                </c:pt>
                <c:pt idx="160">
                  <c:v>96.836874999999935</c:v>
                </c:pt>
                <c:pt idx="161">
                  <c:v>102.03449404761894</c:v>
                </c:pt>
                <c:pt idx="162">
                  <c:v>143.80973214285709</c:v>
                </c:pt>
                <c:pt idx="163">
                  <c:v>139.68898809523805</c:v>
                </c:pt>
                <c:pt idx="164">
                  <c:v>129.29988095238099</c:v>
                </c:pt>
                <c:pt idx="165">
                  <c:v>105.36449404761899</c:v>
                </c:pt>
                <c:pt idx="166">
                  <c:v>79.386934523809515</c:v>
                </c:pt>
                <c:pt idx="167">
                  <c:v>67.26705357142869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D1-469C-B862-2796FBE2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0608"/>
        <c:axId val="97942144"/>
      </c:lineChart>
      <c:catAx>
        <c:axId val="979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942144"/>
        <c:crosses val="autoZero"/>
        <c:auto val="1"/>
        <c:lblAlgn val="ctr"/>
        <c:lblOffset val="100"/>
        <c:noMultiLvlLbl val="0"/>
      </c:catAx>
      <c:valAx>
        <c:axId val="97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4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Stagionalità Gasolio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Componente Stagionale</c:v>
          </c:tx>
          <c:marker>
            <c:symbol val="none"/>
          </c:marker>
          <c:cat>
            <c:strRef>
              <c:f>Stagionalità!$A$3:$A$171</c:f>
              <c:strCache>
                <c:ptCount val="169"/>
                <c:pt idx="0">
                  <c:v>Anno </c:v>
                </c:pt>
                <c:pt idx="1">
                  <c:v>gen-02</c:v>
                </c:pt>
                <c:pt idx="2">
                  <c:v>feb-02</c:v>
                </c:pt>
                <c:pt idx="3">
                  <c:v>mar-02</c:v>
                </c:pt>
                <c:pt idx="4">
                  <c:v>apr-02</c:v>
                </c:pt>
                <c:pt idx="5">
                  <c:v>mag-02</c:v>
                </c:pt>
                <c:pt idx="6">
                  <c:v>giu-02</c:v>
                </c:pt>
                <c:pt idx="7">
                  <c:v>lug-02</c:v>
                </c:pt>
                <c:pt idx="8">
                  <c:v>ago-02</c:v>
                </c:pt>
                <c:pt idx="9">
                  <c:v>set-02</c:v>
                </c:pt>
                <c:pt idx="10">
                  <c:v>ott-02</c:v>
                </c:pt>
                <c:pt idx="11">
                  <c:v>nov-02</c:v>
                </c:pt>
                <c:pt idx="12">
                  <c:v>dic-02</c:v>
                </c:pt>
                <c:pt idx="13">
                  <c:v>gen-03</c:v>
                </c:pt>
                <c:pt idx="14">
                  <c:v>feb-03</c:v>
                </c:pt>
                <c:pt idx="15">
                  <c:v>mar-03</c:v>
                </c:pt>
                <c:pt idx="16">
                  <c:v>apr-03</c:v>
                </c:pt>
                <c:pt idx="17">
                  <c:v>mag-03</c:v>
                </c:pt>
                <c:pt idx="18">
                  <c:v>giu-03</c:v>
                </c:pt>
                <c:pt idx="19">
                  <c:v>lug-03</c:v>
                </c:pt>
                <c:pt idx="20">
                  <c:v>ago-03</c:v>
                </c:pt>
                <c:pt idx="21">
                  <c:v>set-03</c:v>
                </c:pt>
                <c:pt idx="22">
                  <c:v>ott-03</c:v>
                </c:pt>
                <c:pt idx="23">
                  <c:v>nov-03</c:v>
                </c:pt>
                <c:pt idx="24">
                  <c:v>dic-03</c:v>
                </c:pt>
                <c:pt idx="25">
                  <c:v>gen-04</c:v>
                </c:pt>
                <c:pt idx="26">
                  <c:v>feb-04</c:v>
                </c:pt>
                <c:pt idx="27">
                  <c:v>mar-04</c:v>
                </c:pt>
                <c:pt idx="28">
                  <c:v>apr-04</c:v>
                </c:pt>
                <c:pt idx="29">
                  <c:v>mag-04</c:v>
                </c:pt>
                <c:pt idx="30">
                  <c:v>giu-04</c:v>
                </c:pt>
                <c:pt idx="31">
                  <c:v>lug-04</c:v>
                </c:pt>
                <c:pt idx="32">
                  <c:v>ago-04</c:v>
                </c:pt>
                <c:pt idx="33">
                  <c:v>set-04</c:v>
                </c:pt>
                <c:pt idx="34">
                  <c:v>ott-04</c:v>
                </c:pt>
                <c:pt idx="35">
                  <c:v>nov-04</c:v>
                </c:pt>
                <c:pt idx="36">
                  <c:v>dic-04</c:v>
                </c:pt>
                <c:pt idx="37">
                  <c:v>gen-05</c:v>
                </c:pt>
                <c:pt idx="38">
                  <c:v>feb-05</c:v>
                </c:pt>
                <c:pt idx="39">
                  <c:v>mar-05</c:v>
                </c:pt>
                <c:pt idx="40">
                  <c:v>apr-05</c:v>
                </c:pt>
                <c:pt idx="41">
                  <c:v>mag-05</c:v>
                </c:pt>
                <c:pt idx="42">
                  <c:v>giu-05</c:v>
                </c:pt>
                <c:pt idx="43">
                  <c:v>lug-05</c:v>
                </c:pt>
                <c:pt idx="44">
                  <c:v>ago-05</c:v>
                </c:pt>
                <c:pt idx="45">
                  <c:v>set-05</c:v>
                </c:pt>
                <c:pt idx="46">
                  <c:v>ott-05</c:v>
                </c:pt>
                <c:pt idx="47">
                  <c:v>nov-05</c:v>
                </c:pt>
                <c:pt idx="48">
                  <c:v>dic-05</c:v>
                </c:pt>
                <c:pt idx="49">
                  <c:v>gen-06</c:v>
                </c:pt>
                <c:pt idx="50">
                  <c:v>feb-06</c:v>
                </c:pt>
                <c:pt idx="51">
                  <c:v>mar-06</c:v>
                </c:pt>
                <c:pt idx="52">
                  <c:v>apr-06</c:v>
                </c:pt>
                <c:pt idx="53">
                  <c:v>mag-06</c:v>
                </c:pt>
                <c:pt idx="54">
                  <c:v>giu-06</c:v>
                </c:pt>
                <c:pt idx="55">
                  <c:v>lug-06</c:v>
                </c:pt>
                <c:pt idx="56">
                  <c:v>ago-06</c:v>
                </c:pt>
                <c:pt idx="57">
                  <c:v>set-06</c:v>
                </c:pt>
                <c:pt idx="58">
                  <c:v>ott-06</c:v>
                </c:pt>
                <c:pt idx="59">
                  <c:v>nov-06</c:v>
                </c:pt>
                <c:pt idx="60">
                  <c:v>dic-06</c:v>
                </c:pt>
                <c:pt idx="61">
                  <c:v>gen-07</c:v>
                </c:pt>
                <c:pt idx="62">
                  <c:v>feb-07</c:v>
                </c:pt>
                <c:pt idx="63">
                  <c:v>mar-07</c:v>
                </c:pt>
                <c:pt idx="64">
                  <c:v>apr-07</c:v>
                </c:pt>
                <c:pt idx="65">
                  <c:v>mag-07</c:v>
                </c:pt>
                <c:pt idx="66">
                  <c:v>giu-07</c:v>
                </c:pt>
                <c:pt idx="67">
                  <c:v>lug-07</c:v>
                </c:pt>
                <c:pt idx="68">
                  <c:v>ago-07</c:v>
                </c:pt>
                <c:pt idx="69">
                  <c:v>set-07</c:v>
                </c:pt>
                <c:pt idx="70">
                  <c:v>ott-07</c:v>
                </c:pt>
                <c:pt idx="71">
                  <c:v>nov-07</c:v>
                </c:pt>
                <c:pt idx="72">
                  <c:v>dic-07</c:v>
                </c:pt>
                <c:pt idx="73">
                  <c:v>gen-08</c:v>
                </c:pt>
                <c:pt idx="74">
                  <c:v>feb-08</c:v>
                </c:pt>
                <c:pt idx="75">
                  <c:v>mar-08</c:v>
                </c:pt>
                <c:pt idx="76">
                  <c:v>apr-08</c:v>
                </c:pt>
                <c:pt idx="77">
                  <c:v>mag-08</c:v>
                </c:pt>
                <c:pt idx="78">
                  <c:v>giu-08</c:v>
                </c:pt>
                <c:pt idx="79">
                  <c:v>lug-08</c:v>
                </c:pt>
                <c:pt idx="80">
                  <c:v>ago-08</c:v>
                </c:pt>
                <c:pt idx="81">
                  <c:v>set-08</c:v>
                </c:pt>
                <c:pt idx="82">
                  <c:v>ott-08</c:v>
                </c:pt>
                <c:pt idx="83">
                  <c:v>nov-08</c:v>
                </c:pt>
                <c:pt idx="84">
                  <c:v>dic-08</c:v>
                </c:pt>
                <c:pt idx="85">
                  <c:v>gen-09</c:v>
                </c:pt>
                <c:pt idx="86">
                  <c:v>feb-09</c:v>
                </c:pt>
                <c:pt idx="87">
                  <c:v>mar-09</c:v>
                </c:pt>
                <c:pt idx="88">
                  <c:v>apr-09</c:v>
                </c:pt>
                <c:pt idx="89">
                  <c:v>mag-09</c:v>
                </c:pt>
                <c:pt idx="90">
                  <c:v>giu-09</c:v>
                </c:pt>
                <c:pt idx="91">
                  <c:v>lug-09</c:v>
                </c:pt>
                <c:pt idx="92">
                  <c:v>ago-09</c:v>
                </c:pt>
                <c:pt idx="93">
                  <c:v>set-09</c:v>
                </c:pt>
                <c:pt idx="94">
                  <c:v>ott-09</c:v>
                </c:pt>
                <c:pt idx="95">
                  <c:v>nov-09</c:v>
                </c:pt>
                <c:pt idx="96">
                  <c:v>dic-09</c:v>
                </c:pt>
                <c:pt idx="97">
                  <c:v>gen-10</c:v>
                </c:pt>
                <c:pt idx="98">
                  <c:v>feb-10</c:v>
                </c:pt>
                <c:pt idx="99">
                  <c:v>mar-10</c:v>
                </c:pt>
                <c:pt idx="100">
                  <c:v>apr-10</c:v>
                </c:pt>
                <c:pt idx="101">
                  <c:v>mag-10</c:v>
                </c:pt>
                <c:pt idx="102">
                  <c:v>giu-10</c:v>
                </c:pt>
                <c:pt idx="103">
                  <c:v>lug-10</c:v>
                </c:pt>
                <c:pt idx="104">
                  <c:v>ago-10</c:v>
                </c:pt>
                <c:pt idx="105">
                  <c:v>set-10</c:v>
                </c:pt>
                <c:pt idx="106">
                  <c:v>ott-10</c:v>
                </c:pt>
                <c:pt idx="107">
                  <c:v>nov-10</c:v>
                </c:pt>
                <c:pt idx="108">
                  <c:v>dic-10</c:v>
                </c:pt>
                <c:pt idx="109">
                  <c:v>gen-11</c:v>
                </c:pt>
                <c:pt idx="110">
                  <c:v>feb-11</c:v>
                </c:pt>
                <c:pt idx="111">
                  <c:v>mar-11</c:v>
                </c:pt>
                <c:pt idx="112">
                  <c:v>apr-11</c:v>
                </c:pt>
                <c:pt idx="113">
                  <c:v>mag-11</c:v>
                </c:pt>
                <c:pt idx="114">
                  <c:v>giu-11</c:v>
                </c:pt>
                <c:pt idx="115">
                  <c:v>lug-11</c:v>
                </c:pt>
                <c:pt idx="116">
                  <c:v>ago-11</c:v>
                </c:pt>
                <c:pt idx="117">
                  <c:v>set-11</c:v>
                </c:pt>
                <c:pt idx="118">
                  <c:v>ott-11</c:v>
                </c:pt>
                <c:pt idx="119">
                  <c:v>nov-11</c:v>
                </c:pt>
                <c:pt idx="120">
                  <c:v>dic-11</c:v>
                </c:pt>
                <c:pt idx="121">
                  <c:v>gen-12</c:v>
                </c:pt>
                <c:pt idx="122">
                  <c:v>feb-12</c:v>
                </c:pt>
                <c:pt idx="123">
                  <c:v>mar-12</c:v>
                </c:pt>
                <c:pt idx="124">
                  <c:v>apr-12</c:v>
                </c:pt>
                <c:pt idx="125">
                  <c:v>mag-12</c:v>
                </c:pt>
                <c:pt idx="126">
                  <c:v>giu-12</c:v>
                </c:pt>
                <c:pt idx="127">
                  <c:v>lug-12</c:v>
                </c:pt>
                <c:pt idx="128">
                  <c:v>ago-12</c:v>
                </c:pt>
                <c:pt idx="129">
                  <c:v>set-12</c:v>
                </c:pt>
                <c:pt idx="130">
                  <c:v>ott-12</c:v>
                </c:pt>
                <c:pt idx="131">
                  <c:v>nov-12</c:v>
                </c:pt>
                <c:pt idx="132">
                  <c:v>dic-12</c:v>
                </c:pt>
                <c:pt idx="133">
                  <c:v>gen-13</c:v>
                </c:pt>
                <c:pt idx="134">
                  <c:v>feb-13</c:v>
                </c:pt>
                <c:pt idx="135">
                  <c:v>mar-13</c:v>
                </c:pt>
                <c:pt idx="136">
                  <c:v>apr-13</c:v>
                </c:pt>
                <c:pt idx="137">
                  <c:v>mag-13</c:v>
                </c:pt>
                <c:pt idx="138">
                  <c:v>giu-13</c:v>
                </c:pt>
                <c:pt idx="139">
                  <c:v>lug-13</c:v>
                </c:pt>
                <c:pt idx="140">
                  <c:v>ago-13</c:v>
                </c:pt>
                <c:pt idx="141">
                  <c:v>set-13</c:v>
                </c:pt>
                <c:pt idx="142">
                  <c:v>ott-13</c:v>
                </c:pt>
                <c:pt idx="143">
                  <c:v>nov-13</c:v>
                </c:pt>
                <c:pt idx="144">
                  <c:v>dic-13</c:v>
                </c:pt>
                <c:pt idx="145">
                  <c:v>gen-14</c:v>
                </c:pt>
                <c:pt idx="146">
                  <c:v>feb-14</c:v>
                </c:pt>
                <c:pt idx="147">
                  <c:v>mar-14</c:v>
                </c:pt>
                <c:pt idx="148">
                  <c:v>apr-14</c:v>
                </c:pt>
                <c:pt idx="149">
                  <c:v>mag-14</c:v>
                </c:pt>
                <c:pt idx="150">
                  <c:v>giu-14</c:v>
                </c:pt>
                <c:pt idx="151">
                  <c:v>lug-14</c:v>
                </c:pt>
                <c:pt idx="152">
                  <c:v>ago-14</c:v>
                </c:pt>
                <c:pt idx="153">
                  <c:v>set-14</c:v>
                </c:pt>
                <c:pt idx="154">
                  <c:v>ott-14</c:v>
                </c:pt>
                <c:pt idx="155">
                  <c:v>nov-14</c:v>
                </c:pt>
                <c:pt idx="156">
                  <c:v>dic-14</c:v>
                </c:pt>
                <c:pt idx="157">
                  <c:v>gen-15</c:v>
                </c:pt>
                <c:pt idx="158">
                  <c:v>feb-15</c:v>
                </c:pt>
                <c:pt idx="159">
                  <c:v>mar-15</c:v>
                </c:pt>
                <c:pt idx="160">
                  <c:v>apr-15</c:v>
                </c:pt>
                <c:pt idx="161">
                  <c:v>mag-15</c:v>
                </c:pt>
                <c:pt idx="162">
                  <c:v>giu-15</c:v>
                </c:pt>
                <c:pt idx="163">
                  <c:v>lug-15</c:v>
                </c:pt>
                <c:pt idx="164">
                  <c:v>ago-15</c:v>
                </c:pt>
                <c:pt idx="165">
                  <c:v>set-15</c:v>
                </c:pt>
                <c:pt idx="166">
                  <c:v>ott-15</c:v>
                </c:pt>
                <c:pt idx="167">
                  <c:v>nov-15</c:v>
                </c:pt>
                <c:pt idx="168">
                  <c:v>dic-15</c:v>
                </c:pt>
              </c:strCache>
            </c:strRef>
          </c:cat>
          <c:val>
            <c:numRef>
              <c:f>Stagionalità!$I$4:$I$171</c:f>
              <c:numCache>
                <c:formatCode>General</c:formatCode>
                <c:ptCount val="168"/>
                <c:pt idx="0">
                  <c:v>41.266577380952448</c:v>
                </c:pt>
                <c:pt idx="1">
                  <c:v>42.218125000000079</c:v>
                </c:pt>
                <c:pt idx="2">
                  <c:v>63.541011904761952</c:v>
                </c:pt>
                <c:pt idx="3">
                  <c:v>69.479077380952376</c:v>
                </c:pt>
                <c:pt idx="4">
                  <c:v>71.219970238095271</c:v>
                </c:pt>
                <c:pt idx="5">
                  <c:v>72.679940476190424</c:v>
                </c:pt>
                <c:pt idx="6">
                  <c:v>113.48940476190469</c:v>
                </c:pt>
                <c:pt idx="7">
                  <c:v>112.26181547619042</c:v>
                </c:pt>
                <c:pt idx="8">
                  <c:v>108.59559523809533</c:v>
                </c:pt>
                <c:pt idx="9">
                  <c:v>98.925059523809566</c:v>
                </c:pt>
                <c:pt idx="10">
                  <c:v>84.594434523809511</c:v>
                </c:pt>
                <c:pt idx="11">
                  <c:v>79.911339285714277</c:v>
                </c:pt>
                <c:pt idx="12">
                  <c:v>41.266577380952448</c:v>
                </c:pt>
                <c:pt idx="13">
                  <c:v>42.218125000000079</c:v>
                </c:pt>
                <c:pt idx="14">
                  <c:v>63.541011904761952</c:v>
                </c:pt>
                <c:pt idx="15">
                  <c:v>69.479077380952376</c:v>
                </c:pt>
                <c:pt idx="16">
                  <c:v>71.219970238095271</c:v>
                </c:pt>
                <c:pt idx="17">
                  <c:v>72.679940476190424</c:v>
                </c:pt>
                <c:pt idx="18">
                  <c:v>113.48940476190469</c:v>
                </c:pt>
                <c:pt idx="19">
                  <c:v>112.26181547619042</c:v>
                </c:pt>
                <c:pt idx="20">
                  <c:v>108.59559523809533</c:v>
                </c:pt>
                <c:pt idx="21">
                  <c:v>98.925059523809566</c:v>
                </c:pt>
                <c:pt idx="22">
                  <c:v>84.594434523809511</c:v>
                </c:pt>
                <c:pt idx="23">
                  <c:v>79.911339285714277</c:v>
                </c:pt>
                <c:pt idx="24">
                  <c:v>41.266577380952448</c:v>
                </c:pt>
                <c:pt idx="25">
                  <c:v>42.218125000000079</c:v>
                </c:pt>
                <c:pt idx="26">
                  <c:v>63.541011904761952</c:v>
                </c:pt>
                <c:pt idx="27">
                  <c:v>69.479077380952376</c:v>
                </c:pt>
                <c:pt idx="28">
                  <c:v>71.219970238095271</c:v>
                </c:pt>
                <c:pt idx="29">
                  <c:v>72.679940476190424</c:v>
                </c:pt>
                <c:pt idx="30">
                  <c:v>113.48940476190469</c:v>
                </c:pt>
                <c:pt idx="31">
                  <c:v>112.26181547619042</c:v>
                </c:pt>
                <c:pt idx="32">
                  <c:v>108.59559523809533</c:v>
                </c:pt>
                <c:pt idx="33">
                  <c:v>98.925059523809566</c:v>
                </c:pt>
                <c:pt idx="34">
                  <c:v>84.594434523809511</c:v>
                </c:pt>
                <c:pt idx="35">
                  <c:v>79.911339285714277</c:v>
                </c:pt>
                <c:pt idx="36">
                  <c:v>41.266577380952448</c:v>
                </c:pt>
                <c:pt idx="37">
                  <c:v>42.218125000000079</c:v>
                </c:pt>
                <c:pt idx="38">
                  <c:v>63.541011904761952</c:v>
                </c:pt>
                <c:pt idx="39">
                  <c:v>69.479077380952376</c:v>
                </c:pt>
                <c:pt idx="40">
                  <c:v>71.219970238095271</c:v>
                </c:pt>
                <c:pt idx="41">
                  <c:v>72.679940476190424</c:v>
                </c:pt>
                <c:pt idx="42">
                  <c:v>113.48940476190469</c:v>
                </c:pt>
                <c:pt idx="43">
                  <c:v>112.26181547619042</c:v>
                </c:pt>
                <c:pt idx="44">
                  <c:v>108.59559523809533</c:v>
                </c:pt>
                <c:pt idx="45">
                  <c:v>98.925059523809566</c:v>
                </c:pt>
                <c:pt idx="46">
                  <c:v>84.594434523809511</c:v>
                </c:pt>
                <c:pt idx="47">
                  <c:v>79.911339285714277</c:v>
                </c:pt>
                <c:pt idx="48">
                  <c:v>41.266577380952448</c:v>
                </c:pt>
                <c:pt idx="49">
                  <c:v>42.218125000000079</c:v>
                </c:pt>
                <c:pt idx="50">
                  <c:v>63.541011904761952</c:v>
                </c:pt>
                <c:pt idx="51">
                  <c:v>69.479077380952376</c:v>
                </c:pt>
                <c:pt idx="52">
                  <c:v>71.219970238095271</c:v>
                </c:pt>
                <c:pt idx="53">
                  <c:v>72.679940476190424</c:v>
                </c:pt>
                <c:pt idx="54">
                  <c:v>113.48940476190469</c:v>
                </c:pt>
                <c:pt idx="55">
                  <c:v>112.26181547619042</c:v>
                </c:pt>
                <c:pt idx="56">
                  <c:v>108.59559523809533</c:v>
                </c:pt>
                <c:pt idx="57">
                  <c:v>98.925059523809566</c:v>
                </c:pt>
                <c:pt idx="58">
                  <c:v>84.594434523809511</c:v>
                </c:pt>
                <c:pt idx="59">
                  <c:v>79.911339285714277</c:v>
                </c:pt>
                <c:pt idx="60">
                  <c:v>41.266577380952448</c:v>
                </c:pt>
                <c:pt idx="61">
                  <c:v>42.218125000000079</c:v>
                </c:pt>
                <c:pt idx="62">
                  <c:v>63.541011904761952</c:v>
                </c:pt>
                <c:pt idx="63">
                  <c:v>69.479077380952376</c:v>
                </c:pt>
                <c:pt idx="64">
                  <c:v>71.219970238095271</c:v>
                </c:pt>
                <c:pt idx="65">
                  <c:v>72.679940476190424</c:v>
                </c:pt>
                <c:pt idx="66">
                  <c:v>113.48940476190469</c:v>
                </c:pt>
                <c:pt idx="67">
                  <c:v>112.26181547619042</c:v>
                </c:pt>
                <c:pt idx="68">
                  <c:v>108.59559523809533</c:v>
                </c:pt>
                <c:pt idx="69">
                  <c:v>98.925059523809566</c:v>
                </c:pt>
                <c:pt idx="70">
                  <c:v>84.594434523809511</c:v>
                </c:pt>
                <c:pt idx="71">
                  <c:v>79.911339285714277</c:v>
                </c:pt>
                <c:pt idx="72">
                  <c:v>41.266577380952448</c:v>
                </c:pt>
                <c:pt idx="73">
                  <c:v>42.218125000000079</c:v>
                </c:pt>
                <c:pt idx="74">
                  <c:v>63.541011904761952</c:v>
                </c:pt>
                <c:pt idx="75">
                  <c:v>69.479077380952376</c:v>
                </c:pt>
                <c:pt idx="76">
                  <c:v>71.219970238095271</c:v>
                </c:pt>
                <c:pt idx="77">
                  <c:v>72.679940476190424</c:v>
                </c:pt>
                <c:pt idx="78">
                  <c:v>113.48940476190469</c:v>
                </c:pt>
                <c:pt idx="79">
                  <c:v>112.26181547619042</c:v>
                </c:pt>
                <c:pt idx="80">
                  <c:v>108.59559523809533</c:v>
                </c:pt>
                <c:pt idx="81">
                  <c:v>98.925059523809566</c:v>
                </c:pt>
                <c:pt idx="82">
                  <c:v>84.594434523809511</c:v>
                </c:pt>
                <c:pt idx="83">
                  <c:v>79.911339285714277</c:v>
                </c:pt>
                <c:pt idx="84">
                  <c:v>41.266577380952448</c:v>
                </c:pt>
                <c:pt idx="85">
                  <c:v>42.218125000000079</c:v>
                </c:pt>
                <c:pt idx="86">
                  <c:v>63.541011904761952</c:v>
                </c:pt>
                <c:pt idx="87">
                  <c:v>69.479077380952376</c:v>
                </c:pt>
                <c:pt idx="88">
                  <c:v>71.219970238095271</c:v>
                </c:pt>
                <c:pt idx="89">
                  <c:v>72.679940476190424</c:v>
                </c:pt>
                <c:pt idx="90">
                  <c:v>113.48940476190469</c:v>
                </c:pt>
                <c:pt idx="91">
                  <c:v>112.26181547619042</c:v>
                </c:pt>
                <c:pt idx="92">
                  <c:v>108.59559523809533</c:v>
                </c:pt>
                <c:pt idx="93">
                  <c:v>98.925059523809566</c:v>
                </c:pt>
                <c:pt idx="94">
                  <c:v>84.594434523809511</c:v>
                </c:pt>
                <c:pt idx="95">
                  <c:v>79.911339285714277</c:v>
                </c:pt>
                <c:pt idx="96">
                  <c:v>41.266577380952448</c:v>
                </c:pt>
                <c:pt idx="97">
                  <c:v>42.218125000000079</c:v>
                </c:pt>
                <c:pt idx="98">
                  <c:v>63.541011904761952</c:v>
                </c:pt>
                <c:pt idx="99">
                  <c:v>69.479077380952376</c:v>
                </c:pt>
                <c:pt idx="100">
                  <c:v>71.219970238095271</c:v>
                </c:pt>
                <c:pt idx="101">
                  <c:v>72.679940476190424</c:v>
                </c:pt>
                <c:pt idx="102">
                  <c:v>113.48940476190469</c:v>
                </c:pt>
                <c:pt idx="103">
                  <c:v>112.26181547619042</c:v>
                </c:pt>
                <c:pt idx="104">
                  <c:v>108.59559523809533</c:v>
                </c:pt>
                <c:pt idx="105">
                  <c:v>98.925059523809566</c:v>
                </c:pt>
                <c:pt idx="106">
                  <c:v>84.594434523809511</c:v>
                </c:pt>
                <c:pt idx="107">
                  <c:v>79.911339285714277</c:v>
                </c:pt>
                <c:pt idx="108">
                  <c:v>41.266577380952448</c:v>
                </c:pt>
                <c:pt idx="109">
                  <c:v>42.218125000000079</c:v>
                </c:pt>
                <c:pt idx="110">
                  <c:v>63.541011904761952</c:v>
                </c:pt>
                <c:pt idx="111">
                  <c:v>69.479077380952376</c:v>
                </c:pt>
                <c:pt idx="112">
                  <c:v>71.219970238095271</c:v>
                </c:pt>
                <c:pt idx="113">
                  <c:v>72.679940476190424</c:v>
                </c:pt>
                <c:pt idx="114">
                  <c:v>113.48940476190469</c:v>
                </c:pt>
                <c:pt idx="115">
                  <c:v>112.26181547619042</c:v>
                </c:pt>
                <c:pt idx="116">
                  <c:v>108.59559523809533</c:v>
                </c:pt>
                <c:pt idx="117">
                  <c:v>98.925059523809566</c:v>
                </c:pt>
                <c:pt idx="118">
                  <c:v>84.594434523809511</c:v>
                </c:pt>
                <c:pt idx="119">
                  <c:v>79.911339285714277</c:v>
                </c:pt>
                <c:pt idx="120">
                  <c:v>41.266577380952448</c:v>
                </c:pt>
                <c:pt idx="121">
                  <c:v>42.218125000000079</c:v>
                </c:pt>
                <c:pt idx="122">
                  <c:v>63.541011904761952</c:v>
                </c:pt>
                <c:pt idx="123">
                  <c:v>69.479077380952376</c:v>
                </c:pt>
                <c:pt idx="124">
                  <c:v>71.219970238095271</c:v>
                </c:pt>
                <c:pt idx="125">
                  <c:v>72.679940476190424</c:v>
                </c:pt>
                <c:pt idx="126">
                  <c:v>113.48940476190469</c:v>
                </c:pt>
                <c:pt idx="127">
                  <c:v>112.26181547619042</c:v>
                </c:pt>
                <c:pt idx="128">
                  <c:v>108.59559523809533</c:v>
                </c:pt>
                <c:pt idx="129">
                  <c:v>98.925059523809566</c:v>
                </c:pt>
                <c:pt idx="130">
                  <c:v>84.594434523809511</c:v>
                </c:pt>
                <c:pt idx="131">
                  <c:v>79.911339285714277</c:v>
                </c:pt>
                <c:pt idx="132">
                  <c:v>41.266577380952448</c:v>
                </c:pt>
                <c:pt idx="133">
                  <c:v>42.218125000000079</c:v>
                </c:pt>
                <c:pt idx="134">
                  <c:v>63.541011904761952</c:v>
                </c:pt>
                <c:pt idx="135">
                  <c:v>69.479077380952376</c:v>
                </c:pt>
                <c:pt idx="136">
                  <c:v>71.219970238095271</c:v>
                </c:pt>
                <c:pt idx="137">
                  <c:v>72.679940476190424</c:v>
                </c:pt>
                <c:pt idx="138">
                  <c:v>113.48940476190469</c:v>
                </c:pt>
                <c:pt idx="139">
                  <c:v>112.26181547619042</c:v>
                </c:pt>
                <c:pt idx="140">
                  <c:v>108.59559523809533</c:v>
                </c:pt>
                <c:pt idx="141">
                  <c:v>98.925059523809566</c:v>
                </c:pt>
                <c:pt idx="142">
                  <c:v>84.594434523809511</c:v>
                </c:pt>
                <c:pt idx="143">
                  <c:v>79.911339285714277</c:v>
                </c:pt>
                <c:pt idx="144">
                  <c:v>41.266577380952448</c:v>
                </c:pt>
                <c:pt idx="145">
                  <c:v>42.218125000000079</c:v>
                </c:pt>
                <c:pt idx="146">
                  <c:v>63.541011904761952</c:v>
                </c:pt>
                <c:pt idx="147">
                  <c:v>69.479077380952376</c:v>
                </c:pt>
                <c:pt idx="148">
                  <c:v>71.219970238095271</c:v>
                </c:pt>
                <c:pt idx="149">
                  <c:v>72.679940476190424</c:v>
                </c:pt>
                <c:pt idx="150">
                  <c:v>113.48940476190469</c:v>
                </c:pt>
                <c:pt idx="151">
                  <c:v>112.26181547619042</c:v>
                </c:pt>
                <c:pt idx="152">
                  <c:v>108.59559523809533</c:v>
                </c:pt>
                <c:pt idx="153">
                  <c:v>98.925059523809566</c:v>
                </c:pt>
                <c:pt idx="154">
                  <c:v>84.594434523809511</c:v>
                </c:pt>
                <c:pt idx="155">
                  <c:v>79.911339285714277</c:v>
                </c:pt>
                <c:pt idx="156">
                  <c:v>41.266577380952448</c:v>
                </c:pt>
                <c:pt idx="157">
                  <c:v>42.218125000000079</c:v>
                </c:pt>
                <c:pt idx="158">
                  <c:v>63.541011904761952</c:v>
                </c:pt>
                <c:pt idx="159">
                  <c:v>69.479077380952376</c:v>
                </c:pt>
                <c:pt idx="160">
                  <c:v>71.219970238095271</c:v>
                </c:pt>
                <c:pt idx="161">
                  <c:v>72.679940476190424</c:v>
                </c:pt>
                <c:pt idx="162">
                  <c:v>113.48940476190469</c:v>
                </c:pt>
                <c:pt idx="163">
                  <c:v>112.26181547619042</c:v>
                </c:pt>
                <c:pt idx="164">
                  <c:v>108.59559523809533</c:v>
                </c:pt>
                <c:pt idx="165">
                  <c:v>98.925059523809566</c:v>
                </c:pt>
                <c:pt idx="166">
                  <c:v>84.594434523809511</c:v>
                </c:pt>
                <c:pt idx="167">
                  <c:v>79.911339285714277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D1-469C-B862-2796FBE2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5296"/>
        <c:axId val="97977088"/>
      </c:lineChart>
      <c:catAx>
        <c:axId val="9797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977088"/>
        <c:crosses val="autoZero"/>
        <c:auto val="1"/>
        <c:lblAlgn val="ctr"/>
        <c:lblOffset val="100"/>
        <c:noMultiLvlLbl val="0"/>
      </c:catAx>
      <c:valAx>
        <c:axId val="979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Trend-Ciclo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959951881014873"/>
          <c:y val="0.13936351706036745"/>
          <c:w val="0.8498449256342957"/>
          <c:h val="0.53297645086030909"/>
        </c:manualLayout>
      </c:layout>
      <c:lineChart>
        <c:grouping val="standard"/>
        <c:varyColors val="0"/>
        <c:ser>
          <c:idx val="0"/>
          <c:order val="0"/>
          <c:tx>
            <c:v>Trend Ciclo Benzina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'Trend-ciclo'!$A$4:$A$171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'Trend-ciclo'!$E$4:$E$171</c:f>
              <c:numCache>
                <c:formatCode>General</c:formatCode>
                <c:ptCount val="168"/>
                <c:pt idx="0">
                  <c:v>1002.2341369047618</c:v>
                </c:pt>
                <c:pt idx="1">
                  <c:v>985.84899801587289</c:v>
                </c:pt>
                <c:pt idx="2">
                  <c:v>991.90804563492054</c:v>
                </c:pt>
                <c:pt idx="3">
                  <c:v>968.66000992063482</c:v>
                </c:pt>
                <c:pt idx="4">
                  <c:v>970.6589384920635</c:v>
                </c:pt>
                <c:pt idx="5">
                  <c:v>947.47963293650798</c:v>
                </c:pt>
                <c:pt idx="6">
                  <c:v>926.85892857142846</c:v>
                </c:pt>
                <c:pt idx="7">
                  <c:v>917.97713293650793</c:v>
                </c:pt>
                <c:pt idx="8">
                  <c:v>936.00887896825395</c:v>
                </c:pt>
                <c:pt idx="9">
                  <c:v>956.24623015873021</c:v>
                </c:pt>
                <c:pt idx="10">
                  <c:v>971.57717261904747</c:v>
                </c:pt>
                <c:pt idx="11">
                  <c:v>996.04568452380954</c:v>
                </c:pt>
                <c:pt idx="12">
                  <c:v>1017.2737400793649</c:v>
                </c:pt>
                <c:pt idx="13">
                  <c:v>1032.5256646825396</c:v>
                </c:pt>
                <c:pt idx="14">
                  <c:v>1013.8280456349206</c:v>
                </c:pt>
                <c:pt idx="15">
                  <c:v>982.38667658730162</c:v>
                </c:pt>
                <c:pt idx="16">
                  <c:v>950.99227182539687</c:v>
                </c:pt>
                <c:pt idx="17">
                  <c:v>924.87629960317463</c:v>
                </c:pt>
                <c:pt idx="18">
                  <c:v>919.2955952380953</c:v>
                </c:pt>
                <c:pt idx="19">
                  <c:v>923.47713293650793</c:v>
                </c:pt>
                <c:pt idx="20">
                  <c:v>935.7755456349206</c:v>
                </c:pt>
                <c:pt idx="21">
                  <c:v>948.3662301587301</c:v>
                </c:pt>
                <c:pt idx="22">
                  <c:v>957.37050595238088</c:v>
                </c:pt>
                <c:pt idx="23">
                  <c:v>982.77568452380945</c:v>
                </c:pt>
                <c:pt idx="24">
                  <c:v>998.97707341269825</c:v>
                </c:pt>
                <c:pt idx="25">
                  <c:v>1012.8956646825396</c:v>
                </c:pt>
                <c:pt idx="26">
                  <c:v>1010.2280456349205</c:v>
                </c:pt>
                <c:pt idx="27">
                  <c:v>1017.5166765873015</c:v>
                </c:pt>
                <c:pt idx="28">
                  <c:v>1029.1156051587302</c:v>
                </c:pt>
                <c:pt idx="29">
                  <c:v>1027.8662996031746</c:v>
                </c:pt>
                <c:pt idx="30">
                  <c:v>1022.0655952380954</c:v>
                </c:pt>
                <c:pt idx="31">
                  <c:v>1015.5337996031745</c:v>
                </c:pt>
                <c:pt idx="32">
                  <c:v>1035.628878968254</c:v>
                </c:pt>
                <c:pt idx="33">
                  <c:v>1059.5195634920635</c:v>
                </c:pt>
                <c:pt idx="34">
                  <c:v>1072.4505059523808</c:v>
                </c:pt>
                <c:pt idx="35">
                  <c:v>1073.2290178571427</c:v>
                </c:pt>
                <c:pt idx="36">
                  <c:v>1071.8570734126981</c:v>
                </c:pt>
                <c:pt idx="37">
                  <c:v>1083.1923313492064</c:v>
                </c:pt>
                <c:pt idx="38">
                  <c:v>1106.1447123015871</c:v>
                </c:pt>
                <c:pt idx="39">
                  <c:v>1115.2433432539683</c:v>
                </c:pt>
                <c:pt idx="40">
                  <c:v>1117.7956051587303</c:v>
                </c:pt>
                <c:pt idx="41">
                  <c:v>1106.639632936508</c:v>
                </c:pt>
                <c:pt idx="42">
                  <c:v>1108.062261904762</c:v>
                </c:pt>
                <c:pt idx="43">
                  <c:v>1130.5037996031745</c:v>
                </c:pt>
                <c:pt idx="44">
                  <c:v>1168.8255456349207</c:v>
                </c:pt>
                <c:pt idx="45">
                  <c:v>1184.8962301587301</c:v>
                </c:pt>
                <c:pt idx="46">
                  <c:v>1177.720505952381</c:v>
                </c:pt>
                <c:pt idx="47">
                  <c:v>1177.6823511904761</c:v>
                </c:pt>
                <c:pt idx="48">
                  <c:v>1188.8404067460317</c:v>
                </c:pt>
                <c:pt idx="49">
                  <c:v>1198.778998015873</c:v>
                </c:pt>
                <c:pt idx="50">
                  <c:v>1197.9147123015873</c:v>
                </c:pt>
                <c:pt idx="51">
                  <c:v>1213.4733432539681</c:v>
                </c:pt>
                <c:pt idx="52">
                  <c:v>1230.7756051587301</c:v>
                </c:pt>
                <c:pt idx="53">
                  <c:v>1235.569632936508</c:v>
                </c:pt>
                <c:pt idx="54">
                  <c:v>1232.482261904762</c:v>
                </c:pt>
                <c:pt idx="55">
                  <c:v>1210.1371329365079</c:v>
                </c:pt>
                <c:pt idx="56">
                  <c:v>1173.3055456349205</c:v>
                </c:pt>
                <c:pt idx="57">
                  <c:v>1141.5928968253968</c:v>
                </c:pt>
                <c:pt idx="58">
                  <c:v>1136.3971726190475</c:v>
                </c:pt>
                <c:pt idx="59">
                  <c:v>1156.4790178571427</c:v>
                </c:pt>
                <c:pt idx="60">
                  <c:v>1160.3570734126984</c:v>
                </c:pt>
                <c:pt idx="61">
                  <c:v>1164.8723313492062</c:v>
                </c:pt>
                <c:pt idx="62">
                  <c:v>1166.3747123015874</c:v>
                </c:pt>
                <c:pt idx="63">
                  <c:v>1188.6066765873018</c:v>
                </c:pt>
                <c:pt idx="64">
                  <c:v>1214.8722718253969</c:v>
                </c:pt>
                <c:pt idx="65">
                  <c:v>1224.3629662698413</c:v>
                </c:pt>
                <c:pt idx="66">
                  <c:v>1209.992261904762</c:v>
                </c:pt>
                <c:pt idx="67">
                  <c:v>1187.4904662698414</c:v>
                </c:pt>
                <c:pt idx="68">
                  <c:v>1186.6722123015873</c:v>
                </c:pt>
                <c:pt idx="69">
                  <c:v>1217.70623015873</c:v>
                </c:pt>
                <c:pt idx="70">
                  <c:v>1256.6638392857142</c:v>
                </c:pt>
                <c:pt idx="71">
                  <c:v>1298.0190178571427</c:v>
                </c:pt>
                <c:pt idx="72">
                  <c:v>1314.2304067460316</c:v>
                </c:pt>
                <c:pt idx="73">
                  <c:v>1321.478998015873</c:v>
                </c:pt>
                <c:pt idx="74">
                  <c:v>1307.3313789682538</c:v>
                </c:pt>
                <c:pt idx="75">
                  <c:v>1321.1066765873018</c:v>
                </c:pt>
                <c:pt idx="76">
                  <c:v>1352.6989384920637</c:v>
                </c:pt>
                <c:pt idx="77">
                  <c:v>1382.446299603175</c:v>
                </c:pt>
                <c:pt idx="78">
                  <c:v>1369.1622619047621</c:v>
                </c:pt>
                <c:pt idx="79">
                  <c:v>1334.4804662698414</c:v>
                </c:pt>
                <c:pt idx="80">
                  <c:v>1288.5322123015874</c:v>
                </c:pt>
                <c:pt idx="81">
                  <c:v>1226.5228968253966</c:v>
                </c:pt>
                <c:pt idx="82">
                  <c:v>1142.3771726190478</c:v>
                </c:pt>
                <c:pt idx="83">
                  <c:v>1089.1256845238095</c:v>
                </c:pt>
                <c:pt idx="84">
                  <c:v>1075.0437400793651</c:v>
                </c:pt>
                <c:pt idx="85">
                  <c:v>1087.7623313492061</c:v>
                </c:pt>
                <c:pt idx="86">
                  <c:v>1094.0480456349208</c:v>
                </c:pt>
                <c:pt idx="87">
                  <c:v>1106.5266765873016</c:v>
                </c:pt>
                <c:pt idx="88">
                  <c:v>1140.2056051587304</c:v>
                </c:pt>
                <c:pt idx="89">
                  <c:v>1149.0796329365078</c:v>
                </c:pt>
                <c:pt idx="90">
                  <c:v>1158.4855952380954</c:v>
                </c:pt>
                <c:pt idx="91">
                  <c:v>1141.567132936508</c:v>
                </c:pt>
                <c:pt idx="92">
                  <c:v>1149.6655456349206</c:v>
                </c:pt>
                <c:pt idx="93">
                  <c:v>1167.7028968253969</c:v>
                </c:pt>
                <c:pt idx="94">
                  <c:v>1189.1505059523809</c:v>
                </c:pt>
                <c:pt idx="95">
                  <c:v>1229.7056845238094</c:v>
                </c:pt>
                <c:pt idx="96">
                  <c:v>1247.143740079365</c:v>
                </c:pt>
                <c:pt idx="97">
                  <c:v>1274.1856646825397</c:v>
                </c:pt>
                <c:pt idx="98">
                  <c:v>1283.7147123015873</c:v>
                </c:pt>
                <c:pt idx="99">
                  <c:v>1294.5066765873016</c:v>
                </c:pt>
                <c:pt idx="100">
                  <c:v>1290.462271825397</c:v>
                </c:pt>
                <c:pt idx="101">
                  <c:v>1266.0262996031747</c:v>
                </c:pt>
                <c:pt idx="102">
                  <c:v>1242.1055952380955</c:v>
                </c:pt>
                <c:pt idx="103">
                  <c:v>1225.6571329365079</c:v>
                </c:pt>
                <c:pt idx="104">
                  <c:v>1231.8255456349207</c:v>
                </c:pt>
                <c:pt idx="105">
                  <c:v>1254.3462301587299</c:v>
                </c:pt>
                <c:pt idx="106">
                  <c:v>1293.7505059523808</c:v>
                </c:pt>
                <c:pt idx="107">
                  <c:v>1351.6490178571428</c:v>
                </c:pt>
                <c:pt idx="108">
                  <c:v>1394.5070734126984</c:v>
                </c:pt>
                <c:pt idx="109">
                  <c:v>1430.5256646825394</c:v>
                </c:pt>
                <c:pt idx="110">
                  <c:v>1442.8047123015874</c:v>
                </c:pt>
                <c:pt idx="111">
                  <c:v>1453.7166765873017</c:v>
                </c:pt>
                <c:pt idx="112">
                  <c:v>1445.3889384920637</c:v>
                </c:pt>
                <c:pt idx="113">
                  <c:v>1437.1762996031748</c:v>
                </c:pt>
                <c:pt idx="114">
                  <c:v>1435.3355952380953</c:v>
                </c:pt>
                <c:pt idx="115">
                  <c:v>1446.3571329365079</c:v>
                </c:pt>
                <c:pt idx="116">
                  <c:v>1464.5422123015871</c:v>
                </c:pt>
                <c:pt idx="117">
                  <c:v>1486.52623015873</c:v>
                </c:pt>
                <c:pt idx="118">
                  <c:v>1529.0271726190476</c:v>
                </c:pt>
                <c:pt idx="119">
                  <c:v>1589.5556845238098</c:v>
                </c:pt>
                <c:pt idx="120">
                  <c:v>1647.8904067460317</c:v>
                </c:pt>
                <c:pt idx="121">
                  <c:v>1694.8689980158731</c:v>
                </c:pt>
                <c:pt idx="122">
                  <c:v>1727.0447123015874</c:v>
                </c:pt>
                <c:pt idx="123">
                  <c:v>1734.2266765873017</c:v>
                </c:pt>
                <c:pt idx="124">
                  <c:v>1710.8389384920636</c:v>
                </c:pt>
                <c:pt idx="125">
                  <c:v>1658.2129662698414</c:v>
                </c:pt>
                <c:pt idx="126">
                  <c:v>1648.1255952380952</c:v>
                </c:pt>
                <c:pt idx="127">
                  <c:v>1675.7671329365078</c:v>
                </c:pt>
                <c:pt idx="128">
                  <c:v>1716.2355456349208</c:v>
                </c:pt>
                <c:pt idx="129">
                  <c:v>1716.6062301587301</c:v>
                </c:pt>
                <c:pt idx="130">
                  <c:v>1695.8038392857143</c:v>
                </c:pt>
                <c:pt idx="131">
                  <c:v>1692.1323511904764</c:v>
                </c:pt>
                <c:pt idx="132">
                  <c:v>1709.0670734126986</c:v>
                </c:pt>
                <c:pt idx="133">
                  <c:v>1724.6956646825395</c:v>
                </c:pt>
                <c:pt idx="134">
                  <c:v>1708.3847123015873</c:v>
                </c:pt>
                <c:pt idx="135">
                  <c:v>1671.3300099206351</c:v>
                </c:pt>
                <c:pt idx="136">
                  <c:v>1639.8822718253969</c:v>
                </c:pt>
                <c:pt idx="137">
                  <c:v>1620.2562996031747</c:v>
                </c:pt>
                <c:pt idx="138">
                  <c:v>1623.2022619047621</c:v>
                </c:pt>
                <c:pt idx="139">
                  <c:v>1627.2704662698413</c:v>
                </c:pt>
                <c:pt idx="140">
                  <c:v>1631.8355456349207</c:v>
                </c:pt>
                <c:pt idx="141">
                  <c:v>1630.3195634920637</c:v>
                </c:pt>
                <c:pt idx="142">
                  <c:v>1635.7971726190474</c:v>
                </c:pt>
                <c:pt idx="143">
                  <c:v>1658.2123511904763</c:v>
                </c:pt>
                <c:pt idx="144">
                  <c:v>1671.5204067460315</c:v>
                </c:pt>
                <c:pt idx="145">
                  <c:v>1666.218998015873</c:v>
                </c:pt>
                <c:pt idx="146">
                  <c:v>1649.4647123015873</c:v>
                </c:pt>
                <c:pt idx="147">
                  <c:v>1641.8500099206349</c:v>
                </c:pt>
                <c:pt idx="148">
                  <c:v>1641.0056051587301</c:v>
                </c:pt>
                <c:pt idx="149">
                  <c:v>1633.3329662698413</c:v>
                </c:pt>
                <c:pt idx="150">
                  <c:v>1623.1155952380952</c:v>
                </c:pt>
                <c:pt idx="151">
                  <c:v>1610.8937996031746</c:v>
                </c:pt>
                <c:pt idx="152">
                  <c:v>1606.3855456349204</c:v>
                </c:pt>
                <c:pt idx="153">
                  <c:v>1594.0462301587302</c:v>
                </c:pt>
                <c:pt idx="154">
                  <c:v>1565.0871726190478</c:v>
                </c:pt>
                <c:pt idx="155">
                  <c:v>1510.3456845238095</c:v>
                </c:pt>
                <c:pt idx="156">
                  <c:v>1465.6470734126985</c:v>
                </c:pt>
                <c:pt idx="157">
                  <c:v>1457.8723313492064</c:v>
                </c:pt>
                <c:pt idx="158">
                  <c:v>1476.4713789682539</c:v>
                </c:pt>
                <c:pt idx="159">
                  <c:v>1502.5666765873018</c:v>
                </c:pt>
                <c:pt idx="160">
                  <c:v>1511.1489384920635</c:v>
                </c:pt>
                <c:pt idx="161">
                  <c:v>1506.889632936508</c:v>
                </c:pt>
                <c:pt idx="162">
                  <c:v>1477.1955952380952</c:v>
                </c:pt>
                <c:pt idx="163">
                  <c:v>1425.4071329365079</c:v>
                </c:pt>
                <c:pt idx="164">
                  <c:v>1387.1388789682539</c:v>
                </c:pt>
                <c:pt idx="165">
                  <c:v>1370.4162301587301</c:v>
                </c:pt>
                <c:pt idx="166">
                  <c:v>1376.4071726190477</c:v>
                </c:pt>
                <c:pt idx="167">
                  <c:v>1380.688005952381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2-4CAB-9450-3981593529FA}"/>
            </c:ext>
          </c:extLst>
        </c:ser>
        <c:ser>
          <c:idx val="1"/>
          <c:order val="1"/>
          <c:tx>
            <c:v>Trend Ciclo Gasolio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'Trend-ciclo'!$I$4:$I$171</c:f>
              <c:numCache>
                <c:formatCode>General</c:formatCode>
                <c:ptCount val="168"/>
                <c:pt idx="0">
                  <c:v>794.84764880952366</c:v>
                </c:pt>
                <c:pt idx="1">
                  <c:v>790.26476190476171</c:v>
                </c:pt>
                <c:pt idx="2">
                  <c:v>790.93392857142862</c:v>
                </c:pt>
                <c:pt idx="3">
                  <c:v>791.6099801587302</c:v>
                </c:pt>
                <c:pt idx="4">
                  <c:v>792.82700396825396</c:v>
                </c:pt>
                <c:pt idx="5">
                  <c:v>771.39022817460318</c:v>
                </c:pt>
                <c:pt idx="6">
                  <c:v>749.24961309523815</c:v>
                </c:pt>
                <c:pt idx="7">
                  <c:v>737.93106150793653</c:v>
                </c:pt>
                <c:pt idx="8">
                  <c:v>752.65584325396821</c:v>
                </c:pt>
                <c:pt idx="9">
                  <c:v>769.01830357142853</c:v>
                </c:pt>
                <c:pt idx="10">
                  <c:v>780.23972222222221</c:v>
                </c:pt>
                <c:pt idx="11">
                  <c:v>804.76921626984131</c:v>
                </c:pt>
                <c:pt idx="12">
                  <c:v>832.93465277777761</c:v>
                </c:pt>
                <c:pt idx="13">
                  <c:v>862.47476190476175</c:v>
                </c:pt>
                <c:pt idx="14">
                  <c:v>858.1172619047619</c:v>
                </c:pt>
                <c:pt idx="15">
                  <c:v>833.33998015873021</c:v>
                </c:pt>
                <c:pt idx="16">
                  <c:v>800.04700396825399</c:v>
                </c:pt>
                <c:pt idx="17">
                  <c:v>766.6735615079366</c:v>
                </c:pt>
                <c:pt idx="18">
                  <c:v>754.54294642857155</c:v>
                </c:pt>
                <c:pt idx="19">
                  <c:v>748.51772817460323</c:v>
                </c:pt>
                <c:pt idx="20">
                  <c:v>756.7625099206349</c:v>
                </c:pt>
                <c:pt idx="21">
                  <c:v>768.78497023809507</c:v>
                </c:pt>
                <c:pt idx="22">
                  <c:v>780.40305555555551</c:v>
                </c:pt>
                <c:pt idx="23">
                  <c:v>804.44921626984126</c:v>
                </c:pt>
                <c:pt idx="24">
                  <c:v>818.09465277777781</c:v>
                </c:pt>
                <c:pt idx="25">
                  <c:v>829.23476190476185</c:v>
                </c:pt>
                <c:pt idx="26">
                  <c:v>827.8572619047618</c:v>
                </c:pt>
                <c:pt idx="27">
                  <c:v>835.39664682539694</c:v>
                </c:pt>
                <c:pt idx="28">
                  <c:v>849.19700396825408</c:v>
                </c:pt>
                <c:pt idx="29">
                  <c:v>846.68356150793659</c:v>
                </c:pt>
                <c:pt idx="30">
                  <c:v>843.22961309523816</c:v>
                </c:pt>
                <c:pt idx="31">
                  <c:v>842.14106150793657</c:v>
                </c:pt>
                <c:pt idx="32">
                  <c:v>867.13584325396823</c:v>
                </c:pt>
                <c:pt idx="33">
                  <c:v>890.33163690476192</c:v>
                </c:pt>
                <c:pt idx="34">
                  <c:v>914.49305555555566</c:v>
                </c:pt>
                <c:pt idx="35">
                  <c:v>937.96254960317458</c:v>
                </c:pt>
                <c:pt idx="36">
                  <c:v>960.72465277777781</c:v>
                </c:pt>
                <c:pt idx="37">
                  <c:v>980.68476190476179</c:v>
                </c:pt>
                <c:pt idx="38">
                  <c:v>1003.7139285714287</c:v>
                </c:pt>
                <c:pt idx="39">
                  <c:v>1010.0833134920636</c:v>
                </c:pt>
                <c:pt idx="40">
                  <c:v>1018.037003968254</c:v>
                </c:pt>
                <c:pt idx="41">
                  <c:v>1011.6135615079365</c:v>
                </c:pt>
                <c:pt idx="42">
                  <c:v>1021.2196130952383</c:v>
                </c:pt>
                <c:pt idx="43">
                  <c:v>1039.9043948412698</c:v>
                </c:pt>
                <c:pt idx="44">
                  <c:v>1071.4525099206351</c:v>
                </c:pt>
                <c:pt idx="45">
                  <c:v>1082.0083035714285</c:v>
                </c:pt>
                <c:pt idx="46">
                  <c:v>1070.5830555555556</c:v>
                </c:pt>
                <c:pt idx="47">
                  <c:v>1068.4158829365078</c:v>
                </c:pt>
                <c:pt idx="48">
                  <c:v>1084.6346527777778</c:v>
                </c:pt>
                <c:pt idx="49">
                  <c:v>1104.6847619047619</c:v>
                </c:pt>
                <c:pt idx="50">
                  <c:v>1105.8139285714285</c:v>
                </c:pt>
                <c:pt idx="51">
                  <c:v>1114.1399801587302</c:v>
                </c:pt>
                <c:pt idx="52">
                  <c:v>1122.3503373015872</c:v>
                </c:pt>
                <c:pt idx="53">
                  <c:v>1115.850228174603</c:v>
                </c:pt>
                <c:pt idx="54">
                  <c:v>1102.7696130952381</c:v>
                </c:pt>
                <c:pt idx="55">
                  <c:v>1081.4010615079367</c:v>
                </c:pt>
                <c:pt idx="56">
                  <c:v>1058.4458432539684</c:v>
                </c:pt>
                <c:pt idx="57">
                  <c:v>1037.3049702380952</c:v>
                </c:pt>
                <c:pt idx="58">
                  <c:v>1028.5530555555554</c:v>
                </c:pt>
                <c:pt idx="59">
                  <c:v>1041.0258829365077</c:v>
                </c:pt>
                <c:pt idx="60">
                  <c:v>1044.1713194444444</c:v>
                </c:pt>
                <c:pt idx="61">
                  <c:v>1046.7814285714285</c:v>
                </c:pt>
                <c:pt idx="62">
                  <c:v>1044.4539285714286</c:v>
                </c:pt>
                <c:pt idx="63">
                  <c:v>1050.9066468253968</c:v>
                </c:pt>
                <c:pt idx="64">
                  <c:v>1062.8536706349207</c:v>
                </c:pt>
                <c:pt idx="65">
                  <c:v>1061.9202281746032</c:v>
                </c:pt>
                <c:pt idx="66">
                  <c:v>1062.4362797619049</c:v>
                </c:pt>
                <c:pt idx="67">
                  <c:v>1060.5843948412696</c:v>
                </c:pt>
                <c:pt idx="68">
                  <c:v>1079.9191765873018</c:v>
                </c:pt>
                <c:pt idx="69">
                  <c:v>1115.4149702380953</c:v>
                </c:pt>
                <c:pt idx="70">
                  <c:v>1160.1230555555555</c:v>
                </c:pt>
                <c:pt idx="71">
                  <c:v>1203.495882936508</c:v>
                </c:pt>
                <c:pt idx="72">
                  <c:v>1224.1146527777776</c:v>
                </c:pt>
                <c:pt idx="73">
                  <c:v>1244.9614285714285</c:v>
                </c:pt>
                <c:pt idx="74">
                  <c:v>1258.1439285714284</c:v>
                </c:pt>
                <c:pt idx="75">
                  <c:v>1305.5666468253969</c:v>
                </c:pt>
                <c:pt idx="76">
                  <c:v>1360.8436706349205</c:v>
                </c:pt>
                <c:pt idx="77">
                  <c:v>1403.7202281746031</c:v>
                </c:pt>
                <c:pt idx="78">
                  <c:v>1387.9462797619046</c:v>
                </c:pt>
                <c:pt idx="79">
                  <c:v>1334.8477281746034</c:v>
                </c:pt>
                <c:pt idx="80">
                  <c:v>1267.4825099206348</c:v>
                </c:pt>
                <c:pt idx="81">
                  <c:v>1196.0183035714283</c:v>
                </c:pt>
                <c:pt idx="82">
                  <c:v>1108.5897222222222</c:v>
                </c:pt>
                <c:pt idx="83">
                  <c:v>1044.4492162698414</c:v>
                </c:pt>
                <c:pt idx="84">
                  <c:v>1012.5413194444445</c:v>
                </c:pt>
                <c:pt idx="85">
                  <c:v>994.62809523809517</c:v>
                </c:pt>
                <c:pt idx="86">
                  <c:v>981.90392857142854</c:v>
                </c:pt>
                <c:pt idx="87">
                  <c:v>973.85664682539675</c:v>
                </c:pt>
                <c:pt idx="88">
                  <c:v>995.22033730158728</c:v>
                </c:pt>
                <c:pt idx="89">
                  <c:v>995.47022817460322</c:v>
                </c:pt>
                <c:pt idx="90">
                  <c:v>1000.3896130952381</c:v>
                </c:pt>
                <c:pt idx="91">
                  <c:v>988.44106150793652</c:v>
                </c:pt>
                <c:pt idx="92">
                  <c:v>996.47250992063493</c:v>
                </c:pt>
                <c:pt idx="93">
                  <c:v>1008.5816369047619</c:v>
                </c:pt>
                <c:pt idx="94">
                  <c:v>1024.3363888888889</c:v>
                </c:pt>
                <c:pt idx="95">
                  <c:v>1060.0625496031746</c:v>
                </c:pt>
                <c:pt idx="96">
                  <c:v>1079.6146527777778</c:v>
                </c:pt>
                <c:pt idx="97">
                  <c:v>1110.0414285714285</c:v>
                </c:pt>
                <c:pt idx="98">
                  <c:v>1124.1639285714284</c:v>
                </c:pt>
                <c:pt idx="99">
                  <c:v>1147.4599801587301</c:v>
                </c:pt>
                <c:pt idx="100">
                  <c:v>1159.9870039682539</c:v>
                </c:pt>
                <c:pt idx="101">
                  <c:v>1145.1435615079363</c:v>
                </c:pt>
                <c:pt idx="102">
                  <c:v>1121.5396130952381</c:v>
                </c:pt>
                <c:pt idx="103">
                  <c:v>1103.19439484127</c:v>
                </c:pt>
                <c:pt idx="104">
                  <c:v>1110.0991765873016</c:v>
                </c:pt>
                <c:pt idx="105">
                  <c:v>1129.7883035714285</c:v>
                </c:pt>
                <c:pt idx="106">
                  <c:v>1162.4163888888888</c:v>
                </c:pt>
                <c:pt idx="107">
                  <c:v>1217.195882936508</c:v>
                </c:pt>
                <c:pt idx="108">
                  <c:v>1267.4613194444444</c:v>
                </c:pt>
                <c:pt idx="109">
                  <c:v>1316.3680952380953</c:v>
                </c:pt>
                <c:pt idx="110">
                  <c:v>1346.937261904762</c:v>
                </c:pt>
                <c:pt idx="111">
                  <c:v>1361.2699801587303</c:v>
                </c:pt>
                <c:pt idx="112">
                  <c:v>1353.4870039682539</c:v>
                </c:pt>
                <c:pt idx="113">
                  <c:v>1339.5568948412699</c:v>
                </c:pt>
                <c:pt idx="114">
                  <c:v>1338.4696130952382</c:v>
                </c:pt>
                <c:pt idx="115">
                  <c:v>1347.5877281746032</c:v>
                </c:pt>
                <c:pt idx="116">
                  <c:v>1363.6558432539682</c:v>
                </c:pt>
                <c:pt idx="117">
                  <c:v>1390.1616369047622</c:v>
                </c:pt>
                <c:pt idx="118">
                  <c:v>1455.0097222222223</c:v>
                </c:pt>
                <c:pt idx="119">
                  <c:v>1536.8258829365079</c:v>
                </c:pt>
                <c:pt idx="120">
                  <c:v>1610.967986111111</c:v>
                </c:pt>
                <c:pt idx="121">
                  <c:v>1647.2980952380951</c:v>
                </c:pt>
                <c:pt idx="122">
                  <c:v>1659.0072619047617</c:v>
                </c:pt>
                <c:pt idx="123">
                  <c:v>1652.6966468253968</c:v>
                </c:pt>
                <c:pt idx="124">
                  <c:v>1627.3036706349205</c:v>
                </c:pt>
                <c:pt idx="125">
                  <c:v>1583.290228174603</c:v>
                </c:pt>
                <c:pt idx="126">
                  <c:v>1574.2096130952384</c:v>
                </c:pt>
                <c:pt idx="127">
                  <c:v>1597.9010615079367</c:v>
                </c:pt>
                <c:pt idx="128">
                  <c:v>1635.6325099206351</c:v>
                </c:pt>
                <c:pt idx="129">
                  <c:v>1643.5349702380954</c:v>
                </c:pt>
                <c:pt idx="130">
                  <c:v>1632.0597222222223</c:v>
                </c:pt>
                <c:pt idx="131">
                  <c:v>1634.1892162698414</c:v>
                </c:pt>
                <c:pt idx="132">
                  <c:v>1643.9213194444444</c:v>
                </c:pt>
                <c:pt idx="133">
                  <c:v>1646.9880952380954</c:v>
                </c:pt>
                <c:pt idx="134">
                  <c:v>1623.1605952380953</c:v>
                </c:pt>
                <c:pt idx="135">
                  <c:v>1584.3733134920633</c:v>
                </c:pt>
                <c:pt idx="136">
                  <c:v>1558.8336706349207</c:v>
                </c:pt>
                <c:pt idx="137">
                  <c:v>1541.800228174603</c:v>
                </c:pt>
                <c:pt idx="138">
                  <c:v>1543.3629464285714</c:v>
                </c:pt>
                <c:pt idx="139">
                  <c:v>1548.1277281746031</c:v>
                </c:pt>
                <c:pt idx="140">
                  <c:v>1558.2058432539682</c:v>
                </c:pt>
                <c:pt idx="141">
                  <c:v>1560.2916369047618</c:v>
                </c:pt>
                <c:pt idx="142">
                  <c:v>1563.1497222222224</c:v>
                </c:pt>
                <c:pt idx="143">
                  <c:v>1578.8025496031744</c:v>
                </c:pt>
                <c:pt idx="144">
                  <c:v>1593.3279861111112</c:v>
                </c:pt>
                <c:pt idx="145">
                  <c:v>1590.4214285714286</c:v>
                </c:pt>
                <c:pt idx="146">
                  <c:v>1574.2039285714284</c:v>
                </c:pt>
                <c:pt idx="147">
                  <c:v>1562.1533134920635</c:v>
                </c:pt>
                <c:pt idx="148">
                  <c:v>1559.3103373015874</c:v>
                </c:pt>
                <c:pt idx="149">
                  <c:v>1547.0035615079366</c:v>
                </c:pt>
                <c:pt idx="150">
                  <c:v>1530.2996130952381</c:v>
                </c:pt>
                <c:pt idx="151">
                  <c:v>1512.5610615079368</c:v>
                </c:pt>
                <c:pt idx="152">
                  <c:v>1503.282509920635</c:v>
                </c:pt>
                <c:pt idx="153">
                  <c:v>1489.7849702380952</c:v>
                </c:pt>
                <c:pt idx="154">
                  <c:v>1458.9097222222224</c:v>
                </c:pt>
                <c:pt idx="155">
                  <c:v>1409.4692162698411</c:v>
                </c:pt>
                <c:pt idx="156">
                  <c:v>1372.5746527777776</c:v>
                </c:pt>
                <c:pt idx="157">
                  <c:v>1367.6280952380951</c:v>
                </c:pt>
                <c:pt idx="158">
                  <c:v>1378.377261904762</c:v>
                </c:pt>
                <c:pt idx="159">
                  <c:v>1395.3133134920636</c:v>
                </c:pt>
                <c:pt idx="160">
                  <c:v>1397.3603373015874</c:v>
                </c:pt>
                <c:pt idx="161">
                  <c:v>1383.9668948412698</c:v>
                </c:pt>
                <c:pt idx="162">
                  <c:v>1343.139613095238</c:v>
                </c:pt>
                <c:pt idx="163">
                  <c:v>1291.997728174603</c:v>
                </c:pt>
                <c:pt idx="164">
                  <c:v>1262.4691765873015</c:v>
                </c:pt>
                <c:pt idx="165">
                  <c:v>1252.2783035714285</c:v>
                </c:pt>
                <c:pt idx="166">
                  <c:v>1244.7797222222223</c:v>
                </c:pt>
                <c:pt idx="167">
                  <c:v>1242.432113095238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7-413E-82F9-6C2B95BD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4064"/>
        <c:axId val="98025856"/>
      </c:lineChart>
      <c:dateAx>
        <c:axId val="98024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cap="all" baseline="0"/>
            </a:pPr>
            <a:endParaRPr lang="it-IT"/>
          </a:p>
        </c:txPr>
        <c:crossAx val="98025856"/>
        <c:crosses val="autoZero"/>
        <c:auto val="1"/>
        <c:lblOffset val="100"/>
        <c:baseTimeUnit val="months"/>
      </c:dateAx>
      <c:valAx>
        <c:axId val="98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24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Prezzo Medio Benzina Tracciato dei Residui</c:v>
          </c:tx>
          <c:spPr>
            <a:ln w="28575">
              <a:noFill/>
            </a:ln>
          </c:spPr>
          <c:xVal>
            <c:numRef>
              <c:f>Database!$C$4:$C$36</c:f>
              <c:numCache>
                <c:formatCode>General</c:formatCode>
                <c:ptCount val="33"/>
                <c:pt idx="0">
                  <c:v>1.5489999999999999</c:v>
                </c:pt>
                <c:pt idx="1">
                  <c:v>1.5329999999999999</c:v>
                </c:pt>
                <c:pt idx="2">
                  <c:v>1.456</c:v>
                </c:pt>
                <c:pt idx="3">
                  <c:v>1.355</c:v>
                </c:pt>
                <c:pt idx="4">
                  <c:v>1.3129999999999999</c:v>
                </c:pt>
                <c:pt idx="5">
                  <c:v>1.2969999999999999</c:v>
                </c:pt>
                <c:pt idx="6">
                  <c:v>1.2370000000000001</c:v>
                </c:pt>
                <c:pt idx="7">
                  <c:v>1.1870000000000001</c:v>
                </c:pt>
                <c:pt idx="8">
                  <c:v>1.147</c:v>
                </c:pt>
                <c:pt idx="9">
                  <c:v>1.073</c:v>
                </c:pt>
                <c:pt idx="10">
                  <c:v>1.083</c:v>
                </c:pt>
                <c:pt idx="11">
                  <c:v>1.1160000000000001</c:v>
                </c:pt>
                <c:pt idx="12">
                  <c:v>1.121</c:v>
                </c:pt>
                <c:pt idx="13">
                  <c:v>1.1220000000000001</c:v>
                </c:pt>
                <c:pt idx="14">
                  <c:v>1.0629999999999999</c:v>
                </c:pt>
                <c:pt idx="15">
                  <c:v>1.101</c:v>
                </c:pt>
                <c:pt idx="16">
                  <c:v>1.2110000000000001</c:v>
                </c:pt>
                <c:pt idx="17">
                  <c:v>1.149</c:v>
                </c:pt>
                <c:pt idx="18">
                  <c:v>1.117</c:v>
                </c:pt>
                <c:pt idx="19">
                  <c:v>1.1020000000000001</c:v>
                </c:pt>
                <c:pt idx="20">
                  <c:v>1.1519999999999999</c:v>
                </c:pt>
                <c:pt idx="21">
                  <c:v>1.3440000000000001</c:v>
                </c:pt>
                <c:pt idx="22">
                  <c:v>1.22</c:v>
                </c:pt>
                <c:pt idx="23">
                  <c:v>1.2849999999999999</c:v>
                </c:pt>
                <c:pt idx="24">
                  <c:v>1.2989999999999999</c:v>
                </c:pt>
                <c:pt idx="25">
                  <c:v>1.38</c:v>
                </c:pt>
                <c:pt idx="26">
                  <c:v>1.2330000000000001</c:v>
                </c:pt>
                <c:pt idx="27">
                  <c:v>1.3640000000000001</c:v>
                </c:pt>
                <c:pt idx="28">
                  <c:v>1.556</c:v>
                </c:pt>
                <c:pt idx="29">
                  <c:v>1.786</c:v>
                </c:pt>
                <c:pt idx="30">
                  <c:v>1.748</c:v>
                </c:pt>
                <c:pt idx="31">
                  <c:v>1.712</c:v>
                </c:pt>
                <c:pt idx="32">
                  <c:v>1.534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3-4816-A524-E10ED6C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2560"/>
        <c:axId val="92564096"/>
      </c:scatterChart>
      <c:valAx>
        <c:axId val="925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64096"/>
        <c:crosses val="autoZero"/>
        <c:crossBetween val="midCat"/>
      </c:valAx>
      <c:valAx>
        <c:axId val="925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625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Andamento della serie osservata e della serie stimata sulla benzina</a:t>
            </a:r>
          </a:p>
        </c:rich>
      </c:tx>
      <c:layout>
        <c:manualLayout>
          <c:xMode val="edge"/>
          <c:yMode val="edge"/>
          <c:x val="1.0322274213221024E-2"/>
          <c:y val="1.82490361180037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5754341572366604E-2"/>
          <c:y val="0.12318894322127896"/>
          <c:w val="0.92889334029457649"/>
          <c:h val="0.76091995310744565"/>
        </c:manualLayout>
      </c:layout>
      <c:lineChart>
        <c:grouping val="standard"/>
        <c:varyColors val="0"/>
        <c:ser>
          <c:idx val="0"/>
          <c:order val="0"/>
          <c:tx>
            <c:v>Serie osservata Benzina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'Componente sistematica'!$A$4:$A$171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'Componente sistematica'!$B$4:$B$171</c:f>
              <c:numCache>
                <c:formatCode>General</c:formatCode>
                <c:ptCount val="168"/>
                <c:pt idx="0">
                  <c:v>992.39</c:v>
                </c:pt>
                <c:pt idx="1">
                  <c:v>1095</c:v>
                </c:pt>
                <c:pt idx="2">
                  <c:v>1023.92</c:v>
                </c:pt>
                <c:pt idx="3">
                  <c:v>1063.3599999999999</c:v>
                </c:pt>
                <c:pt idx="4">
                  <c:v>1071.58</c:v>
                </c:pt>
                <c:pt idx="5">
                  <c:v>1061.1099999999999</c:v>
                </c:pt>
                <c:pt idx="6">
                  <c:v>1052.43</c:v>
                </c:pt>
                <c:pt idx="7">
                  <c:v>1052.57</c:v>
                </c:pt>
                <c:pt idx="8">
                  <c:v>1061.73</c:v>
                </c:pt>
                <c:pt idx="9">
                  <c:v>1068.08</c:v>
                </c:pt>
                <c:pt idx="10">
                  <c:v>1052.98</c:v>
                </c:pt>
                <c:pt idx="11">
                  <c:v>1045.69</c:v>
                </c:pt>
                <c:pt idx="12">
                  <c:v>1068.53</c:v>
                </c:pt>
                <c:pt idx="13">
                  <c:v>1087.79</c:v>
                </c:pt>
                <c:pt idx="14">
                  <c:v>1095.02</c:v>
                </c:pt>
                <c:pt idx="15">
                  <c:v>1065.23</c:v>
                </c:pt>
                <c:pt idx="16">
                  <c:v>1039.79</c:v>
                </c:pt>
                <c:pt idx="17">
                  <c:v>1032.03</c:v>
                </c:pt>
                <c:pt idx="18">
                  <c:v>1045.49</c:v>
                </c:pt>
                <c:pt idx="19">
                  <c:v>1065.9000000000001</c:v>
                </c:pt>
                <c:pt idx="20">
                  <c:v>1071.8399999999999</c:v>
                </c:pt>
                <c:pt idx="21">
                  <c:v>1043.94</c:v>
                </c:pt>
                <c:pt idx="22">
                  <c:v>1043.3699999999999</c:v>
                </c:pt>
                <c:pt idx="23">
                  <c:v>1036.82</c:v>
                </c:pt>
                <c:pt idx="24">
                  <c:v>1047.2</c:v>
                </c:pt>
                <c:pt idx="25">
                  <c:v>1063.0999999999999</c:v>
                </c:pt>
                <c:pt idx="26">
                  <c:v>1082.1500000000001</c:v>
                </c:pt>
                <c:pt idx="27">
                  <c:v>1091.99</c:v>
                </c:pt>
                <c:pt idx="28">
                  <c:v>1131.29</c:v>
                </c:pt>
                <c:pt idx="29">
                  <c:v>1148.1400000000001</c:v>
                </c:pt>
                <c:pt idx="30">
                  <c:v>1146.8499999999999</c:v>
                </c:pt>
                <c:pt idx="31">
                  <c:v>1156.74</c:v>
                </c:pt>
                <c:pt idx="32">
                  <c:v>1155.81</c:v>
                </c:pt>
                <c:pt idx="33">
                  <c:v>1168.69</c:v>
                </c:pt>
                <c:pt idx="34">
                  <c:v>1168.1099999999999</c:v>
                </c:pt>
                <c:pt idx="35">
                  <c:v>1132.57</c:v>
                </c:pt>
                <c:pt idx="36">
                  <c:v>1098.07</c:v>
                </c:pt>
                <c:pt idx="37">
                  <c:v>1135.1199999999999</c:v>
                </c:pt>
                <c:pt idx="38">
                  <c:v>1170.1500000000001</c:v>
                </c:pt>
                <c:pt idx="39">
                  <c:v>1219.72</c:v>
                </c:pt>
                <c:pt idx="40">
                  <c:v>1208.74</c:v>
                </c:pt>
                <c:pt idx="41">
                  <c:v>1209</c:v>
                </c:pt>
                <c:pt idx="42">
                  <c:v>1244.8599999999999</c:v>
                </c:pt>
                <c:pt idx="43">
                  <c:v>1255.8599999999999</c:v>
                </c:pt>
                <c:pt idx="44">
                  <c:v>1303.5899999999999</c:v>
                </c:pt>
                <c:pt idx="45">
                  <c:v>1321.38</c:v>
                </c:pt>
                <c:pt idx="46">
                  <c:v>1243.77</c:v>
                </c:pt>
                <c:pt idx="47">
                  <c:v>1220.03</c:v>
                </c:pt>
                <c:pt idx="48">
                  <c:v>1248.31</c:v>
                </c:pt>
                <c:pt idx="49">
                  <c:v>1248.3699999999999</c:v>
                </c:pt>
                <c:pt idx="50">
                  <c:v>1253.42</c:v>
                </c:pt>
                <c:pt idx="51">
                  <c:v>1298.51</c:v>
                </c:pt>
                <c:pt idx="52">
                  <c:v>1341.37</c:v>
                </c:pt>
                <c:pt idx="53">
                  <c:v>1336.52</c:v>
                </c:pt>
                <c:pt idx="54">
                  <c:v>1371.5</c:v>
                </c:pt>
                <c:pt idx="55">
                  <c:v>1374.96</c:v>
                </c:pt>
                <c:pt idx="56">
                  <c:v>1296.75</c:v>
                </c:pt>
                <c:pt idx="57">
                  <c:v>1222.56</c:v>
                </c:pt>
                <c:pt idx="58">
                  <c:v>1219.52</c:v>
                </c:pt>
                <c:pt idx="59">
                  <c:v>1219.1300000000001</c:v>
                </c:pt>
                <c:pt idx="60">
                  <c:v>1209.8499999999999</c:v>
                </c:pt>
                <c:pt idx="61">
                  <c:v>1202.28</c:v>
                </c:pt>
                <c:pt idx="62">
                  <c:v>1236.25</c:v>
                </c:pt>
                <c:pt idx="63">
                  <c:v>1267.1500000000001</c:v>
                </c:pt>
                <c:pt idx="64">
                  <c:v>1315.3</c:v>
                </c:pt>
                <c:pt idx="65">
                  <c:v>1346.24</c:v>
                </c:pt>
                <c:pt idx="66">
                  <c:v>1354.23</c:v>
                </c:pt>
                <c:pt idx="67">
                  <c:v>1315.04</c:v>
                </c:pt>
                <c:pt idx="68">
                  <c:v>1306</c:v>
                </c:pt>
                <c:pt idx="69">
                  <c:v>1313.33</c:v>
                </c:pt>
                <c:pt idx="70">
                  <c:v>1347.84</c:v>
                </c:pt>
                <c:pt idx="71">
                  <c:v>1360.84</c:v>
                </c:pt>
                <c:pt idx="72">
                  <c:v>1364.44</c:v>
                </c:pt>
                <c:pt idx="73">
                  <c:v>1367.6</c:v>
                </c:pt>
                <c:pt idx="74">
                  <c:v>1386.16</c:v>
                </c:pt>
                <c:pt idx="75">
                  <c:v>1374.79</c:v>
                </c:pt>
                <c:pt idx="76">
                  <c:v>1455.25</c:v>
                </c:pt>
                <c:pt idx="77">
                  <c:v>1512.13</c:v>
                </c:pt>
                <c:pt idx="78">
                  <c:v>1522.64</c:v>
                </c:pt>
                <c:pt idx="79">
                  <c:v>1458.25</c:v>
                </c:pt>
                <c:pt idx="80">
                  <c:v>1435.35</c:v>
                </c:pt>
                <c:pt idx="81">
                  <c:v>1346.35</c:v>
                </c:pt>
                <c:pt idx="82">
                  <c:v>1211.92</c:v>
                </c:pt>
                <c:pt idx="83">
                  <c:v>1120.8800000000001</c:v>
                </c:pt>
                <c:pt idx="84">
                  <c:v>1113.6400000000001</c:v>
                </c:pt>
                <c:pt idx="85">
                  <c:v>1140.8</c:v>
                </c:pt>
                <c:pt idx="86">
                  <c:v>1162.6099999999999</c:v>
                </c:pt>
                <c:pt idx="87">
                  <c:v>1185.29</c:v>
                </c:pt>
                <c:pt idx="88">
                  <c:v>1224.56</c:v>
                </c:pt>
                <c:pt idx="89">
                  <c:v>1294.8399999999999</c:v>
                </c:pt>
                <c:pt idx="90">
                  <c:v>1270.52</c:v>
                </c:pt>
                <c:pt idx="91">
                  <c:v>1295.6300000000001</c:v>
                </c:pt>
                <c:pt idx="92">
                  <c:v>1271.3499999999999</c:v>
                </c:pt>
                <c:pt idx="93">
                  <c:v>1256.3699999999999</c:v>
                </c:pt>
                <c:pt idx="94">
                  <c:v>1289.44</c:v>
                </c:pt>
                <c:pt idx="95">
                  <c:v>1273.6600000000001</c:v>
                </c:pt>
                <c:pt idx="96">
                  <c:v>1305.08</c:v>
                </c:pt>
                <c:pt idx="97">
                  <c:v>1312.88</c:v>
                </c:pt>
                <c:pt idx="98">
                  <c:v>1358.36</c:v>
                </c:pt>
                <c:pt idx="99">
                  <c:v>1386.46</c:v>
                </c:pt>
                <c:pt idx="100">
                  <c:v>1391.58</c:v>
                </c:pt>
                <c:pt idx="101">
                  <c:v>1377.42</c:v>
                </c:pt>
                <c:pt idx="102">
                  <c:v>1371.76</c:v>
                </c:pt>
                <c:pt idx="103">
                  <c:v>1362.67</c:v>
                </c:pt>
                <c:pt idx="104">
                  <c:v>1355.34</c:v>
                </c:pt>
                <c:pt idx="105">
                  <c:v>1351.82</c:v>
                </c:pt>
                <c:pt idx="106">
                  <c:v>1369.93</c:v>
                </c:pt>
                <c:pt idx="107">
                  <c:v>1411.52</c:v>
                </c:pt>
                <c:pt idx="108">
                  <c:v>1452.56</c:v>
                </c:pt>
                <c:pt idx="109">
                  <c:v>1469.63</c:v>
                </c:pt>
                <c:pt idx="110">
                  <c:v>1523.15</c:v>
                </c:pt>
                <c:pt idx="111">
                  <c:v>1542.19</c:v>
                </c:pt>
                <c:pt idx="112">
                  <c:v>1548.69</c:v>
                </c:pt>
                <c:pt idx="113">
                  <c:v>1529.36</c:v>
                </c:pt>
                <c:pt idx="114">
                  <c:v>1576.16</c:v>
                </c:pt>
                <c:pt idx="115">
                  <c:v>1586.02</c:v>
                </c:pt>
                <c:pt idx="116">
                  <c:v>1589.69</c:v>
                </c:pt>
                <c:pt idx="117">
                  <c:v>1592.27</c:v>
                </c:pt>
                <c:pt idx="118">
                  <c:v>1591.67</c:v>
                </c:pt>
                <c:pt idx="119">
                  <c:v>1655.16</c:v>
                </c:pt>
                <c:pt idx="120">
                  <c:v>1700.9</c:v>
                </c:pt>
                <c:pt idx="121">
                  <c:v>1737.8</c:v>
                </c:pt>
                <c:pt idx="122">
                  <c:v>1799.67</c:v>
                </c:pt>
                <c:pt idx="123">
                  <c:v>1850.22</c:v>
                </c:pt>
                <c:pt idx="124">
                  <c:v>1805.67</c:v>
                </c:pt>
                <c:pt idx="125">
                  <c:v>1760.7</c:v>
                </c:pt>
                <c:pt idx="126">
                  <c:v>1750.95</c:v>
                </c:pt>
                <c:pt idx="127">
                  <c:v>1818.26</c:v>
                </c:pt>
                <c:pt idx="128">
                  <c:v>1870.89</c:v>
                </c:pt>
                <c:pt idx="129">
                  <c:v>1833.91</c:v>
                </c:pt>
                <c:pt idx="130">
                  <c:v>1759.07</c:v>
                </c:pt>
                <c:pt idx="131">
                  <c:v>1746.45</c:v>
                </c:pt>
                <c:pt idx="132">
                  <c:v>1749.94</c:v>
                </c:pt>
                <c:pt idx="133">
                  <c:v>1781</c:v>
                </c:pt>
                <c:pt idx="134">
                  <c:v>1796.91</c:v>
                </c:pt>
                <c:pt idx="135">
                  <c:v>1753.8</c:v>
                </c:pt>
                <c:pt idx="136">
                  <c:v>1716.16</c:v>
                </c:pt>
                <c:pt idx="137">
                  <c:v>1733.76</c:v>
                </c:pt>
                <c:pt idx="138">
                  <c:v>1753.53</c:v>
                </c:pt>
                <c:pt idx="139">
                  <c:v>1767.85</c:v>
                </c:pt>
                <c:pt idx="140">
                  <c:v>1773.23</c:v>
                </c:pt>
                <c:pt idx="141">
                  <c:v>1728.78</c:v>
                </c:pt>
                <c:pt idx="142">
                  <c:v>1703</c:v>
                </c:pt>
                <c:pt idx="143">
                  <c:v>1727.63</c:v>
                </c:pt>
                <c:pt idx="144">
                  <c:v>1723.07</c:v>
                </c:pt>
                <c:pt idx="145">
                  <c:v>1714.05</c:v>
                </c:pt>
                <c:pt idx="146">
                  <c:v>1715.3</c:v>
                </c:pt>
                <c:pt idx="147">
                  <c:v>1725.6</c:v>
                </c:pt>
                <c:pt idx="148">
                  <c:v>1737.53</c:v>
                </c:pt>
                <c:pt idx="149">
                  <c:v>1743.96</c:v>
                </c:pt>
                <c:pt idx="150">
                  <c:v>1761.19</c:v>
                </c:pt>
                <c:pt idx="151">
                  <c:v>1749.73</c:v>
                </c:pt>
                <c:pt idx="152">
                  <c:v>1734.56</c:v>
                </c:pt>
                <c:pt idx="153">
                  <c:v>1709.22</c:v>
                </c:pt>
                <c:pt idx="154">
                  <c:v>1652.41</c:v>
                </c:pt>
                <c:pt idx="155">
                  <c:v>1585.65</c:v>
                </c:pt>
                <c:pt idx="156">
                  <c:v>1472.04</c:v>
                </c:pt>
                <c:pt idx="157">
                  <c:v>1489.44</c:v>
                </c:pt>
                <c:pt idx="158">
                  <c:v>1565.9</c:v>
                </c:pt>
                <c:pt idx="159">
                  <c:v>1580.63</c:v>
                </c:pt>
                <c:pt idx="160">
                  <c:v>1614.05</c:v>
                </c:pt>
                <c:pt idx="161">
                  <c:v>1622.84</c:v>
                </c:pt>
                <c:pt idx="162">
                  <c:v>1626.46</c:v>
                </c:pt>
                <c:pt idx="163">
                  <c:v>1567.82</c:v>
                </c:pt>
                <c:pt idx="164">
                  <c:v>1494.74</c:v>
                </c:pt>
                <c:pt idx="165">
                  <c:v>1473.21</c:v>
                </c:pt>
                <c:pt idx="166">
                  <c:v>1457.35</c:v>
                </c:pt>
                <c:pt idx="167">
                  <c:v>1450.68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9-4A77-B706-7BA74F86CC93}"/>
            </c:ext>
          </c:extLst>
        </c:ser>
        <c:ser>
          <c:idx val="1"/>
          <c:order val="1"/>
          <c:tx>
            <c:v>Serie stimata Benzina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'Componente sistematica'!$A$4:$A$171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'Componente sistematica'!$E$4:$E$171</c:f>
              <c:numCache>
                <c:formatCode>General</c:formatCode>
                <c:ptCount val="168"/>
                <c:pt idx="0">
                  <c:v>1034.6430952380952</c:v>
                </c:pt>
                <c:pt idx="1">
                  <c:v>1036.3617658730159</c:v>
                </c:pt>
                <c:pt idx="2">
                  <c:v>1062.7493253968255</c:v>
                </c:pt>
                <c:pt idx="3">
                  <c:v>1053.8618253968252</c:v>
                </c:pt>
                <c:pt idx="4">
                  <c:v>1067.4958134920635</c:v>
                </c:pt>
                <c:pt idx="5">
                  <c:v>1049.514126984127</c:v>
                </c:pt>
                <c:pt idx="6">
                  <c:v>1070.6686607142856</c:v>
                </c:pt>
                <c:pt idx="7">
                  <c:v>1057.6661210317459</c:v>
                </c:pt>
                <c:pt idx="8">
                  <c:v>1065.3087599206349</c:v>
                </c:pt>
                <c:pt idx="9">
                  <c:v>1061.6107242063492</c:v>
                </c:pt>
                <c:pt idx="10">
                  <c:v>1050.9641071428571</c:v>
                </c:pt>
                <c:pt idx="11">
                  <c:v>1063.3127380952383</c:v>
                </c:pt>
                <c:pt idx="12">
                  <c:v>1049.6826984126983</c:v>
                </c:pt>
                <c:pt idx="13">
                  <c:v>1083.0384325396826</c:v>
                </c:pt>
                <c:pt idx="14">
                  <c:v>1084.6693253968256</c:v>
                </c:pt>
                <c:pt idx="15">
                  <c:v>1067.5884920634921</c:v>
                </c:pt>
                <c:pt idx="16">
                  <c:v>1047.8291468253967</c:v>
                </c:pt>
                <c:pt idx="17">
                  <c:v>1026.9107936507935</c:v>
                </c:pt>
                <c:pt idx="18">
                  <c:v>1063.1053273809523</c:v>
                </c:pt>
                <c:pt idx="19">
                  <c:v>1063.1661210317459</c:v>
                </c:pt>
                <c:pt idx="20">
                  <c:v>1065.0754265873015</c:v>
                </c:pt>
                <c:pt idx="21">
                  <c:v>1053.7307242063491</c:v>
                </c:pt>
                <c:pt idx="22">
                  <c:v>1036.7574404761904</c:v>
                </c:pt>
                <c:pt idx="23">
                  <c:v>1050.0427380952381</c:v>
                </c:pt>
                <c:pt idx="24">
                  <c:v>1031.3860317460317</c:v>
                </c:pt>
                <c:pt idx="25">
                  <c:v>1063.4084325396825</c:v>
                </c:pt>
                <c:pt idx="26">
                  <c:v>1081.0693253968254</c:v>
                </c:pt>
                <c:pt idx="27">
                  <c:v>1102.718492063492</c:v>
                </c:pt>
                <c:pt idx="28">
                  <c:v>1125.9524801587302</c:v>
                </c:pt>
                <c:pt idx="29">
                  <c:v>1129.9007936507935</c:v>
                </c:pt>
                <c:pt idx="30">
                  <c:v>1165.8753273809525</c:v>
                </c:pt>
                <c:pt idx="31">
                  <c:v>1155.2227876984125</c:v>
                </c:pt>
                <c:pt idx="32">
                  <c:v>1164.928759920635</c:v>
                </c:pt>
                <c:pt idx="33">
                  <c:v>1164.8840575396825</c:v>
                </c:pt>
                <c:pt idx="34">
                  <c:v>1151.8374404761903</c:v>
                </c:pt>
                <c:pt idx="35">
                  <c:v>1140.4960714285714</c:v>
                </c:pt>
                <c:pt idx="36">
                  <c:v>1104.2660317460316</c:v>
                </c:pt>
                <c:pt idx="37">
                  <c:v>1133.7050992063491</c:v>
                </c:pt>
                <c:pt idx="38">
                  <c:v>1176.9859920634919</c:v>
                </c:pt>
                <c:pt idx="39">
                  <c:v>1200.4451587301587</c:v>
                </c:pt>
                <c:pt idx="40">
                  <c:v>1214.6324801587302</c:v>
                </c:pt>
                <c:pt idx="41">
                  <c:v>1208.6741269841268</c:v>
                </c:pt>
                <c:pt idx="42">
                  <c:v>1251.871994047619</c:v>
                </c:pt>
                <c:pt idx="43">
                  <c:v>1270.1927876984125</c:v>
                </c:pt>
                <c:pt idx="44">
                  <c:v>1298.1254265873017</c:v>
                </c:pt>
                <c:pt idx="45">
                  <c:v>1290.2607242063491</c:v>
                </c:pt>
                <c:pt idx="46">
                  <c:v>1257.1074404761905</c:v>
                </c:pt>
                <c:pt idx="47">
                  <c:v>1244.9494047619048</c:v>
                </c:pt>
                <c:pt idx="48">
                  <c:v>1221.2493650793651</c:v>
                </c:pt>
                <c:pt idx="49">
                  <c:v>1249.2917658730157</c:v>
                </c:pt>
                <c:pt idx="50">
                  <c:v>1268.7559920634922</c:v>
                </c:pt>
                <c:pt idx="51">
                  <c:v>1298.6751587301585</c:v>
                </c:pt>
                <c:pt idx="52">
                  <c:v>1327.61248015873</c:v>
                </c:pt>
                <c:pt idx="53">
                  <c:v>1337.6041269841269</c:v>
                </c:pt>
                <c:pt idx="54">
                  <c:v>1376.291994047619</c:v>
                </c:pt>
                <c:pt idx="55">
                  <c:v>1349.826121031746</c:v>
                </c:pt>
                <c:pt idx="56">
                  <c:v>1302.6054265873015</c:v>
                </c:pt>
                <c:pt idx="57">
                  <c:v>1246.9573908730158</c:v>
                </c:pt>
                <c:pt idx="58">
                  <c:v>1215.784107142857</c:v>
                </c:pt>
                <c:pt idx="59">
                  <c:v>1223.7460714285714</c:v>
                </c:pt>
                <c:pt idx="60">
                  <c:v>1192.7660317460318</c:v>
                </c:pt>
                <c:pt idx="61">
                  <c:v>1215.385099206349</c:v>
                </c:pt>
                <c:pt idx="62">
                  <c:v>1237.2159920634922</c:v>
                </c:pt>
                <c:pt idx="63">
                  <c:v>1273.8084920634922</c:v>
                </c:pt>
                <c:pt idx="64">
                  <c:v>1311.7091468253968</c:v>
                </c:pt>
                <c:pt idx="65">
                  <c:v>1326.3974603174602</c:v>
                </c:pt>
                <c:pt idx="66">
                  <c:v>1353.801994047619</c:v>
                </c:pt>
                <c:pt idx="67">
                  <c:v>1327.1794543650794</c:v>
                </c:pt>
                <c:pt idx="68">
                  <c:v>1315.9720932539683</c:v>
                </c:pt>
                <c:pt idx="69">
                  <c:v>1323.070724206349</c:v>
                </c:pt>
                <c:pt idx="70">
                  <c:v>1336.0507738095237</c:v>
                </c:pt>
                <c:pt idx="71">
                  <c:v>1365.2860714285714</c:v>
                </c:pt>
                <c:pt idx="72">
                  <c:v>1346.639365079365</c:v>
                </c:pt>
                <c:pt idx="73">
                  <c:v>1371.991765873016</c:v>
                </c:pt>
                <c:pt idx="74">
                  <c:v>1378.1726587301587</c:v>
                </c:pt>
                <c:pt idx="75">
                  <c:v>1406.3084920634922</c:v>
                </c:pt>
                <c:pt idx="76">
                  <c:v>1449.5358134920637</c:v>
                </c:pt>
                <c:pt idx="77">
                  <c:v>1484.4807936507939</c:v>
                </c:pt>
                <c:pt idx="78">
                  <c:v>1512.9719940476191</c:v>
                </c:pt>
                <c:pt idx="79">
                  <c:v>1474.1694543650794</c:v>
                </c:pt>
                <c:pt idx="80">
                  <c:v>1417.8320932539684</c:v>
                </c:pt>
                <c:pt idx="81">
                  <c:v>1331.8873908730156</c:v>
                </c:pt>
                <c:pt idx="82">
                  <c:v>1221.7641071428573</c:v>
                </c:pt>
                <c:pt idx="83">
                  <c:v>1156.3927380952382</c:v>
                </c:pt>
                <c:pt idx="84">
                  <c:v>1107.4526984126985</c:v>
                </c:pt>
                <c:pt idx="85">
                  <c:v>1138.2750992063488</c:v>
                </c:pt>
                <c:pt idx="86">
                  <c:v>1164.8893253968256</c:v>
                </c:pt>
                <c:pt idx="87">
                  <c:v>1191.728492063492</c:v>
                </c:pt>
                <c:pt idx="88">
                  <c:v>1237.0424801587303</c:v>
                </c:pt>
                <c:pt idx="89">
                  <c:v>1251.1141269841266</c:v>
                </c:pt>
                <c:pt idx="90">
                  <c:v>1302.2953273809524</c:v>
                </c:pt>
                <c:pt idx="91">
                  <c:v>1281.256121031746</c:v>
                </c:pt>
                <c:pt idx="92">
                  <c:v>1278.9654265873016</c:v>
                </c:pt>
                <c:pt idx="93">
                  <c:v>1273.0673908730159</c:v>
                </c:pt>
                <c:pt idx="94">
                  <c:v>1268.5374404761903</c:v>
                </c:pt>
                <c:pt idx="95">
                  <c:v>1296.9727380952381</c:v>
                </c:pt>
                <c:pt idx="96">
                  <c:v>1279.5526984126984</c:v>
                </c:pt>
                <c:pt idx="97">
                  <c:v>1324.6984325396825</c:v>
                </c:pt>
                <c:pt idx="98">
                  <c:v>1354.5559920634921</c:v>
                </c:pt>
                <c:pt idx="99">
                  <c:v>1379.708492063492</c:v>
                </c:pt>
                <c:pt idx="100">
                  <c:v>1387.299146825397</c:v>
                </c:pt>
                <c:pt idx="101">
                  <c:v>1368.0607936507936</c:v>
                </c:pt>
                <c:pt idx="102">
                  <c:v>1385.9153273809525</c:v>
                </c:pt>
                <c:pt idx="103">
                  <c:v>1365.346121031746</c:v>
                </c:pt>
                <c:pt idx="104">
                  <c:v>1361.1254265873017</c:v>
                </c:pt>
                <c:pt idx="105">
                  <c:v>1359.7107242063489</c:v>
                </c:pt>
                <c:pt idx="106">
                  <c:v>1373.1374404761902</c:v>
                </c:pt>
                <c:pt idx="107">
                  <c:v>1418.9160714285715</c:v>
                </c:pt>
                <c:pt idx="108">
                  <c:v>1426.9160317460319</c:v>
                </c:pt>
                <c:pt idx="109">
                  <c:v>1481.0384325396822</c:v>
                </c:pt>
                <c:pt idx="110">
                  <c:v>1513.6459920634923</c:v>
                </c:pt>
                <c:pt idx="111">
                  <c:v>1538.9184920634921</c:v>
                </c:pt>
                <c:pt idx="112">
                  <c:v>1542.2258134920637</c:v>
                </c:pt>
                <c:pt idx="113">
                  <c:v>1539.2107936507937</c:v>
                </c:pt>
                <c:pt idx="114">
                  <c:v>1579.1453273809523</c:v>
                </c:pt>
                <c:pt idx="115">
                  <c:v>1586.046121031746</c:v>
                </c:pt>
                <c:pt idx="116">
                  <c:v>1593.8420932539682</c:v>
                </c:pt>
                <c:pt idx="117">
                  <c:v>1591.890724206349</c:v>
                </c:pt>
                <c:pt idx="118">
                  <c:v>1608.4141071428571</c:v>
                </c:pt>
                <c:pt idx="119">
                  <c:v>1656.8227380952385</c:v>
                </c:pt>
                <c:pt idx="120">
                  <c:v>1680.2993650793651</c:v>
                </c:pt>
                <c:pt idx="121">
                  <c:v>1745.3817658730159</c:v>
                </c:pt>
                <c:pt idx="122">
                  <c:v>1797.8859920634923</c:v>
                </c:pt>
                <c:pt idx="123">
                  <c:v>1819.4284920634921</c:v>
                </c:pt>
                <c:pt idx="124">
                  <c:v>1807.6758134920635</c:v>
                </c:pt>
                <c:pt idx="125">
                  <c:v>1760.2474603174603</c:v>
                </c:pt>
                <c:pt idx="126">
                  <c:v>1791.9353273809522</c:v>
                </c:pt>
                <c:pt idx="127">
                  <c:v>1815.4561210317459</c:v>
                </c:pt>
                <c:pt idx="128">
                  <c:v>1845.5354265873018</c:v>
                </c:pt>
                <c:pt idx="129">
                  <c:v>1821.9707242063491</c:v>
                </c:pt>
                <c:pt idx="130">
                  <c:v>1775.1907738095238</c:v>
                </c:pt>
                <c:pt idx="131">
                  <c:v>1759.3994047619051</c:v>
                </c:pt>
                <c:pt idx="132">
                  <c:v>1741.476031746032</c:v>
                </c:pt>
                <c:pt idx="133">
                  <c:v>1775.2084325396822</c:v>
                </c:pt>
                <c:pt idx="134">
                  <c:v>1779.2259920634922</c:v>
                </c:pt>
                <c:pt idx="135">
                  <c:v>1756.5318253968255</c:v>
                </c:pt>
                <c:pt idx="136">
                  <c:v>1736.7191468253968</c:v>
                </c:pt>
                <c:pt idx="137">
                  <c:v>1722.2907936507936</c:v>
                </c:pt>
                <c:pt idx="138">
                  <c:v>1767.0119940476191</c:v>
                </c:pt>
                <c:pt idx="139">
                  <c:v>1766.9594543650794</c:v>
                </c:pt>
                <c:pt idx="140">
                  <c:v>1761.1354265873017</c:v>
                </c:pt>
                <c:pt idx="141">
                  <c:v>1735.6840575396827</c:v>
                </c:pt>
                <c:pt idx="142">
                  <c:v>1715.1841071428569</c:v>
                </c:pt>
                <c:pt idx="143">
                  <c:v>1725.479404761905</c:v>
                </c:pt>
                <c:pt idx="144">
                  <c:v>1703.929365079365</c:v>
                </c:pt>
                <c:pt idx="145">
                  <c:v>1716.7317658730158</c:v>
                </c:pt>
                <c:pt idx="146">
                  <c:v>1720.3059920634921</c:v>
                </c:pt>
                <c:pt idx="147">
                  <c:v>1727.0518253968253</c:v>
                </c:pt>
                <c:pt idx="148">
                  <c:v>1737.84248015873</c:v>
                </c:pt>
                <c:pt idx="149">
                  <c:v>1735.3674603174602</c:v>
                </c:pt>
                <c:pt idx="150">
                  <c:v>1766.9253273809522</c:v>
                </c:pt>
                <c:pt idx="151">
                  <c:v>1750.5827876984126</c:v>
                </c:pt>
                <c:pt idx="152">
                  <c:v>1735.6854265873014</c:v>
                </c:pt>
                <c:pt idx="153">
                  <c:v>1699.4107242063492</c:v>
                </c:pt>
                <c:pt idx="154">
                  <c:v>1644.4741071428573</c:v>
                </c:pt>
                <c:pt idx="155">
                  <c:v>1577.6127380952382</c:v>
                </c:pt>
                <c:pt idx="156">
                  <c:v>1498.056031746032</c:v>
                </c:pt>
                <c:pt idx="157">
                  <c:v>1508.3850992063494</c:v>
                </c:pt>
                <c:pt idx="158">
                  <c:v>1547.3126587301588</c:v>
                </c:pt>
                <c:pt idx="159">
                  <c:v>1587.7684920634922</c:v>
                </c:pt>
                <c:pt idx="160">
                  <c:v>1607.9858134920635</c:v>
                </c:pt>
                <c:pt idx="161">
                  <c:v>1608.9241269841268</c:v>
                </c:pt>
                <c:pt idx="162">
                  <c:v>1621.0053273809522</c:v>
                </c:pt>
                <c:pt idx="163">
                  <c:v>1565.096121031746</c:v>
                </c:pt>
                <c:pt idx="164">
                  <c:v>1516.438759920635</c:v>
                </c:pt>
                <c:pt idx="165">
                  <c:v>1475.7807242063491</c:v>
                </c:pt>
                <c:pt idx="166">
                  <c:v>1455.7941071428572</c:v>
                </c:pt>
                <c:pt idx="167">
                  <c:v>1447.9550595238097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69-4A77-B706-7BA74F86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03616"/>
        <c:axId val="98713600"/>
      </c:lineChart>
      <c:dateAx>
        <c:axId val="98703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8713600"/>
        <c:crosses val="autoZero"/>
        <c:auto val="1"/>
        <c:lblOffset val="100"/>
        <c:baseTimeUnit val="months"/>
      </c:dateAx>
      <c:valAx>
        <c:axId val="987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03616"/>
        <c:crosses val="autoZero"/>
        <c:crossBetween val="between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Andamento della serie osservata e della</a:t>
            </a:r>
            <a:r>
              <a:rPr lang="it-IT" baseline="0"/>
              <a:t> serie stimata sul gasolio</a:t>
            </a:r>
            <a:endParaRPr lang="it-IT"/>
          </a:p>
        </c:rich>
      </c:tx>
      <c:layout>
        <c:manualLayout>
          <c:xMode val="edge"/>
          <c:yMode val="edge"/>
          <c:x val="3.5891682659039373E-2"/>
          <c:y val="1.803108160933792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5754341572366604E-2"/>
          <c:y val="0.12339532898807795"/>
          <c:w val="0.92889334029457649"/>
          <c:h val="0.76091995310744565"/>
        </c:manualLayout>
      </c:layout>
      <c:lineChart>
        <c:grouping val="standard"/>
        <c:varyColors val="0"/>
        <c:ser>
          <c:idx val="0"/>
          <c:order val="0"/>
          <c:tx>
            <c:v>Serie osservata Gasolio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'Componente sistematica'!$A$4:$A$171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'Componente sistematica'!$F$4:$F$171</c:f>
              <c:numCache>
                <c:formatCode>General</c:formatCode>
                <c:ptCount val="168"/>
                <c:pt idx="0">
                  <c:v>836.14</c:v>
                </c:pt>
                <c:pt idx="1">
                  <c:v>837.04</c:v>
                </c:pt>
                <c:pt idx="2">
                  <c:v>844.64</c:v>
                </c:pt>
                <c:pt idx="3">
                  <c:v>866.36</c:v>
                </c:pt>
                <c:pt idx="4">
                  <c:v>868.07</c:v>
                </c:pt>
                <c:pt idx="5">
                  <c:v>857.43</c:v>
                </c:pt>
                <c:pt idx="6">
                  <c:v>846.06</c:v>
                </c:pt>
                <c:pt idx="7">
                  <c:v>842.69</c:v>
                </c:pt>
                <c:pt idx="8">
                  <c:v>859.39</c:v>
                </c:pt>
                <c:pt idx="9">
                  <c:v>875.67</c:v>
                </c:pt>
                <c:pt idx="10">
                  <c:v>864.11</c:v>
                </c:pt>
                <c:pt idx="11">
                  <c:v>864.37</c:v>
                </c:pt>
                <c:pt idx="12">
                  <c:v>891.6</c:v>
                </c:pt>
                <c:pt idx="13">
                  <c:v>906.23</c:v>
                </c:pt>
                <c:pt idx="14">
                  <c:v>936.62</c:v>
                </c:pt>
                <c:pt idx="15">
                  <c:v>906.74</c:v>
                </c:pt>
                <c:pt idx="16">
                  <c:v>860.9</c:v>
                </c:pt>
                <c:pt idx="17">
                  <c:v>845.88</c:v>
                </c:pt>
                <c:pt idx="18">
                  <c:v>850.63</c:v>
                </c:pt>
                <c:pt idx="19">
                  <c:v>865.55</c:v>
                </c:pt>
                <c:pt idx="20">
                  <c:v>863.72</c:v>
                </c:pt>
                <c:pt idx="21">
                  <c:v>860.8</c:v>
                </c:pt>
                <c:pt idx="22">
                  <c:v>873.95</c:v>
                </c:pt>
                <c:pt idx="23">
                  <c:v>869.89</c:v>
                </c:pt>
                <c:pt idx="24">
                  <c:v>875.28</c:v>
                </c:pt>
                <c:pt idx="25">
                  <c:v>872.51</c:v>
                </c:pt>
                <c:pt idx="26">
                  <c:v>886.94</c:v>
                </c:pt>
                <c:pt idx="27">
                  <c:v>899.36</c:v>
                </c:pt>
                <c:pt idx="28">
                  <c:v>924.13</c:v>
                </c:pt>
                <c:pt idx="29">
                  <c:v>937.48</c:v>
                </c:pt>
                <c:pt idx="30">
                  <c:v>935.83</c:v>
                </c:pt>
                <c:pt idx="31">
                  <c:v>954.81</c:v>
                </c:pt>
                <c:pt idx="32">
                  <c:v>970.13</c:v>
                </c:pt>
                <c:pt idx="33">
                  <c:v>996.25</c:v>
                </c:pt>
                <c:pt idx="34">
                  <c:v>996.73</c:v>
                </c:pt>
                <c:pt idx="35">
                  <c:v>1013.93</c:v>
                </c:pt>
                <c:pt idx="36">
                  <c:v>1009</c:v>
                </c:pt>
                <c:pt idx="37">
                  <c:v>1022.64</c:v>
                </c:pt>
                <c:pt idx="38">
                  <c:v>1057.44</c:v>
                </c:pt>
                <c:pt idx="39">
                  <c:v>1106.3</c:v>
                </c:pt>
                <c:pt idx="40">
                  <c:v>1070.75</c:v>
                </c:pt>
                <c:pt idx="41">
                  <c:v>1090.44</c:v>
                </c:pt>
                <c:pt idx="42">
                  <c:v>1131.04</c:v>
                </c:pt>
                <c:pt idx="43">
                  <c:v>1140.6099999999999</c:v>
                </c:pt>
                <c:pt idx="44">
                  <c:v>1182.4100000000001</c:v>
                </c:pt>
                <c:pt idx="45">
                  <c:v>1211.1199999999999</c:v>
                </c:pt>
                <c:pt idx="46">
                  <c:v>1144.6099999999999</c:v>
                </c:pt>
                <c:pt idx="47">
                  <c:v>1119.45</c:v>
                </c:pt>
                <c:pt idx="48">
                  <c:v>1146.96</c:v>
                </c:pt>
                <c:pt idx="49">
                  <c:v>1150.8900000000001</c:v>
                </c:pt>
                <c:pt idx="50">
                  <c:v>1163.23</c:v>
                </c:pt>
                <c:pt idx="51">
                  <c:v>1178.56</c:v>
                </c:pt>
                <c:pt idx="52">
                  <c:v>1204.8699999999999</c:v>
                </c:pt>
                <c:pt idx="53">
                  <c:v>1197</c:v>
                </c:pt>
                <c:pt idx="54">
                  <c:v>1203.07</c:v>
                </c:pt>
                <c:pt idx="55">
                  <c:v>1206.67</c:v>
                </c:pt>
                <c:pt idx="56">
                  <c:v>1168.81</c:v>
                </c:pt>
                <c:pt idx="57">
                  <c:v>1119.6400000000001</c:v>
                </c:pt>
                <c:pt idx="58">
                  <c:v>1115.58</c:v>
                </c:pt>
                <c:pt idx="59">
                  <c:v>1113.8699999999999</c:v>
                </c:pt>
                <c:pt idx="60">
                  <c:v>1099.4000000000001</c:v>
                </c:pt>
                <c:pt idx="61">
                  <c:v>1082.6400000000001</c:v>
                </c:pt>
                <c:pt idx="62">
                  <c:v>1105.33</c:v>
                </c:pt>
                <c:pt idx="63">
                  <c:v>1120.6300000000001</c:v>
                </c:pt>
                <c:pt idx="64">
                  <c:v>1131</c:v>
                </c:pt>
                <c:pt idx="65">
                  <c:v>1150.31</c:v>
                </c:pt>
                <c:pt idx="66">
                  <c:v>1161.8399999999999</c:v>
                </c:pt>
                <c:pt idx="67">
                  <c:v>1173.5899999999999</c:v>
                </c:pt>
                <c:pt idx="68">
                  <c:v>1180.67</c:v>
                </c:pt>
                <c:pt idx="69">
                  <c:v>1205.28</c:v>
                </c:pt>
                <c:pt idx="70">
                  <c:v>1252.4100000000001</c:v>
                </c:pt>
                <c:pt idx="71">
                  <c:v>1286.1099999999999</c:v>
                </c:pt>
                <c:pt idx="72">
                  <c:v>1277.74</c:v>
                </c:pt>
                <c:pt idx="73">
                  <c:v>1271.8900000000001</c:v>
                </c:pt>
                <c:pt idx="74">
                  <c:v>1332.28</c:v>
                </c:pt>
                <c:pt idx="75">
                  <c:v>1345.5</c:v>
                </c:pt>
                <c:pt idx="76">
                  <c:v>1443.16</c:v>
                </c:pt>
                <c:pt idx="77">
                  <c:v>1507.25</c:v>
                </c:pt>
                <c:pt idx="78">
                  <c:v>1518.14</c:v>
                </c:pt>
                <c:pt idx="79">
                  <c:v>1436.88</c:v>
                </c:pt>
                <c:pt idx="80">
                  <c:v>1383.87</c:v>
                </c:pt>
                <c:pt idx="81">
                  <c:v>1301.48</c:v>
                </c:pt>
                <c:pt idx="82">
                  <c:v>1194.82</c:v>
                </c:pt>
                <c:pt idx="83">
                  <c:v>1092.9000000000001</c:v>
                </c:pt>
                <c:pt idx="84">
                  <c:v>1051.4000000000001</c:v>
                </c:pt>
                <c:pt idx="85">
                  <c:v>1056.72</c:v>
                </c:pt>
                <c:pt idx="86">
                  <c:v>1022.79</c:v>
                </c:pt>
                <c:pt idx="87">
                  <c:v>1041.44</c:v>
                </c:pt>
                <c:pt idx="88">
                  <c:v>1061.58</c:v>
                </c:pt>
                <c:pt idx="89">
                  <c:v>1096.02</c:v>
                </c:pt>
                <c:pt idx="90">
                  <c:v>1086.2</c:v>
                </c:pt>
                <c:pt idx="91">
                  <c:v>1117.3800000000001</c:v>
                </c:pt>
                <c:pt idx="92">
                  <c:v>1096.0899999999999</c:v>
                </c:pt>
                <c:pt idx="93">
                  <c:v>1095.73</c:v>
                </c:pt>
                <c:pt idx="94">
                  <c:v>1126.04</c:v>
                </c:pt>
                <c:pt idx="95">
                  <c:v>1114.67</c:v>
                </c:pt>
                <c:pt idx="96">
                  <c:v>1145.25</c:v>
                </c:pt>
                <c:pt idx="97">
                  <c:v>1142.32</c:v>
                </c:pt>
                <c:pt idx="98">
                  <c:v>1189.58</c:v>
                </c:pt>
                <c:pt idx="99">
                  <c:v>1215.83</c:v>
                </c:pt>
                <c:pt idx="100">
                  <c:v>1241.21</c:v>
                </c:pt>
                <c:pt idx="101">
                  <c:v>1236.3</c:v>
                </c:pt>
                <c:pt idx="102">
                  <c:v>1215.31</c:v>
                </c:pt>
                <c:pt idx="103">
                  <c:v>1211.44</c:v>
                </c:pt>
                <c:pt idx="104">
                  <c:v>1217.18</c:v>
                </c:pt>
                <c:pt idx="105">
                  <c:v>1221.46</c:v>
                </c:pt>
                <c:pt idx="106">
                  <c:v>1242.8399999999999</c:v>
                </c:pt>
                <c:pt idx="107">
                  <c:v>1286.3800000000001</c:v>
                </c:pt>
                <c:pt idx="108">
                  <c:v>1328.14</c:v>
                </c:pt>
                <c:pt idx="109">
                  <c:v>1351.26</c:v>
                </c:pt>
                <c:pt idx="110">
                  <c:v>1416.73</c:v>
                </c:pt>
                <c:pt idx="111">
                  <c:v>1448.06</c:v>
                </c:pt>
                <c:pt idx="112">
                  <c:v>1423.26</c:v>
                </c:pt>
                <c:pt idx="113">
                  <c:v>1402.52</c:v>
                </c:pt>
                <c:pt idx="114">
                  <c:v>1450.28</c:v>
                </c:pt>
                <c:pt idx="115">
                  <c:v>1461.04</c:v>
                </c:pt>
                <c:pt idx="116">
                  <c:v>1465.79</c:v>
                </c:pt>
                <c:pt idx="117">
                  <c:v>1483.92</c:v>
                </c:pt>
                <c:pt idx="118">
                  <c:v>1512.89</c:v>
                </c:pt>
                <c:pt idx="119">
                  <c:v>1631.65</c:v>
                </c:pt>
                <c:pt idx="120">
                  <c:v>1671.71</c:v>
                </c:pt>
                <c:pt idx="121">
                  <c:v>1692.94</c:v>
                </c:pt>
                <c:pt idx="122">
                  <c:v>1724.27</c:v>
                </c:pt>
                <c:pt idx="123">
                  <c:v>1735.05</c:v>
                </c:pt>
                <c:pt idx="124">
                  <c:v>1703.01</c:v>
                </c:pt>
                <c:pt idx="125">
                  <c:v>1657.23</c:v>
                </c:pt>
                <c:pt idx="126">
                  <c:v>1647.02</c:v>
                </c:pt>
                <c:pt idx="127">
                  <c:v>1716.81</c:v>
                </c:pt>
                <c:pt idx="128">
                  <c:v>1764.22</c:v>
                </c:pt>
                <c:pt idx="129">
                  <c:v>1745.65</c:v>
                </c:pt>
                <c:pt idx="130">
                  <c:v>1712.85</c:v>
                </c:pt>
                <c:pt idx="131">
                  <c:v>1701.11</c:v>
                </c:pt>
                <c:pt idx="132">
                  <c:v>1694.38</c:v>
                </c:pt>
                <c:pt idx="133">
                  <c:v>1699.67</c:v>
                </c:pt>
                <c:pt idx="134">
                  <c:v>1693.94</c:v>
                </c:pt>
                <c:pt idx="135">
                  <c:v>1651.11</c:v>
                </c:pt>
                <c:pt idx="136">
                  <c:v>1612.31</c:v>
                </c:pt>
                <c:pt idx="137">
                  <c:v>1626.46</c:v>
                </c:pt>
                <c:pt idx="138">
                  <c:v>1644.02</c:v>
                </c:pt>
                <c:pt idx="139">
                  <c:v>1658.04</c:v>
                </c:pt>
                <c:pt idx="140">
                  <c:v>1676.67</c:v>
                </c:pt>
                <c:pt idx="141">
                  <c:v>1659.69</c:v>
                </c:pt>
                <c:pt idx="142">
                  <c:v>1636.63</c:v>
                </c:pt>
                <c:pt idx="143">
                  <c:v>1656.56</c:v>
                </c:pt>
                <c:pt idx="144">
                  <c:v>1648.99</c:v>
                </c:pt>
                <c:pt idx="145">
                  <c:v>1637.83</c:v>
                </c:pt>
                <c:pt idx="146">
                  <c:v>1631.47</c:v>
                </c:pt>
                <c:pt idx="147">
                  <c:v>1628.55</c:v>
                </c:pt>
                <c:pt idx="148">
                  <c:v>1630.68</c:v>
                </c:pt>
                <c:pt idx="149">
                  <c:v>1632.08</c:v>
                </c:pt>
                <c:pt idx="150">
                  <c:v>1635.64</c:v>
                </c:pt>
                <c:pt idx="151">
                  <c:v>1621.61</c:v>
                </c:pt>
                <c:pt idx="152">
                  <c:v>1614.78</c:v>
                </c:pt>
                <c:pt idx="153">
                  <c:v>1593.24</c:v>
                </c:pt>
                <c:pt idx="154">
                  <c:v>1553.45</c:v>
                </c:pt>
                <c:pt idx="155">
                  <c:v>1493.47</c:v>
                </c:pt>
                <c:pt idx="156">
                  <c:v>1387.26</c:v>
                </c:pt>
                <c:pt idx="157">
                  <c:v>1400.39</c:v>
                </c:pt>
                <c:pt idx="158">
                  <c:v>1462.26</c:v>
                </c:pt>
                <c:pt idx="159">
                  <c:v>1447.72</c:v>
                </c:pt>
                <c:pt idx="160">
                  <c:v>1480.2</c:v>
                </c:pt>
                <c:pt idx="161">
                  <c:v>1477.54</c:v>
                </c:pt>
                <c:pt idx="162">
                  <c:v>1451.55</c:v>
                </c:pt>
                <c:pt idx="163">
                  <c:v>1398.76</c:v>
                </c:pt>
                <c:pt idx="164">
                  <c:v>1360.03</c:v>
                </c:pt>
                <c:pt idx="165">
                  <c:v>1348.4</c:v>
                </c:pt>
                <c:pt idx="166">
                  <c:v>1340.52</c:v>
                </c:pt>
                <c:pt idx="167">
                  <c:v>1308.8499999999999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F-4B38-ABB1-EA7E8BB4A280}"/>
            </c:ext>
          </c:extLst>
        </c:ser>
        <c:ser>
          <c:idx val="1"/>
          <c:order val="1"/>
          <c:tx>
            <c:v>Serie stimata Gasolio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'Componente sistematica'!$A$4:$A$171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'Componente sistematica'!$I$4:$I$171</c:f>
              <c:numCache>
                <c:formatCode>General</c:formatCode>
                <c:ptCount val="168"/>
                <c:pt idx="0">
                  <c:v>836.11422619047607</c:v>
                </c:pt>
                <c:pt idx="1">
                  <c:v>832.48288690476181</c:v>
                </c:pt>
                <c:pt idx="2">
                  <c:v>854.47494047619057</c:v>
                </c:pt>
                <c:pt idx="3">
                  <c:v>861.08905753968259</c:v>
                </c:pt>
                <c:pt idx="4">
                  <c:v>864.0469742063492</c:v>
                </c:pt>
                <c:pt idx="5">
                  <c:v>844.07016865079356</c:v>
                </c:pt>
                <c:pt idx="6">
                  <c:v>862.73901785714281</c:v>
                </c:pt>
                <c:pt idx="7">
                  <c:v>850.192876984127</c:v>
                </c:pt>
                <c:pt idx="8">
                  <c:v>861.25143849206358</c:v>
                </c:pt>
                <c:pt idx="9">
                  <c:v>867.94336309523806</c:v>
                </c:pt>
                <c:pt idx="10">
                  <c:v>864.83415674603168</c:v>
                </c:pt>
                <c:pt idx="11">
                  <c:v>884.68055555555554</c:v>
                </c:pt>
                <c:pt idx="12">
                  <c:v>874.20123015873003</c:v>
                </c:pt>
                <c:pt idx="13">
                  <c:v>904.69288690476185</c:v>
                </c:pt>
                <c:pt idx="14">
                  <c:v>921.65827380952385</c:v>
                </c:pt>
                <c:pt idx="15">
                  <c:v>902.8190575396826</c:v>
                </c:pt>
                <c:pt idx="16">
                  <c:v>871.26697420634923</c:v>
                </c:pt>
                <c:pt idx="17">
                  <c:v>839.35350198412698</c:v>
                </c:pt>
                <c:pt idx="18">
                  <c:v>868.03235119047622</c:v>
                </c:pt>
                <c:pt idx="19">
                  <c:v>860.7795436507937</c:v>
                </c:pt>
                <c:pt idx="20">
                  <c:v>865.35810515873027</c:v>
                </c:pt>
                <c:pt idx="21">
                  <c:v>867.71002976190459</c:v>
                </c:pt>
                <c:pt idx="22">
                  <c:v>864.99749007936498</c:v>
                </c:pt>
                <c:pt idx="23">
                  <c:v>884.36055555555549</c:v>
                </c:pt>
                <c:pt idx="24">
                  <c:v>859.36123015873022</c:v>
                </c:pt>
                <c:pt idx="25">
                  <c:v>871.45288690476195</c:v>
                </c:pt>
                <c:pt idx="26">
                  <c:v>891.39827380952374</c:v>
                </c:pt>
                <c:pt idx="27">
                  <c:v>904.87572420634933</c:v>
                </c:pt>
                <c:pt idx="28">
                  <c:v>920.41697420634932</c:v>
                </c:pt>
                <c:pt idx="29">
                  <c:v>919.36350198412697</c:v>
                </c:pt>
                <c:pt idx="30">
                  <c:v>956.71901785714283</c:v>
                </c:pt>
                <c:pt idx="31">
                  <c:v>954.40287698412703</c:v>
                </c:pt>
                <c:pt idx="32">
                  <c:v>975.7314384920636</c:v>
                </c:pt>
                <c:pt idx="33">
                  <c:v>989.25669642857144</c:v>
                </c:pt>
                <c:pt idx="34">
                  <c:v>999.08749007936512</c:v>
                </c:pt>
                <c:pt idx="35">
                  <c:v>1017.8738888888888</c:v>
                </c:pt>
                <c:pt idx="36">
                  <c:v>1001.9912301587302</c:v>
                </c:pt>
                <c:pt idx="37">
                  <c:v>1022.9028869047619</c:v>
                </c:pt>
                <c:pt idx="38">
                  <c:v>1067.2549404761908</c:v>
                </c:pt>
                <c:pt idx="39">
                  <c:v>1079.5623908730158</c:v>
                </c:pt>
                <c:pt idx="40">
                  <c:v>1089.2569742063492</c:v>
                </c:pt>
                <c:pt idx="41">
                  <c:v>1084.293501984127</c:v>
                </c:pt>
                <c:pt idx="42">
                  <c:v>1134.709017857143</c:v>
                </c:pt>
                <c:pt idx="43">
                  <c:v>1152.1662103174601</c:v>
                </c:pt>
                <c:pt idx="44">
                  <c:v>1180.0481051587303</c:v>
                </c:pt>
                <c:pt idx="45">
                  <c:v>1180.9333630952381</c:v>
                </c:pt>
                <c:pt idx="46">
                  <c:v>1155.177490079365</c:v>
                </c:pt>
                <c:pt idx="47">
                  <c:v>1148.3272222222222</c:v>
                </c:pt>
                <c:pt idx="48">
                  <c:v>1125.9012301587302</c:v>
                </c:pt>
                <c:pt idx="49">
                  <c:v>1146.902886904762</c:v>
                </c:pt>
                <c:pt idx="50">
                  <c:v>1169.3549404761904</c:v>
                </c:pt>
                <c:pt idx="51">
                  <c:v>1183.6190575396824</c:v>
                </c:pt>
                <c:pt idx="52">
                  <c:v>1193.5703075396825</c:v>
                </c:pt>
                <c:pt idx="53">
                  <c:v>1188.5301686507935</c:v>
                </c:pt>
                <c:pt idx="54">
                  <c:v>1216.2590178571429</c:v>
                </c:pt>
                <c:pt idx="55">
                  <c:v>1193.662876984127</c:v>
                </c:pt>
                <c:pt idx="56">
                  <c:v>1167.0414384920637</c:v>
                </c:pt>
                <c:pt idx="57">
                  <c:v>1136.2300297619047</c:v>
                </c:pt>
                <c:pt idx="58">
                  <c:v>1113.1474900793648</c:v>
                </c:pt>
                <c:pt idx="59">
                  <c:v>1120.9372222222221</c:v>
                </c:pt>
                <c:pt idx="60">
                  <c:v>1085.4378968253968</c:v>
                </c:pt>
                <c:pt idx="61">
                  <c:v>1088.9995535714286</c:v>
                </c:pt>
                <c:pt idx="62">
                  <c:v>1107.9949404761905</c:v>
                </c:pt>
                <c:pt idx="63">
                  <c:v>1120.3857242063491</c:v>
                </c:pt>
                <c:pt idx="64">
                  <c:v>1134.0736408730161</c:v>
                </c:pt>
                <c:pt idx="65">
                  <c:v>1134.6001686507936</c:v>
                </c:pt>
                <c:pt idx="66">
                  <c:v>1175.9256845238097</c:v>
                </c:pt>
                <c:pt idx="67">
                  <c:v>1172.84621031746</c:v>
                </c:pt>
                <c:pt idx="68">
                  <c:v>1188.514771825397</c:v>
                </c:pt>
                <c:pt idx="69">
                  <c:v>1214.3400297619048</c:v>
                </c:pt>
                <c:pt idx="70">
                  <c:v>1244.717490079365</c:v>
                </c:pt>
                <c:pt idx="71">
                  <c:v>1283.4072222222223</c:v>
                </c:pt>
                <c:pt idx="72">
                  <c:v>1265.38123015873</c:v>
                </c:pt>
                <c:pt idx="73">
                  <c:v>1287.1795535714286</c:v>
                </c:pt>
                <c:pt idx="74">
                  <c:v>1321.6849404761904</c:v>
                </c:pt>
                <c:pt idx="75">
                  <c:v>1375.0457242063492</c:v>
                </c:pt>
                <c:pt idx="76">
                  <c:v>1432.0636408730159</c:v>
                </c:pt>
                <c:pt idx="77">
                  <c:v>1476.4001686507936</c:v>
                </c:pt>
                <c:pt idx="78">
                  <c:v>1501.4356845238094</c:v>
                </c:pt>
                <c:pt idx="79">
                  <c:v>1447.1095436507937</c:v>
                </c:pt>
                <c:pt idx="80">
                  <c:v>1376.0781051587301</c:v>
                </c:pt>
                <c:pt idx="81">
                  <c:v>1294.9433630952378</c:v>
                </c:pt>
                <c:pt idx="82">
                  <c:v>1193.1841567460317</c:v>
                </c:pt>
                <c:pt idx="83">
                  <c:v>1124.3605555555557</c:v>
                </c:pt>
                <c:pt idx="84">
                  <c:v>1053.8078968253969</c:v>
                </c:pt>
                <c:pt idx="85">
                  <c:v>1036.8462202380952</c:v>
                </c:pt>
                <c:pt idx="86">
                  <c:v>1045.4449404761906</c:v>
                </c:pt>
                <c:pt idx="87">
                  <c:v>1043.3357242063491</c:v>
                </c:pt>
                <c:pt idx="88">
                  <c:v>1066.4403075396826</c:v>
                </c:pt>
                <c:pt idx="89">
                  <c:v>1068.1501686507936</c:v>
                </c:pt>
                <c:pt idx="90">
                  <c:v>1113.8790178571428</c:v>
                </c:pt>
                <c:pt idx="91">
                  <c:v>1100.702876984127</c:v>
                </c:pt>
                <c:pt idx="92">
                  <c:v>1105.0681051587303</c:v>
                </c:pt>
                <c:pt idx="93">
                  <c:v>1107.5066964285716</c:v>
                </c:pt>
                <c:pt idx="94">
                  <c:v>1108.9308234126984</c:v>
                </c:pt>
                <c:pt idx="95">
                  <c:v>1139.973888888889</c:v>
                </c:pt>
                <c:pt idx="96">
                  <c:v>1120.8812301587302</c:v>
                </c:pt>
                <c:pt idx="97">
                  <c:v>1152.2595535714286</c:v>
                </c:pt>
                <c:pt idx="98">
                  <c:v>1187.7049404761904</c:v>
                </c:pt>
                <c:pt idx="99">
                  <c:v>1216.9390575396824</c:v>
                </c:pt>
                <c:pt idx="100">
                  <c:v>1231.2069742063493</c:v>
                </c:pt>
                <c:pt idx="101">
                  <c:v>1217.8235019841268</c:v>
                </c:pt>
                <c:pt idx="102">
                  <c:v>1235.0290178571429</c:v>
                </c:pt>
                <c:pt idx="103">
                  <c:v>1215.4562103174603</c:v>
                </c:pt>
                <c:pt idx="104">
                  <c:v>1218.6947718253969</c:v>
                </c:pt>
                <c:pt idx="105">
                  <c:v>1228.713363095238</c:v>
                </c:pt>
                <c:pt idx="106">
                  <c:v>1247.0108234126983</c:v>
                </c:pt>
                <c:pt idx="107">
                  <c:v>1297.1072222222224</c:v>
                </c:pt>
                <c:pt idx="108">
                  <c:v>1308.7278968253968</c:v>
                </c:pt>
                <c:pt idx="109">
                  <c:v>1358.5862202380954</c:v>
                </c:pt>
                <c:pt idx="110">
                  <c:v>1410.4782738095239</c:v>
                </c:pt>
                <c:pt idx="111">
                  <c:v>1430.7490575396826</c:v>
                </c:pt>
                <c:pt idx="112">
                  <c:v>1424.7069742063493</c:v>
                </c:pt>
                <c:pt idx="113">
                  <c:v>1412.2368353174604</c:v>
                </c:pt>
                <c:pt idx="114">
                  <c:v>1451.959017857143</c:v>
                </c:pt>
                <c:pt idx="115">
                  <c:v>1459.8495436507935</c:v>
                </c:pt>
                <c:pt idx="116">
                  <c:v>1472.2514384920635</c:v>
                </c:pt>
                <c:pt idx="117">
                  <c:v>1489.0866964285717</c:v>
                </c:pt>
                <c:pt idx="118">
                  <c:v>1539.6041567460318</c:v>
                </c:pt>
                <c:pt idx="119">
                  <c:v>1616.7372222222223</c:v>
                </c:pt>
                <c:pt idx="120">
                  <c:v>1652.2345634920634</c:v>
                </c:pt>
                <c:pt idx="121">
                  <c:v>1689.5162202380952</c:v>
                </c:pt>
                <c:pt idx="122">
                  <c:v>1722.5482738095236</c:v>
                </c:pt>
                <c:pt idx="123">
                  <c:v>1722.1757242063491</c:v>
                </c:pt>
                <c:pt idx="124">
                  <c:v>1698.5236408730159</c:v>
                </c:pt>
                <c:pt idx="125">
                  <c:v>1655.9701686507935</c:v>
                </c:pt>
                <c:pt idx="126">
                  <c:v>1687.6990178571432</c:v>
                </c:pt>
                <c:pt idx="127">
                  <c:v>1710.162876984127</c:v>
                </c:pt>
                <c:pt idx="128">
                  <c:v>1744.2281051587304</c:v>
                </c:pt>
                <c:pt idx="129">
                  <c:v>1742.4600297619049</c:v>
                </c:pt>
                <c:pt idx="130">
                  <c:v>1716.6541567460317</c:v>
                </c:pt>
                <c:pt idx="131">
                  <c:v>1714.1005555555557</c:v>
                </c:pt>
                <c:pt idx="132">
                  <c:v>1685.1878968253968</c:v>
                </c:pt>
                <c:pt idx="133">
                  <c:v>1689.2062202380955</c:v>
                </c:pt>
                <c:pt idx="134">
                  <c:v>1686.7016071428573</c:v>
                </c:pt>
                <c:pt idx="135">
                  <c:v>1653.8523908730156</c:v>
                </c:pt>
                <c:pt idx="136">
                  <c:v>1630.0536408730161</c:v>
                </c:pt>
                <c:pt idx="137">
                  <c:v>1614.4801686507935</c:v>
                </c:pt>
                <c:pt idx="138">
                  <c:v>1656.8523511904762</c:v>
                </c:pt>
                <c:pt idx="139">
                  <c:v>1660.3895436507935</c:v>
                </c:pt>
                <c:pt idx="140">
                  <c:v>1666.8014384920634</c:v>
                </c:pt>
                <c:pt idx="141">
                  <c:v>1659.2166964285714</c:v>
                </c:pt>
                <c:pt idx="142">
                  <c:v>1647.7441567460319</c:v>
                </c:pt>
                <c:pt idx="143">
                  <c:v>1658.7138888888887</c:v>
                </c:pt>
                <c:pt idx="144">
                  <c:v>1634.5945634920636</c:v>
                </c:pt>
                <c:pt idx="145">
                  <c:v>1632.6395535714287</c:v>
                </c:pt>
                <c:pt idx="146">
                  <c:v>1637.7449404761903</c:v>
                </c:pt>
                <c:pt idx="147">
                  <c:v>1631.6323908730158</c:v>
                </c:pt>
                <c:pt idx="148">
                  <c:v>1630.5303075396828</c:v>
                </c:pt>
                <c:pt idx="149">
                  <c:v>1619.6835019841271</c:v>
                </c:pt>
                <c:pt idx="150">
                  <c:v>1643.7890178571429</c:v>
                </c:pt>
                <c:pt idx="151">
                  <c:v>1624.8228769841271</c:v>
                </c:pt>
                <c:pt idx="152">
                  <c:v>1611.8781051587302</c:v>
                </c:pt>
                <c:pt idx="153">
                  <c:v>1588.7100297619047</c:v>
                </c:pt>
                <c:pt idx="154">
                  <c:v>1543.5041567460319</c:v>
                </c:pt>
                <c:pt idx="155">
                  <c:v>1489.3805555555555</c:v>
                </c:pt>
                <c:pt idx="156">
                  <c:v>1413.84123015873</c:v>
                </c:pt>
                <c:pt idx="157">
                  <c:v>1409.8462202380952</c:v>
                </c:pt>
                <c:pt idx="158">
                  <c:v>1441.918273809524</c:v>
                </c:pt>
                <c:pt idx="159">
                  <c:v>1464.7923908730158</c:v>
                </c:pt>
                <c:pt idx="160">
                  <c:v>1468.5803075396827</c:v>
                </c:pt>
                <c:pt idx="161">
                  <c:v>1456.6468353174603</c:v>
                </c:pt>
                <c:pt idx="162">
                  <c:v>1456.6290178571428</c:v>
                </c:pt>
                <c:pt idx="163">
                  <c:v>1404.2595436507934</c:v>
                </c:pt>
                <c:pt idx="164">
                  <c:v>1371.0647718253967</c:v>
                </c:pt>
                <c:pt idx="165">
                  <c:v>1351.203363095238</c:v>
                </c:pt>
                <c:pt idx="166">
                  <c:v>1329.3741567460318</c:v>
                </c:pt>
                <c:pt idx="167">
                  <c:v>1322.3434523809524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5F-4B38-ABB1-EA7E8BB4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43808"/>
        <c:axId val="98745344"/>
      </c:lineChart>
      <c:dateAx>
        <c:axId val="98743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8745344"/>
        <c:crosses val="autoZero"/>
        <c:auto val="1"/>
        <c:lblOffset val="100"/>
        <c:baseTimeUnit val="months"/>
      </c:dateAx>
      <c:valAx>
        <c:axId val="98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3808"/>
        <c:crosses val="autoZero"/>
        <c:crossBetween val="between"/>
      </c:valAx>
    </c:plotArea>
    <c:legend>
      <c:legendPos val="t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Residui Benzina</a:t>
            </a:r>
            <a:endParaRPr lang="en-US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498435851256937E-2"/>
          <c:y val="0.11680726056780019"/>
          <c:w val="0.88731270500736237"/>
          <c:h val="0.6785732536154121"/>
        </c:manualLayout>
      </c:layout>
      <c:lineChart>
        <c:grouping val="standard"/>
        <c:varyColors val="0"/>
        <c:ser>
          <c:idx val="0"/>
          <c:order val="0"/>
          <c:tx>
            <c:v>Residui Benzina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'Calcolo residui'!$A$5:$A$172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'Calcolo residui'!$D$5:$D$172</c:f>
              <c:numCache>
                <c:formatCode>General</c:formatCode>
                <c:ptCount val="168"/>
                <c:pt idx="0">
                  <c:v>-42.25309523809517</c:v>
                </c:pt>
                <c:pt idx="1">
                  <c:v>58.638234126984116</c:v>
                </c:pt>
                <c:pt idx="2">
                  <c:v>-38.829325396825539</c:v>
                </c:pt>
                <c:pt idx="3">
                  <c:v>9.4981746031746752</c:v>
                </c:pt>
                <c:pt idx="4">
                  <c:v>4.0841865079364652</c:v>
                </c:pt>
                <c:pt idx="5">
                  <c:v>11.59587301587294</c:v>
                </c:pt>
                <c:pt idx="6">
                  <c:v>-18.238660714285515</c:v>
                </c:pt>
                <c:pt idx="7">
                  <c:v>-5.0961210317459518</c:v>
                </c:pt>
                <c:pt idx="8">
                  <c:v>-3.5787599206348659</c:v>
                </c:pt>
                <c:pt idx="9">
                  <c:v>6.4692757936506951</c:v>
                </c:pt>
                <c:pt idx="10">
                  <c:v>2.0158928571429442</c:v>
                </c:pt>
                <c:pt idx="11">
                  <c:v>-17.622738095238219</c:v>
                </c:pt>
                <c:pt idx="12">
                  <c:v>18.847301587301672</c:v>
                </c:pt>
                <c:pt idx="13">
                  <c:v>4.7515674603173466</c:v>
                </c:pt>
                <c:pt idx="14">
                  <c:v>10.350674603174411</c:v>
                </c:pt>
                <c:pt idx="15">
                  <c:v>-2.3584920634921218</c:v>
                </c:pt>
                <c:pt idx="16">
                  <c:v>-8.039146825396756</c:v>
                </c:pt>
                <c:pt idx="17">
                  <c:v>5.119206349206479</c:v>
                </c:pt>
                <c:pt idx="18">
                  <c:v>-17.615327380952294</c:v>
                </c:pt>
                <c:pt idx="19">
                  <c:v>2.7338789682542028</c:v>
                </c:pt>
                <c:pt idx="20">
                  <c:v>6.7645734126983825</c:v>
                </c:pt>
                <c:pt idx="21">
                  <c:v>-9.7907242063490685</c:v>
                </c:pt>
                <c:pt idx="22">
                  <c:v>6.6125595238095229</c:v>
                </c:pt>
                <c:pt idx="23">
                  <c:v>-13.222738095238128</c:v>
                </c:pt>
                <c:pt idx="24">
                  <c:v>15.813968253968369</c:v>
                </c:pt>
                <c:pt idx="25">
                  <c:v>-0.30843253968259887</c:v>
                </c:pt>
                <c:pt idx="26">
                  <c:v>1.080674603174657</c:v>
                </c:pt>
                <c:pt idx="27">
                  <c:v>-10.728492063492013</c:v>
                </c:pt>
                <c:pt idx="28">
                  <c:v>5.3375198412697955</c:v>
                </c:pt>
                <c:pt idx="29">
                  <c:v>18.239206349206597</c:v>
                </c:pt>
                <c:pt idx="30">
                  <c:v>-19.025327380952604</c:v>
                </c:pt>
                <c:pt idx="31">
                  <c:v>1.5172123015875059</c:v>
                </c:pt>
                <c:pt idx="32">
                  <c:v>-9.1187599206350569</c:v>
                </c:pt>
                <c:pt idx="33">
                  <c:v>3.8059424603175103</c:v>
                </c:pt>
                <c:pt idx="34">
                  <c:v>16.272559523809605</c:v>
                </c:pt>
                <c:pt idx="35">
                  <c:v>-7.9260714285715039</c:v>
                </c:pt>
                <c:pt idx="36">
                  <c:v>-6.1960317460316219</c:v>
                </c:pt>
                <c:pt idx="37">
                  <c:v>1.4149007936507587</c:v>
                </c:pt>
                <c:pt idx="38">
                  <c:v>-6.8359920634918581</c:v>
                </c:pt>
                <c:pt idx="39">
                  <c:v>19.274841269841318</c:v>
                </c:pt>
                <c:pt idx="40">
                  <c:v>-5.8924801587302227</c:v>
                </c:pt>
                <c:pt idx="41">
                  <c:v>0.32587301587318507</c:v>
                </c:pt>
                <c:pt idx="42">
                  <c:v>-7.011994047619055</c:v>
                </c:pt>
                <c:pt idx="43">
                  <c:v>-14.332787698412631</c:v>
                </c:pt>
                <c:pt idx="44">
                  <c:v>5.4645734126982006</c:v>
                </c:pt>
                <c:pt idx="45">
                  <c:v>31.119275793651013</c:v>
                </c:pt>
                <c:pt idx="46">
                  <c:v>-13.337440476190523</c:v>
                </c:pt>
                <c:pt idx="47">
                  <c:v>-24.919404761904843</c:v>
                </c:pt>
                <c:pt idx="48">
                  <c:v>27.060634920634811</c:v>
                </c:pt>
                <c:pt idx="49">
                  <c:v>-0.92176587301582913</c:v>
                </c:pt>
                <c:pt idx="50">
                  <c:v>-15.335992063492085</c:v>
                </c:pt>
                <c:pt idx="51">
                  <c:v>-0.16515873015850957</c:v>
                </c:pt>
                <c:pt idx="52">
                  <c:v>13.757519841269868</c:v>
                </c:pt>
                <c:pt idx="53">
                  <c:v>-1.0841269841268968</c:v>
                </c:pt>
                <c:pt idx="54">
                  <c:v>-4.7919940476190277</c:v>
                </c:pt>
                <c:pt idx="55">
                  <c:v>25.133878968254066</c:v>
                </c:pt>
                <c:pt idx="56">
                  <c:v>-5.8554265873015083</c:v>
                </c:pt>
                <c:pt idx="57">
                  <c:v>-24.397390873015866</c:v>
                </c:pt>
                <c:pt idx="58">
                  <c:v>3.7358928571429715</c:v>
                </c:pt>
                <c:pt idx="59">
                  <c:v>-4.6160714285713311</c:v>
                </c:pt>
                <c:pt idx="60">
                  <c:v>17.083968253968123</c:v>
                </c:pt>
                <c:pt idx="61">
                  <c:v>-13.105099206348996</c:v>
                </c:pt>
                <c:pt idx="62">
                  <c:v>-0.96599206349219457</c:v>
                </c:pt>
                <c:pt idx="63">
                  <c:v>-6.6584920634920763</c:v>
                </c:pt>
                <c:pt idx="64">
                  <c:v>3.5908531746031258</c:v>
                </c:pt>
                <c:pt idx="65">
                  <c:v>19.842539682539837</c:v>
                </c:pt>
                <c:pt idx="66">
                  <c:v>0.42800595238099959</c:v>
                </c:pt>
                <c:pt idx="67">
                  <c:v>-12.139454365079473</c:v>
                </c:pt>
                <c:pt idx="68">
                  <c:v>-9.9720932539682963</c:v>
                </c:pt>
                <c:pt idx="69">
                  <c:v>-9.740724206349114</c:v>
                </c:pt>
                <c:pt idx="70">
                  <c:v>11.789226190476256</c:v>
                </c:pt>
                <c:pt idx="71">
                  <c:v>-4.4460714285714857</c:v>
                </c:pt>
                <c:pt idx="72">
                  <c:v>17.800634920635048</c:v>
                </c:pt>
                <c:pt idx="73">
                  <c:v>-4.3917658730160838</c:v>
                </c:pt>
                <c:pt idx="74">
                  <c:v>7.9873412698414086</c:v>
                </c:pt>
                <c:pt idx="75">
                  <c:v>-31.518492063492204</c:v>
                </c:pt>
                <c:pt idx="76">
                  <c:v>5.714186507936347</c:v>
                </c:pt>
                <c:pt idx="77">
                  <c:v>27.649206349206224</c:v>
                </c:pt>
                <c:pt idx="78">
                  <c:v>9.6680059523810087</c:v>
                </c:pt>
                <c:pt idx="79">
                  <c:v>-15.919454365079446</c:v>
                </c:pt>
                <c:pt idx="80">
                  <c:v>17.517906746031485</c:v>
                </c:pt>
                <c:pt idx="81">
                  <c:v>14.462609126984262</c:v>
                </c:pt>
                <c:pt idx="82">
                  <c:v>-9.8441071428571831</c:v>
                </c:pt>
                <c:pt idx="83">
                  <c:v>-35.512738095238092</c:v>
                </c:pt>
                <c:pt idx="84">
                  <c:v>6.1873015873015902</c:v>
                </c:pt>
                <c:pt idx="85">
                  <c:v>2.5249007936511134</c:v>
                </c:pt>
                <c:pt idx="86">
                  <c:v>-2.2793253968256977</c:v>
                </c:pt>
                <c:pt idx="87">
                  <c:v>-6.4384920634920491</c:v>
                </c:pt>
                <c:pt idx="88">
                  <c:v>-12.482480158730368</c:v>
                </c:pt>
                <c:pt idx="89">
                  <c:v>43.725873015873276</c:v>
                </c:pt>
                <c:pt idx="90">
                  <c:v>-31.775327380952376</c:v>
                </c:pt>
                <c:pt idx="91">
                  <c:v>14.373878968254076</c:v>
                </c:pt>
                <c:pt idx="92">
                  <c:v>-7.6154265873017266</c:v>
                </c:pt>
                <c:pt idx="93">
                  <c:v>-16.697390873016047</c:v>
                </c:pt>
                <c:pt idx="94">
                  <c:v>20.902559523809714</c:v>
                </c:pt>
                <c:pt idx="95">
                  <c:v>-23.312738095238046</c:v>
                </c:pt>
                <c:pt idx="96">
                  <c:v>25.527301587301508</c:v>
                </c:pt>
                <c:pt idx="97">
                  <c:v>-11.818432539682362</c:v>
                </c:pt>
                <c:pt idx="98">
                  <c:v>3.8040079365077872</c:v>
                </c:pt>
                <c:pt idx="99">
                  <c:v>6.7515079365080055</c:v>
                </c:pt>
                <c:pt idx="100">
                  <c:v>4.280853174602953</c:v>
                </c:pt>
                <c:pt idx="101">
                  <c:v>9.3592063492064881</c:v>
                </c:pt>
                <c:pt idx="102">
                  <c:v>-14.155327380952485</c:v>
                </c:pt>
                <c:pt idx="103">
                  <c:v>-2.676121031745879</c:v>
                </c:pt>
                <c:pt idx="104">
                  <c:v>-5.7854265873017994</c:v>
                </c:pt>
                <c:pt idx="105">
                  <c:v>-7.8907242063489775</c:v>
                </c:pt>
                <c:pt idx="106">
                  <c:v>-3.207440476190186</c:v>
                </c:pt>
                <c:pt idx="107">
                  <c:v>-7.3960714285715312</c:v>
                </c:pt>
                <c:pt idx="108">
                  <c:v>25.643968253968069</c:v>
                </c:pt>
                <c:pt idx="109">
                  <c:v>-11.408432539682053</c:v>
                </c:pt>
                <c:pt idx="110">
                  <c:v>9.5040079365078327</c:v>
                </c:pt>
                <c:pt idx="111">
                  <c:v>3.2715079365079873</c:v>
                </c:pt>
                <c:pt idx="112">
                  <c:v>6.464186507936347</c:v>
                </c:pt>
                <c:pt idx="113">
                  <c:v>-9.8507936507937757</c:v>
                </c:pt>
                <c:pt idx="114">
                  <c:v>-2.9853273809521852</c:v>
                </c:pt>
                <c:pt idx="115">
                  <c:v>-2.6121031746015433E-2</c:v>
                </c:pt>
                <c:pt idx="116">
                  <c:v>-4.1520932539681326</c:v>
                </c:pt>
                <c:pt idx="117">
                  <c:v>0.37927579365100428</c:v>
                </c:pt>
                <c:pt idx="118">
                  <c:v>-16.744107142857047</c:v>
                </c:pt>
                <c:pt idx="119">
                  <c:v>-1.6627380952384101</c:v>
                </c:pt>
                <c:pt idx="120">
                  <c:v>20.600634920635002</c:v>
                </c:pt>
                <c:pt idx="121">
                  <c:v>-7.581765873015911</c:v>
                </c:pt>
                <c:pt idx="122">
                  <c:v>1.7840079365078054</c:v>
                </c:pt>
                <c:pt idx="123">
                  <c:v>30.791507936507969</c:v>
                </c:pt>
                <c:pt idx="124">
                  <c:v>-2.0058134920634529</c:v>
                </c:pt>
                <c:pt idx="125">
                  <c:v>0.45253968253973653</c:v>
                </c:pt>
                <c:pt idx="126">
                  <c:v>-40.985327380952185</c:v>
                </c:pt>
                <c:pt idx="127">
                  <c:v>2.8038789682541392</c:v>
                </c:pt>
                <c:pt idx="128">
                  <c:v>25.354573412698301</c:v>
                </c:pt>
                <c:pt idx="129">
                  <c:v>11.93927579365095</c:v>
                </c:pt>
                <c:pt idx="130">
                  <c:v>-16.120773809523826</c:v>
                </c:pt>
                <c:pt idx="131">
                  <c:v>-12.949404761905043</c:v>
                </c:pt>
                <c:pt idx="132">
                  <c:v>8.4639682539680052</c:v>
                </c:pt>
                <c:pt idx="133">
                  <c:v>5.7915674603177649</c:v>
                </c:pt>
                <c:pt idx="134">
                  <c:v>17.684007936507896</c:v>
                </c:pt>
                <c:pt idx="135">
                  <c:v>-2.7318253968255704</c:v>
                </c:pt>
                <c:pt idx="136">
                  <c:v>-20.559146825396738</c:v>
                </c:pt>
                <c:pt idx="137">
                  <c:v>11.469206349206388</c:v>
                </c:pt>
                <c:pt idx="138">
                  <c:v>-13.481994047619082</c:v>
                </c:pt>
                <c:pt idx="139">
                  <c:v>0.89054563492049965</c:v>
                </c:pt>
                <c:pt idx="140">
                  <c:v>12.09457341269831</c:v>
                </c:pt>
                <c:pt idx="141">
                  <c:v>-6.9040575396827535</c:v>
                </c:pt>
                <c:pt idx="142">
                  <c:v>-12.184107142856874</c:v>
                </c:pt>
                <c:pt idx="143">
                  <c:v>2.150595238095093</c:v>
                </c:pt>
                <c:pt idx="144">
                  <c:v>19.140634920634966</c:v>
                </c:pt>
                <c:pt idx="145">
                  <c:v>-2.68176587301582</c:v>
                </c:pt>
                <c:pt idx="146">
                  <c:v>-5.0059920634921582</c:v>
                </c:pt>
                <c:pt idx="147">
                  <c:v>-1.4518253968253703</c:v>
                </c:pt>
                <c:pt idx="148">
                  <c:v>-0.31248015873006807</c:v>
                </c:pt>
                <c:pt idx="149">
                  <c:v>8.5925396825398366</c:v>
                </c:pt>
                <c:pt idx="150">
                  <c:v>-5.7353273809521852</c:v>
                </c:pt>
                <c:pt idx="151">
                  <c:v>-0.85278769841261237</c:v>
                </c:pt>
                <c:pt idx="152">
                  <c:v>-1.1254265873014901</c:v>
                </c:pt>
                <c:pt idx="153">
                  <c:v>9.8092757936508406</c:v>
                </c:pt>
                <c:pt idx="154">
                  <c:v>7.9358928571427896</c:v>
                </c:pt>
                <c:pt idx="155">
                  <c:v>8.0372619047618628</c:v>
                </c:pt>
                <c:pt idx="156">
                  <c:v>-26.016031746032013</c:v>
                </c:pt>
                <c:pt idx="157">
                  <c:v>-18.945099206349369</c:v>
                </c:pt>
                <c:pt idx="158">
                  <c:v>18.587341269841318</c:v>
                </c:pt>
                <c:pt idx="159">
                  <c:v>-7.1384920634920945</c:v>
                </c:pt>
                <c:pt idx="160">
                  <c:v>6.0641865079364834</c:v>
                </c:pt>
                <c:pt idx="161">
                  <c:v>13.915873015873103</c:v>
                </c:pt>
                <c:pt idx="162">
                  <c:v>5.4546726190478694</c:v>
                </c:pt>
                <c:pt idx="163">
                  <c:v>2.7238789682539846</c:v>
                </c:pt>
                <c:pt idx="164">
                  <c:v>-21.698759920634984</c:v>
                </c:pt>
                <c:pt idx="165">
                  <c:v>-2.5707242063490412</c:v>
                </c:pt>
                <c:pt idx="166">
                  <c:v>1.5558928571426804</c:v>
                </c:pt>
                <c:pt idx="167">
                  <c:v>2.7249404761903406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737-8164-098C581C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1568"/>
        <c:axId val="98543104"/>
      </c:lineChart>
      <c:dateAx>
        <c:axId val="98541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8543104"/>
        <c:crosses val="autoZero"/>
        <c:auto val="1"/>
        <c:lblOffset val="100"/>
        <c:baseTimeUnit val="months"/>
      </c:dateAx>
      <c:valAx>
        <c:axId val="985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4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Residui Gasolio</a:t>
            </a:r>
          </a:p>
          <a:p>
            <a:pPr>
              <a:defRPr/>
            </a:pPr>
            <a:endParaRPr lang="en-US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498435851256937E-2"/>
          <c:y val="0.11680726056780019"/>
          <c:w val="0.88731270500736237"/>
          <c:h val="0.6785732536154121"/>
        </c:manualLayout>
      </c:layout>
      <c:lineChart>
        <c:grouping val="standard"/>
        <c:varyColors val="0"/>
        <c:ser>
          <c:idx val="0"/>
          <c:order val="0"/>
          <c:tx>
            <c:v>Residui Gasolio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'Calcolo residui'!$A$5:$A$172</c:f>
              <c:numCache>
                <c:formatCode>mmm\-yy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'Calcolo residui'!$G$5:$G$172</c:f>
              <c:numCache>
                <c:formatCode>General</c:formatCode>
                <c:ptCount val="168"/>
                <c:pt idx="0">
                  <c:v>2.577380952391195E-2</c:v>
                </c:pt>
                <c:pt idx="1">
                  <c:v>4.5571130952381509</c:v>
                </c:pt>
                <c:pt idx="2">
                  <c:v>-9.8349404761905816</c:v>
                </c:pt>
                <c:pt idx="3">
                  <c:v>5.2709424603174284</c:v>
                </c:pt>
                <c:pt idx="4">
                  <c:v>4.0230257936508451</c:v>
                </c:pt>
                <c:pt idx="5">
                  <c:v>13.359831349206388</c:v>
                </c:pt>
                <c:pt idx="6">
                  <c:v>-16.679017857142867</c:v>
                </c:pt>
                <c:pt idx="7">
                  <c:v>-7.5028769841269423</c:v>
                </c:pt>
                <c:pt idx="8">
                  <c:v>-1.8614384920635985</c:v>
                </c:pt>
                <c:pt idx="9">
                  <c:v>7.7266369047619037</c:v>
                </c:pt>
                <c:pt idx="10">
                  <c:v>-0.72415674603166735</c:v>
                </c:pt>
                <c:pt idx="11">
                  <c:v>-20.310555555555538</c:v>
                </c:pt>
                <c:pt idx="12">
                  <c:v>17.398769841269996</c:v>
                </c:pt>
                <c:pt idx="13">
                  <c:v>1.5371130952381691</c:v>
                </c:pt>
                <c:pt idx="14">
                  <c:v>14.961726190476156</c:v>
                </c:pt>
                <c:pt idx="15">
                  <c:v>3.9209424603174057</c:v>
                </c:pt>
                <c:pt idx="16">
                  <c:v>-10.366974206349255</c:v>
                </c:pt>
                <c:pt idx="17">
                  <c:v>6.5264980158730168</c:v>
                </c:pt>
                <c:pt idx="18">
                  <c:v>-17.402351190476224</c:v>
                </c:pt>
                <c:pt idx="19">
                  <c:v>4.7704563492062562</c:v>
                </c:pt>
                <c:pt idx="20">
                  <c:v>-1.6381051587302409</c:v>
                </c:pt>
                <c:pt idx="21">
                  <c:v>-6.9100297619046387</c:v>
                </c:pt>
                <c:pt idx="22">
                  <c:v>8.952509920635066</c:v>
                </c:pt>
                <c:pt idx="23">
                  <c:v>-14.470555555555507</c:v>
                </c:pt>
                <c:pt idx="24">
                  <c:v>15.91876984126975</c:v>
                </c:pt>
                <c:pt idx="25">
                  <c:v>1.0571130952380372</c:v>
                </c:pt>
                <c:pt idx="26">
                  <c:v>-4.4582738095236891</c:v>
                </c:pt>
                <c:pt idx="27">
                  <c:v>-5.5157242063493186</c:v>
                </c:pt>
                <c:pt idx="28">
                  <c:v>3.7130257936506723</c:v>
                </c:pt>
                <c:pt idx="29">
                  <c:v>18.116498015873049</c:v>
                </c:pt>
                <c:pt idx="30">
                  <c:v>-20.88901785714279</c:v>
                </c:pt>
                <c:pt idx="31">
                  <c:v>0.40712301587291222</c:v>
                </c:pt>
                <c:pt idx="32">
                  <c:v>-5.6014384920636076</c:v>
                </c:pt>
                <c:pt idx="33">
                  <c:v>6.9933035714285552</c:v>
                </c:pt>
                <c:pt idx="34">
                  <c:v>-2.3574900793651068</c:v>
                </c:pt>
                <c:pt idx="35">
                  <c:v>-3.9438888888888641</c:v>
                </c:pt>
                <c:pt idx="36">
                  <c:v>7.0087698412697819</c:v>
                </c:pt>
                <c:pt idx="37">
                  <c:v>-0.26288690476189913</c:v>
                </c:pt>
                <c:pt idx="38">
                  <c:v>-9.8149404761907135</c:v>
                </c:pt>
                <c:pt idx="39">
                  <c:v>26.737609126984125</c:v>
                </c:pt>
                <c:pt idx="40">
                  <c:v>-18.506974206349241</c:v>
                </c:pt>
                <c:pt idx="41">
                  <c:v>6.1464980158730214</c:v>
                </c:pt>
                <c:pt idx="42">
                  <c:v>-3.6690178571429897</c:v>
                </c:pt>
                <c:pt idx="43">
                  <c:v>-11.556210317460227</c:v>
                </c:pt>
                <c:pt idx="44">
                  <c:v>2.3618948412697591</c:v>
                </c:pt>
                <c:pt idx="45">
                  <c:v>30.186636904761826</c:v>
                </c:pt>
                <c:pt idx="46">
                  <c:v>-10.567490079365143</c:v>
                </c:pt>
                <c:pt idx="47">
                  <c:v>-28.877222222222144</c:v>
                </c:pt>
                <c:pt idx="48">
                  <c:v>21.05876984126985</c:v>
                </c:pt>
                <c:pt idx="49">
                  <c:v>3.9871130952381009</c:v>
                </c:pt>
                <c:pt idx="50">
                  <c:v>-6.1249404761904316</c:v>
                </c:pt>
                <c:pt idx="51">
                  <c:v>-5.0590575396824988</c:v>
                </c:pt>
                <c:pt idx="52">
                  <c:v>11.299692460317374</c:v>
                </c:pt>
                <c:pt idx="53">
                  <c:v>8.4698313492065154</c:v>
                </c:pt>
                <c:pt idx="54">
                  <c:v>-13.189017857142971</c:v>
                </c:pt>
                <c:pt idx="55">
                  <c:v>13.007123015873049</c:v>
                </c:pt>
                <c:pt idx="56">
                  <c:v>1.7685615079362833</c:v>
                </c:pt>
                <c:pt idx="57">
                  <c:v>-16.590029761904589</c:v>
                </c:pt>
                <c:pt idx="58">
                  <c:v>2.4325099206350842</c:v>
                </c:pt>
                <c:pt idx="59">
                  <c:v>-7.067222222222199</c:v>
                </c:pt>
                <c:pt idx="60">
                  <c:v>13.962103174603271</c:v>
                </c:pt>
                <c:pt idx="61">
                  <c:v>-6.3595535714284779</c:v>
                </c:pt>
                <c:pt idx="62">
                  <c:v>-2.6649404761906226</c:v>
                </c:pt>
                <c:pt idx="63">
                  <c:v>0.24427579365101337</c:v>
                </c:pt>
                <c:pt idx="64">
                  <c:v>-3.0736408730160747</c:v>
                </c:pt>
                <c:pt idx="65">
                  <c:v>15.709831349206297</c:v>
                </c:pt>
                <c:pt idx="66">
                  <c:v>-14.085684523809732</c:v>
                </c:pt>
                <c:pt idx="67">
                  <c:v>0.74378968253995481</c:v>
                </c:pt>
                <c:pt idx="68">
                  <c:v>-7.844771825396947</c:v>
                </c:pt>
                <c:pt idx="69">
                  <c:v>-9.0600297619048433</c:v>
                </c:pt>
                <c:pt idx="70">
                  <c:v>7.6925099206350751</c:v>
                </c:pt>
                <c:pt idx="71">
                  <c:v>2.7027777777775555</c:v>
                </c:pt>
                <c:pt idx="72">
                  <c:v>12.358769841270032</c:v>
                </c:pt>
                <c:pt idx="73">
                  <c:v>-15.289553571428542</c:v>
                </c:pt>
                <c:pt idx="74">
                  <c:v>10.595059523809596</c:v>
                </c:pt>
                <c:pt idx="75">
                  <c:v>-29.545724206349178</c:v>
                </c:pt>
                <c:pt idx="76">
                  <c:v>11.096359126984225</c:v>
                </c:pt>
                <c:pt idx="77">
                  <c:v>30.849831349206397</c:v>
                </c:pt>
                <c:pt idx="78">
                  <c:v>16.704315476190686</c:v>
                </c:pt>
                <c:pt idx="79">
                  <c:v>-10.22954365079363</c:v>
                </c:pt>
                <c:pt idx="80">
                  <c:v>7.7918948412698228</c:v>
                </c:pt>
                <c:pt idx="81">
                  <c:v>6.5366369047621902</c:v>
                </c:pt>
                <c:pt idx="82">
                  <c:v>1.6358432539682326</c:v>
                </c:pt>
                <c:pt idx="83">
                  <c:v>-31.460555555555629</c:v>
                </c:pt>
                <c:pt idx="84">
                  <c:v>-2.4078968253968469</c:v>
                </c:pt>
                <c:pt idx="85">
                  <c:v>19.873779761904871</c:v>
                </c:pt>
                <c:pt idx="86">
                  <c:v>-22.654940476190632</c:v>
                </c:pt>
                <c:pt idx="87">
                  <c:v>-1.8957242063490867</c:v>
                </c:pt>
                <c:pt idx="88">
                  <c:v>-4.860307539682708</c:v>
                </c:pt>
                <c:pt idx="89">
                  <c:v>27.869831349206379</c:v>
                </c:pt>
                <c:pt idx="90">
                  <c:v>-27.679017857142753</c:v>
                </c:pt>
                <c:pt idx="91">
                  <c:v>16.677123015873121</c:v>
                </c:pt>
                <c:pt idx="92">
                  <c:v>-8.9781051587303864</c:v>
                </c:pt>
                <c:pt idx="93">
                  <c:v>-11.77669642857154</c:v>
                </c:pt>
                <c:pt idx="94">
                  <c:v>17.10917658730159</c:v>
                </c:pt>
                <c:pt idx="95">
                  <c:v>-25.303888888888878</c:v>
                </c:pt>
                <c:pt idx="96">
                  <c:v>24.368769841269796</c:v>
                </c:pt>
                <c:pt idx="97">
                  <c:v>-9.9395535714286325</c:v>
                </c:pt>
                <c:pt idx="98">
                  <c:v>1.8750595238095684</c:v>
                </c:pt>
                <c:pt idx="99">
                  <c:v>-1.1090575396824534</c:v>
                </c:pt>
                <c:pt idx="100">
                  <c:v>10.00302579365075</c:v>
                </c:pt>
                <c:pt idx="101">
                  <c:v>18.476498015873176</c:v>
                </c:pt>
                <c:pt idx="102">
                  <c:v>-19.719017857142944</c:v>
                </c:pt>
                <c:pt idx="103">
                  <c:v>-4.0162103174602635</c:v>
                </c:pt>
                <c:pt idx="104">
                  <c:v>-1.5147718253967923</c:v>
                </c:pt>
                <c:pt idx="105">
                  <c:v>-7.2533630952380008</c:v>
                </c:pt>
                <c:pt idx="106">
                  <c:v>-4.1708234126983825</c:v>
                </c:pt>
                <c:pt idx="107">
                  <c:v>-10.727222222222281</c:v>
                </c:pt>
                <c:pt idx="108">
                  <c:v>19.412103174603317</c:v>
                </c:pt>
                <c:pt idx="109">
                  <c:v>-7.3262202380954022</c:v>
                </c:pt>
                <c:pt idx="110">
                  <c:v>6.2517261904761199</c:v>
                </c:pt>
                <c:pt idx="111">
                  <c:v>17.310942460317392</c:v>
                </c:pt>
                <c:pt idx="112">
                  <c:v>-1.4469742063492959</c:v>
                </c:pt>
                <c:pt idx="113">
                  <c:v>-9.7168353174604363</c:v>
                </c:pt>
                <c:pt idx="114">
                  <c:v>-1.6790178571429806</c:v>
                </c:pt>
                <c:pt idx="115">
                  <c:v>1.1904563492064426</c:v>
                </c:pt>
                <c:pt idx="116">
                  <c:v>-6.4614384920635075</c:v>
                </c:pt>
                <c:pt idx="117">
                  <c:v>-5.1666964285716404</c:v>
                </c:pt>
                <c:pt idx="118">
                  <c:v>-26.714156746031676</c:v>
                </c:pt>
                <c:pt idx="119">
                  <c:v>14.912777777777819</c:v>
                </c:pt>
                <c:pt idx="120">
                  <c:v>19.475436507936593</c:v>
                </c:pt>
                <c:pt idx="121">
                  <c:v>3.4237797619048251</c:v>
                </c:pt>
                <c:pt idx="122">
                  <c:v>1.7217261904763745</c:v>
                </c:pt>
                <c:pt idx="123">
                  <c:v>12.874275793650895</c:v>
                </c:pt>
                <c:pt idx="124">
                  <c:v>4.4863591269840981</c:v>
                </c:pt>
                <c:pt idx="125">
                  <c:v>1.259831349206479</c:v>
                </c:pt>
                <c:pt idx="126">
                  <c:v>-40.679017857143208</c:v>
                </c:pt>
                <c:pt idx="127">
                  <c:v>6.6471230158729213</c:v>
                </c:pt>
                <c:pt idx="128">
                  <c:v>19.991894841269641</c:v>
                </c:pt>
                <c:pt idx="129">
                  <c:v>3.1899702380951567</c:v>
                </c:pt>
                <c:pt idx="130">
                  <c:v>-3.804156746031822</c:v>
                </c:pt>
                <c:pt idx="131">
                  <c:v>-12.990555555555829</c:v>
                </c:pt>
                <c:pt idx="132">
                  <c:v>9.1921031746032895</c:v>
                </c:pt>
                <c:pt idx="133">
                  <c:v>10.463779761904561</c:v>
                </c:pt>
                <c:pt idx="134">
                  <c:v>7.2383928571427987</c:v>
                </c:pt>
                <c:pt idx="135">
                  <c:v>-2.7423908730156654</c:v>
                </c:pt>
                <c:pt idx="136">
                  <c:v>-17.743640873016147</c:v>
                </c:pt>
                <c:pt idx="137">
                  <c:v>11.979831349206506</c:v>
                </c:pt>
                <c:pt idx="138">
                  <c:v>-12.832351190476174</c:v>
                </c:pt>
                <c:pt idx="139">
                  <c:v>-2.349543650793521</c:v>
                </c:pt>
                <c:pt idx="140">
                  <c:v>9.8685615079366471</c:v>
                </c:pt>
                <c:pt idx="141">
                  <c:v>0.47330357142868706</c:v>
                </c:pt>
                <c:pt idx="142">
                  <c:v>-11.114156746031767</c:v>
                </c:pt>
                <c:pt idx="143">
                  <c:v>-2.1538888888887868</c:v>
                </c:pt>
                <c:pt idx="144">
                  <c:v>14.395436507936438</c:v>
                </c:pt>
                <c:pt idx="145">
                  <c:v>5.1904464285712493</c:v>
                </c:pt>
                <c:pt idx="146">
                  <c:v>-6.2749404761902952</c:v>
                </c:pt>
                <c:pt idx="147">
                  <c:v>-3.0823908730158109</c:v>
                </c:pt>
                <c:pt idx="148">
                  <c:v>0.14969246031728289</c:v>
                </c:pt>
                <c:pt idx="149">
                  <c:v>12.396498015872794</c:v>
                </c:pt>
                <c:pt idx="150">
                  <c:v>-8.1490178571427805</c:v>
                </c:pt>
                <c:pt idx="151">
                  <c:v>-3.212876984127206</c:v>
                </c:pt>
                <c:pt idx="152">
                  <c:v>2.9018948412697227</c:v>
                </c:pt>
                <c:pt idx="153">
                  <c:v>4.5299702380953022</c:v>
                </c:pt>
                <c:pt idx="154">
                  <c:v>9.945843253968178</c:v>
                </c:pt>
                <c:pt idx="155">
                  <c:v>4.0894444444445526</c:v>
                </c:pt>
                <c:pt idx="156">
                  <c:v>-26.581230158730023</c:v>
                </c:pt>
                <c:pt idx="157">
                  <c:v>-9.4562202380950566</c:v>
                </c:pt>
                <c:pt idx="158">
                  <c:v>20.341726190476038</c:v>
                </c:pt>
                <c:pt idx="159">
                  <c:v>-17.07239087301582</c:v>
                </c:pt>
                <c:pt idx="160">
                  <c:v>11.61969246031731</c:v>
                </c:pt>
                <c:pt idx="161">
                  <c:v>20.893164682539691</c:v>
                </c:pt>
                <c:pt idx="162">
                  <c:v>-5.0790178571428442</c:v>
                </c:pt>
                <c:pt idx="163">
                  <c:v>-5.4995436507933846</c:v>
                </c:pt>
                <c:pt idx="164">
                  <c:v>-11.034771825396774</c:v>
                </c:pt>
                <c:pt idx="165">
                  <c:v>-2.8033630952379553</c:v>
                </c:pt>
                <c:pt idx="166">
                  <c:v>11.145843253968224</c:v>
                </c:pt>
                <c:pt idx="167">
                  <c:v>-13.493452380952476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737-8164-098C581C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51680"/>
        <c:axId val="98553216"/>
      </c:lineChart>
      <c:dateAx>
        <c:axId val="9855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8553216"/>
        <c:crosses val="autoZero"/>
        <c:auto val="1"/>
        <c:lblOffset val="100"/>
        <c:baseTimeUnit val="months"/>
      </c:dateAx>
      <c:valAx>
        <c:axId val="985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5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Residui Benzina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Residui Benzina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6"/>
            <c:dispRSqr val="0"/>
            <c:dispEq val="0"/>
          </c:trendline>
          <c:cat>
            <c:multiLvlStrRef>
              <c:f>'Analisi residui'!#REF!</c:f>
            </c:multiLvlStrRef>
          </c:cat>
          <c:val>
            <c:numRef>
              <c:f>'Analisi residui'!$I$7:$I$18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24</c:v>
                </c:pt>
                <c:pt idx="5">
                  <c:v>39</c:v>
                </c:pt>
                <c:pt idx="6">
                  <c:v>39</c:v>
                </c:pt>
                <c:pt idx="7">
                  <c:v>20</c:v>
                </c:pt>
                <c:pt idx="8">
                  <c:v>14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F-4A76-B7B5-FD1E02F0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55424"/>
        <c:axId val="99256960"/>
      </c:barChart>
      <c:catAx>
        <c:axId val="992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56960"/>
        <c:crosses val="autoZero"/>
        <c:auto val="1"/>
        <c:lblAlgn val="ctr"/>
        <c:lblOffset val="100"/>
        <c:noMultiLvlLbl val="0"/>
      </c:catAx>
      <c:valAx>
        <c:axId val="992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Residui Gasolio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Residui Gasolio</c:v>
          </c:tx>
          <c:invertIfNegative val="0"/>
          <c:trendline>
            <c:spPr>
              <a:ln>
                <a:solidFill>
                  <a:srgbClr val="FF0000"/>
                </a:solidFill>
              </a:ln>
            </c:spPr>
            <c:trendlineType val="poly"/>
            <c:order val="6"/>
            <c:dispRSqr val="0"/>
            <c:dispEq val="0"/>
          </c:trendline>
          <c:cat>
            <c:multiLvlStrRef>
              <c:f>'Analisi residui'!#REF!</c:f>
            </c:multiLvlStrRef>
          </c:cat>
          <c:val>
            <c:numRef>
              <c:f>'Analisi residui'!$I$30:$I$41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12</c:v>
                </c:pt>
                <c:pt idx="4">
                  <c:v>23</c:v>
                </c:pt>
                <c:pt idx="5">
                  <c:v>36</c:v>
                </c:pt>
                <c:pt idx="6">
                  <c:v>33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F-4A76-B7B5-FD1E02F0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35776"/>
        <c:axId val="98637312"/>
      </c:barChart>
      <c:catAx>
        <c:axId val="986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37312"/>
        <c:crosses val="autoZero"/>
        <c:auto val="1"/>
        <c:lblAlgn val="ctr"/>
        <c:lblOffset val="100"/>
        <c:noMultiLvlLbl val="0"/>
      </c:catAx>
      <c:valAx>
        <c:axId val="986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3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it-IT" sz="1600"/>
              <a:t>Confronto dei Prezzi della Benzina con le previsioni </a:t>
            </a:r>
            <a:r>
              <a:rPr lang="el-GR" sz="1600"/>
              <a:t>λ</a:t>
            </a:r>
            <a:endParaRPr lang="it-IT" sz="1600"/>
          </a:p>
        </c:rich>
      </c:tx>
      <c:layout>
        <c:manualLayout>
          <c:xMode val="edge"/>
          <c:yMode val="edge"/>
          <c:x val="3.354093595186218E-2"/>
          <c:y val="2.3005030614503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050351511316107"/>
          <c:y val="0.14268553240192142"/>
          <c:w val="0.69505095113408955"/>
          <c:h val="0.72824990588164973"/>
        </c:manualLayout>
      </c:layout>
      <c:lineChart>
        <c:grouping val="standard"/>
        <c:varyColors val="0"/>
        <c:ser>
          <c:idx val="0"/>
          <c:order val="0"/>
          <c:tx>
            <c:v>Prezzi Benzina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'Livellamento esponenziale'!$B$8:$B$175</c:f>
              <c:numCache>
                <c:formatCode>General</c:formatCode>
                <c:ptCount val="168"/>
                <c:pt idx="0">
                  <c:v>992.39</c:v>
                </c:pt>
                <c:pt idx="1">
                  <c:v>1095</c:v>
                </c:pt>
                <c:pt idx="2">
                  <c:v>1023.92</c:v>
                </c:pt>
                <c:pt idx="3">
                  <c:v>1063.3599999999999</c:v>
                </c:pt>
                <c:pt idx="4">
                  <c:v>1071.58</c:v>
                </c:pt>
                <c:pt idx="5">
                  <c:v>1061.1099999999999</c:v>
                </c:pt>
                <c:pt idx="6">
                  <c:v>1052.43</c:v>
                </c:pt>
                <c:pt idx="7">
                  <c:v>1052.57</c:v>
                </c:pt>
                <c:pt idx="8">
                  <c:v>1061.73</c:v>
                </c:pt>
                <c:pt idx="9">
                  <c:v>1068.08</c:v>
                </c:pt>
                <c:pt idx="10">
                  <c:v>1052.98</c:v>
                </c:pt>
                <c:pt idx="11">
                  <c:v>1045.69</c:v>
                </c:pt>
                <c:pt idx="12">
                  <c:v>1068.53</c:v>
                </c:pt>
                <c:pt idx="13">
                  <c:v>1087.79</c:v>
                </c:pt>
                <c:pt idx="14">
                  <c:v>1095.02</c:v>
                </c:pt>
                <c:pt idx="15">
                  <c:v>1065.23</c:v>
                </c:pt>
                <c:pt idx="16">
                  <c:v>1039.79</c:v>
                </c:pt>
                <c:pt idx="17">
                  <c:v>1032.03</c:v>
                </c:pt>
                <c:pt idx="18">
                  <c:v>1045.49</c:v>
                </c:pt>
                <c:pt idx="19">
                  <c:v>1065.9000000000001</c:v>
                </c:pt>
                <c:pt idx="20">
                  <c:v>1071.8399999999999</c:v>
                </c:pt>
                <c:pt idx="21">
                  <c:v>1043.94</c:v>
                </c:pt>
                <c:pt idx="22">
                  <c:v>1043.3699999999999</c:v>
                </c:pt>
                <c:pt idx="23">
                  <c:v>1036.82</c:v>
                </c:pt>
                <c:pt idx="24">
                  <c:v>1047.2</c:v>
                </c:pt>
                <c:pt idx="25">
                  <c:v>1063.0999999999999</c:v>
                </c:pt>
                <c:pt idx="26">
                  <c:v>1082.1500000000001</c:v>
                </c:pt>
                <c:pt idx="27">
                  <c:v>1091.99</c:v>
                </c:pt>
                <c:pt idx="28">
                  <c:v>1131.29</c:v>
                </c:pt>
                <c:pt idx="29">
                  <c:v>1148.1400000000001</c:v>
                </c:pt>
                <c:pt idx="30">
                  <c:v>1146.8499999999999</c:v>
                </c:pt>
                <c:pt idx="31">
                  <c:v>1156.74</c:v>
                </c:pt>
                <c:pt idx="32">
                  <c:v>1155.81</c:v>
                </c:pt>
                <c:pt idx="33">
                  <c:v>1168.69</c:v>
                </c:pt>
                <c:pt idx="34">
                  <c:v>1168.1099999999999</c:v>
                </c:pt>
                <c:pt idx="35">
                  <c:v>1132.57</c:v>
                </c:pt>
                <c:pt idx="36">
                  <c:v>1098.07</c:v>
                </c:pt>
                <c:pt idx="37">
                  <c:v>1135.1199999999999</c:v>
                </c:pt>
                <c:pt idx="38">
                  <c:v>1170.1500000000001</c:v>
                </c:pt>
                <c:pt idx="39">
                  <c:v>1219.72</c:v>
                </c:pt>
                <c:pt idx="40">
                  <c:v>1208.74</c:v>
                </c:pt>
                <c:pt idx="41">
                  <c:v>1209</c:v>
                </c:pt>
                <c:pt idx="42">
                  <c:v>1244.8599999999999</c:v>
                </c:pt>
                <c:pt idx="43">
                  <c:v>1255.8599999999999</c:v>
                </c:pt>
                <c:pt idx="44">
                  <c:v>1303.5899999999999</c:v>
                </c:pt>
                <c:pt idx="45">
                  <c:v>1321.38</c:v>
                </c:pt>
                <c:pt idx="46">
                  <c:v>1243.77</c:v>
                </c:pt>
                <c:pt idx="47">
                  <c:v>1220.03</c:v>
                </c:pt>
                <c:pt idx="48">
                  <c:v>1248.31</c:v>
                </c:pt>
                <c:pt idx="49">
                  <c:v>1248.3699999999999</c:v>
                </c:pt>
                <c:pt idx="50">
                  <c:v>1253.42</c:v>
                </c:pt>
                <c:pt idx="51">
                  <c:v>1298.51</c:v>
                </c:pt>
                <c:pt idx="52">
                  <c:v>1341.37</c:v>
                </c:pt>
                <c:pt idx="53">
                  <c:v>1336.52</c:v>
                </c:pt>
                <c:pt idx="54">
                  <c:v>1371.5</c:v>
                </c:pt>
                <c:pt idx="55">
                  <c:v>1374.96</c:v>
                </c:pt>
                <c:pt idx="56">
                  <c:v>1296.75</c:v>
                </c:pt>
                <c:pt idx="57">
                  <c:v>1222.56</c:v>
                </c:pt>
                <c:pt idx="58">
                  <c:v>1219.52</c:v>
                </c:pt>
                <c:pt idx="59">
                  <c:v>1219.1300000000001</c:v>
                </c:pt>
                <c:pt idx="60">
                  <c:v>1209.8499999999999</c:v>
                </c:pt>
                <c:pt idx="61">
                  <c:v>1202.28</c:v>
                </c:pt>
                <c:pt idx="62">
                  <c:v>1236.25</c:v>
                </c:pt>
                <c:pt idx="63">
                  <c:v>1267.1500000000001</c:v>
                </c:pt>
                <c:pt idx="64">
                  <c:v>1315.3</c:v>
                </c:pt>
                <c:pt idx="65">
                  <c:v>1346.24</c:v>
                </c:pt>
                <c:pt idx="66">
                  <c:v>1354.23</c:v>
                </c:pt>
                <c:pt idx="67">
                  <c:v>1315.04</c:v>
                </c:pt>
                <c:pt idx="68">
                  <c:v>1306</c:v>
                </c:pt>
                <c:pt idx="69">
                  <c:v>1313.33</c:v>
                </c:pt>
                <c:pt idx="70">
                  <c:v>1347.84</c:v>
                </c:pt>
                <c:pt idx="71">
                  <c:v>1360.84</c:v>
                </c:pt>
                <c:pt idx="72">
                  <c:v>1364.44</c:v>
                </c:pt>
                <c:pt idx="73">
                  <c:v>1367.6</c:v>
                </c:pt>
                <c:pt idx="74">
                  <c:v>1386.16</c:v>
                </c:pt>
                <c:pt idx="75">
                  <c:v>1374.79</c:v>
                </c:pt>
                <c:pt idx="76">
                  <c:v>1455.25</c:v>
                </c:pt>
                <c:pt idx="77">
                  <c:v>1512.13</c:v>
                </c:pt>
                <c:pt idx="78">
                  <c:v>1522.64</c:v>
                </c:pt>
                <c:pt idx="79">
                  <c:v>1458.25</c:v>
                </c:pt>
                <c:pt idx="80">
                  <c:v>1435.35</c:v>
                </c:pt>
                <c:pt idx="81">
                  <c:v>1346.35</c:v>
                </c:pt>
                <c:pt idx="82">
                  <c:v>1211.92</c:v>
                </c:pt>
                <c:pt idx="83">
                  <c:v>1120.8800000000001</c:v>
                </c:pt>
                <c:pt idx="84">
                  <c:v>1113.6400000000001</c:v>
                </c:pt>
                <c:pt idx="85">
                  <c:v>1140.8</c:v>
                </c:pt>
                <c:pt idx="86">
                  <c:v>1162.6099999999999</c:v>
                </c:pt>
                <c:pt idx="87">
                  <c:v>1185.29</c:v>
                </c:pt>
                <c:pt idx="88">
                  <c:v>1224.56</c:v>
                </c:pt>
                <c:pt idx="89">
                  <c:v>1294.8399999999999</c:v>
                </c:pt>
                <c:pt idx="90">
                  <c:v>1270.52</c:v>
                </c:pt>
                <c:pt idx="91">
                  <c:v>1295.6300000000001</c:v>
                </c:pt>
                <c:pt idx="92">
                  <c:v>1271.3499999999999</c:v>
                </c:pt>
                <c:pt idx="93">
                  <c:v>1256.3699999999999</c:v>
                </c:pt>
                <c:pt idx="94">
                  <c:v>1289.44</c:v>
                </c:pt>
                <c:pt idx="95">
                  <c:v>1273.6600000000001</c:v>
                </c:pt>
                <c:pt idx="96">
                  <c:v>1305.08</c:v>
                </c:pt>
                <c:pt idx="97">
                  <c:v>1312.88</c:v>
                </c:pt>
                <c:pt idx="98">
                  <c:v>1358.36</c:v>
                </c:pt>
                <c:pt idx="99">
                  <c:v>1386.46</c:v>
                </c:pt>
                <c:pt idx="100">
                  <c:v>1391.58</c:v>
                </c:pt>
                <c:pt idx="101">
                  <c:v>1377.42</c:v>
                </c:pt>
                <c:pt idx="102">
                  <c:v>1371.76</c:v>
                </c:pt>
                <c:pt idx="103">
                  <c:v>1362.67</c:v>
                </c:pt>
                <c:pt idx="104">
                  <c:v>1355.34</c:v>
                </c:pt>
                <c:pt idx="105">
                  <c:v>1351.82</c:v>
                </c:pt>
                <c:pt idx="106">
                  <c:v>1369.93</c:v>
                </c:pt>
                <c:pt idx="107">
                  <c:v>1411.52</c:v>
                </c:pt>
                <c:pt idx="108">
                  <c:v>1452.56</c:v>
                </c:pt>
                <c:pt idx="109">
                  <c:v>1469.63</c:v>
                </c:pt>
                <c:pt idx="110">
                  <c:v>1523.15</c:v>
                </c:pt>
                <c:pt idx="111">
                  <c:v>1542.19</c:v>
                </c:pt>
                <c:pt idx="112">
                  <c:v>1548.69</c:v>
                </c:pt>
                <c:pt idx="113">
                  <c:v>1529.36</c:v>
                </c:pt>
                <c:pt idx="114">
                  <c:v>1576.16</c:v>
                </c:pt>
                <c:pt idx="115">
                  <c:v>1586.02</c:v>
                </c:pt>
                <c:pt idx="116">
                  <c:v>1589.69</c:v>
                </c:pt>
                <c:pt idx="117">
                  <c:v>1592.27</c:v>
                </c:pt>
                <c:pt idx="118">
                  <c:v>1591.67</c:v>
                </c:pt>
                <c:pt idx="119">
                  <c:v>1655.16</c:v>
                </c:pt>
                <c:pt idx="120">
                  <c:v>1700.9</c:v>
                </c:pt>
                <c:pt idx="121">
                  <c:v>1737.8</c:v>
                </c:pt>
                <c:pt idx="122">
                  <c:v>1799.67</c:v>
                </c:pt>
                <c:pt idx="123">
                  <c:v>1850.22</c:v>
                </c:pt>
                <c:pt idx="124">
                  <c:v>1805.67</c:v>
                </c:pt>
                <c:pt idx="125">
                  <c:v>1760.7</c:v>
                </c:pt>
                <c:pt idx="126">
                  <c:v>1750.95</c:v>
                </c:pt>
                <c:pt idx="127">
                  <c:v>1818.26</c:v>
                </c:pt>
                <c:pt idx="128">
                  <c:v>1870.89</c:v>
                </c:pt>
                <c:pt idx="129">
                  <c:v>1833.91</c:v>
                </c:pt>
                <c:pt idx="130">
                  <c:v>1759.07</c:v>
                </c:pt>
                <c:pt idx="131">
                  <c:v>1746.45</c:v>
                </c:pt>
                <c:pt idx="132">
                  <c:v>1749.94</c:v>
                </c:pt>
                <c:pt idx="133">
                  <c:v>1781</c:v>
                </c:pt>
                <c:pt idx="134">
                  <c:v>1796.91</c:v>
                </c:pt>
                <c:pt idx="135">
                  <c:v>1753.8</c:v>
                </c:pt>
                <c:pt idx="136">
                  <c:v>1716.16</c:v>
                </c:pt>
                <c:pt idx="137">
                  <c:v>1733.76</c:v>
                </c:pt>
                <c:pt idx="138">
                  <c:v>1753.53</c:v>
                </c:pt>
                <c:pt idx="139">
                  <c:v>1767.85</c:v>
                </c:pt>
                <c:pt idx="140">
                  <c:v>1773.23</c:v>
                </c:pt>
                <c:pt idx="141">
                  <c:v>1728.78</c:v>
                </c:pt>
                <c:pt idx="142">
                  <c:v>1703</c:v>
                </c:pt>
                <c:pt idx="143">
                  <c:v>1727.63</c:v>
                </c:pt>
                <c:pt idx="144">
                  <c:v>1723.07</c:v>
                </c:pt>
                <c:pt idx="145">
                  <c:v>1714.05</c:v>
                </c:pt>
                <c:pt idx="146">
                  <c:v>1715.3</c:v>
                </c:pt>
                <c:pt idx="147">
                  <c:v>1725.6</c:v>
                </c:pt>
                <c:pt idx="148">
                  <c:v>1737.53</c:v>
                </c:pt>
                <c:pt idx="149">
                  <c:v>1743.96</c:v>
                </c:pt>
                <c:pt idx="150">
                  <c:v>1761.19</c:v>
                </c:pt>
                <c:pt idx="151">
                  <c:v>1749.73</c:v>
                </c:pt>
                <c:pt idx="152">
                  <c:v>1734.56</c:v>
                </c:pt>
                <c:pt idx="153">
                  <c:v>1709.22</c:v>
                </c:pt>
                <c:pt idx="154">
                  <c:v>1652.41</c:v>
                </c:pt>
                <c:pt idx="155">
                  <c:v>1585.65</c:v>
                </c:pt>
                <c:pt idx="156">
                  <c:v>1472.04</c:v>
                </c:pt>
                <c:pt idx="157">
                  <c:v>1489.44</c:v>
                </c:pt>
                <c:pt idx="158">
                  <c:v>1565.9</c:v>
                </c:pt>
                <c:pt idx="159">
                  <c:v>1580.63</c:v>
                </c:pt>
                <c:pt idx="160">
                  <c:v>1614.05</c:v>
                </c:pt>
                <c:pt idx="161">
                  <c:v>1622.84</c:v>
                </c:pt>
                <c:pt idx="162">
                  <c:v>1626.46</c:v>
                </c:pt>
                <c:pt idx="163">
                  <c:v>1567.82</c:v>
                </c:pt>
                <c:pt idx="164">
                  <c:v>1494.74</c:v>
                </c:pt>
                <c:pt idx="165">
                  <c:v>1473.21</c:v>
                </c:pt>
                <c:pt idx="166">
                  <c:v>1457.35</c:v>
                </c:pt>
                <c:pt idx="167">
                  <c:v>1450.68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3-4634-8268-E5DFEB13390D}"/>
            </c:ext>
          </c:extLst>
        </c:ser>
        <c:ser>
          <c:idx val="1"/>
          <c:order val="1"/>
          <c:tx>
            <c:v>Previsione 0,2</c:v>
          </c:tx>
          <c:spPr>
            <a:ln w="1587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'Livellamento esponenziale'!$C$8:$C$175</c:f>
              <c:numCache>
                <c:formatCode>General</c:formatCode>
                <c:ptCount val="168"/>
                <c:pt idx="0">
                  <c:v>992.39</c:v>
                </c:pt>
                <c:pt idx="1">
                  <c:v>1074.4780000000001</c:v>
                </c:pt>
                <c:pt idx="2">
                  <c:v>1034.0316</c:v>
                </c:pt>
                <c:pt idx="3">
                  <c:v>1057.49432</c:v>
                </c:pt>
                <c:pt idx="4">
                  <c:v>1068.762864</c:v>
                </c:pt>
                <c:pt idx="5">
                  <c:v>1062.6405728</c:v>
                </c:pt>
                <c:pt idx="6">
                  <c:v>1054.4721145600001</c:v>
                </c:pt>
                <c:pt idx="7">
                  <c:v>1052.950422912</c:v>
                </c:pt>
                <c:pt idx="8">
                  <c:v>1059.9740845824001</c:v>
                </c:pt>
                <c:pt idx="9">
                  <c:v>1066.4588169164799</c:v>
                </c:pt>
                <c:pt idx="10">
                  <c:v>1055.675763383296</c:v>
                </c:pt>
                <c:pt idx="11">
                  <c:v>1047.6871526766595</c:v>
                </c:pt>
                <c:pt idx="12">
                  <c:v>1064.3614305353319</c:v>
                </c:pt>
                <c:pt idx="13">
                  <c:v>1083.1042861070664</c:v>
                </c:pt>
                <c:pt idx="14">
                  <c:v>1092.6368572214133</c:v>
                </c:pt>
                <c:pt idx="15">
                  <c:v>1070.7113714442828</c:v>
                </c:pt>
                <c:pt idx="16">
                  <c:v>1045.9742742888566</c:v>
                </c:pt>
                <c:pt idx="17">
                  <c:v>1034.8188548577714</c:v>
                </c:pt>
                <c:pt idx="18">
                  <c:v>1043.3557709715544</c:v>
                </c:pt>
                <c:pt idx="19">
                  <c:v>1061.391154194311</c:v>
                </c:pt>
                <c:pt idx="20">
                  <c:v>1069.7502308388621</c:v>
                </c:pt>
                <c:pt idx="21">
                  <c:v>1049.1020461677724</c:v>
                </c:pt>
                <c:pt idx="22">
                  <c:v>1044.5164092335544</c:v>
                </c:pt>
                <c:pt idx="23">
                  <c:v>1038.3592818467109</c:v>
                </c:pt>
                <c:pt idx="24">
                  <c:v>1045.4318563693423</c:v>
                </c:pt>
                <c:pt idx="25">
                  <c:v>1059.5663712738685</c:v>
                </c:pt>
                <c:pt idx="26">
                  <c:v>1077.6332742547738</c:v>
                </c:pt>
                <c:pt idx="27">
                  <c:v>1089.118654850955</c:v>
                </c:pt>
                <c:pt idx="28">
                  <c:v>1122.855730970191</c:v>
                </c:pt>
                <c:pt idx="29">
                  <c:v>1143.0831461940384</c:v>
                </c:pt>
                <c:pt idx="30">
                  <c:v>1146.0966292388077</c:v>
                </c:pt>
                <c:pt idx="31">
                  <c:v>1154.6113258477617</c:v>
                </c:pt>
                <c:pt idx="32">
                  <c:v>1155.5702651695524</c:v>
                </c:pt>
                <c:pt idx="33">
                  <c:v>1166.0660530339105</c:v>
                </c:pt>
                <c:pt idx="34">
                  <c:v>1167.7012106067821</c:v>
                </c:pt>
                <c:pt idx="35">
                  <c:v>1139.5962421213565</c:v>
                </c:pt>
                <c:pt idx="36">
                  <c:v>1106.3752484242714</c:v>
                </c:pt>
                <c:pt idx="37">
                  <c:v>1129.3710496848544</c:v>
                </c:pt>
                <c:pt idx="38">
                  <c:v>1161.9942099369709</c:v>
                </c:pt>
                <c:pt idx="39">
                  <c:v>1208.1748419873943</c:v>
                </c:pt>
                <c:pt idx="40">
                  <c:v>1208.626968397479</c:v>
                </c:pt>
                <c:pt idx="41">
                  <c:v>1208.9253936794958</c:v>
                </c:pt>
                <c:pt idx="42">
                  <c:v>1237.673078735899</c:v>
                </c:pt>
                <c:pt idx="43">
                  <c:v>1252.2226157471798</c:v>
                </c:pt>
                <c:pt idx="44">
                  <c:v>1293.3165231494361</c:v>
                </c:pt>
                <c:pt idx="45">
                  <c:v>1315.7673046298873</c:v>
                </c:pt>
                <c:pt idx="46">
                  <c:v>1258.1694609259775</c:v>
                </c:pt>
                <c:pt idx="47">
                  <c:v>1227.6578921851956</c:v>
                </c:pt>
                <c:pt idx="48">
                  <c:v>1244.1795784370393</c:v>
                </c:pt>
                <c:pt idx="49">
                  <c:v>1247.5319156874077</c:v>
                </c:pt>
                <c:pt idx="50">
                  <c:v>1252.2423831374817</c:v>
                </c:pt>
                <c:pt idx="51">
                  <c:v>1289.2564766274963</c:v>
                </c:pt>
                <c:pt idx="52">
                  <c:v>1330.9472953254992</c:v>
                </c:pt>
                <c:pt idx="53">
                  <c:v>1335.4054590650999</c:v>
                </c:pt>
                <c:pt idx="54">
                  <c:v>1364.2810918130201</c:v>
                </c:pt>
                <c:pt idx="55">
                  <c:v>1372.8242183626041</c:v>
                </c:pt>
                <c:pt idx="56">
                  <c:v>1311.9648436725211</c:v>
                </c:pt>
                <c:pt idx="57">
                  <c:v>1240.4409687345042</c:v>
                </c:pt>
                <c:pt idx="58">
                  <c:v>1223.7041937469007</c:v>
                </c:pt>
                <c:pt idx="59">
                  <c:v>1220.0448387493802</c:v>
                </c:pt>
                <c:pt idx="60">
                  <c:v>1211.888967749876</c:v>
                </c:pt>
                <c:pt idx="61">
                  <c:v>1204.2017935499753</c:v>
                </c:pt>
                <c:pt idx="62">
                  <c:v>1229.8403587099951</c:v>
                </c:pt>
                <c:pt idx="63">
                  <c:v>1259.6880717419992</c:v>
                </c:pt>
                <c:pt idx="64">
                  <c:v>1304.1776143483999</c:v>
                </c:pt>
                <c:pt idx="65">
                  <c:v>1337.82752286968</c:v>
                </c:pt>
                <c:pt idx="66">
                  <c:v>1350.9495045739361</c:v>
                </c:pt>
                <c:pt idx="67">
                  <c:v>1322.2219009147871</c:v>
                </c:pt>
                <c:pt idx="68">
                  <c:v>1309.2443801829575</c:v>
                </c:pt>
                <c:pt idx="69">
                  <c:v>1312.5128760365915</c:v>
                </c:pt>
                <c:pt idx="70">
                  <c:v>1340.7745752073183</c:v>
                </c:pt>
                <c:pt idx="71">
                  <c:v>1356.8269150414637</c:v>
                </c:pt>
                <c:pt idx="72">
                  <c:v>1362.917383008293</c:v>
                </c:pt>
                <c:pt idx="73">
                  <c:v>1366.6634766016587</c:v>
                </c:pt>
                <c:pt idx="74">
                  <c:v>1382.2606953203319</c:v>
                </c:pt>
                <c:pt idx="75">
                  <c:v>1376.2841390640665</c:v>
                </c:pt>
                <c:pt idx="76">
                  <c:v>1439.4568278128133</c:v>
                </c:pt>
                <c:pt idx="77">
                  <c:v>1497.5953655625628</c:v>
                </c:pt>
                <c:pt idx="78">
                  <c:v>1517.6310731125127</c:v>
                </c:pt>
                <c:pt idx="79">
                  <c:v>1470.1262146225026</c:v>
                </c:pt>
                <c:pt idx="80">
                  <c:v>1442.3052429245006</c:v>
                </c:pt>
                <c:pt idx="81">
                  <c:v>1365.5410485849002</c:v>
                </c:pt>
                <c:pt idx="82">
                  <c:v>1242.6442097169802</c:v>
                </c:pt>
                <c:pt idx="83">
                  <c:v>1145.2328419433961</c:v>
                </c:pt>
                <c:pt idx="84">
                  <c:v>1119.9585683886794</c:v>
                </c:pt>
                <c:pt idx="85">
                  <c:v>1136.6317136777359</c:v>
                </c:pt>
                <c:pt idx="86">
                  <c:v>1157.4143427355471</c:v>
                </c:pt>
                <c:pt idx="87">
                  <c:v>1179.7148685471093</c:v>
                </c:pt>
                <c:pt idx="88">
                  <c:v>1215.5909737094219</c:v>
                </c:pt>
                <c:pt idx="89">
                  <c:v>1278.9901947418844</c:v>
                </c:pt>
                <c:pt idx="90">
                  <c:v>1272.214038948377</c:v>
                </c:pt>
                <c:pt idx="91">
                  <c:v>1290.9468077896756</c:v>
                </c:pt>
                <c:pt idx="92">
                  <c:v>1275.2693615579351</c:v>
                </c:pt>
                <c:pt idx="93">
                  <c:v>1260.1498723115869</c:v>
                </c:pt>
                <c:pt idx="94">
                  <c:v>1283.5819744623175</c:v>
                </c:pt>
                <c:pt idx="95">
                  <c:v>1275.6443948924637</c:v>
                </c:pt>
                <c:pt idx="96">
                  <c:v>1299.1928789784929</c:v>
                </c:pt>
                <c:pt idx="97">
                  <c:v>1310.1425757956986</c:v>
                </c:pt>
                <c:pt idx="98">
                  <c:v>1348.7165151591396</c:v>
                </c:pt>
                <c:pt idx="99">
                  <c:v>1378.9113030318281</c:v>
                </c:pt>
                <c:pt idx="100">
                  <c:v>1389.0462606063656</c:v>
                </c:pt>
                <c:pt idx="101">
                  <c:v>1379.7452521212733</c:v>
                </c:pt>
                <c:pt idx="102">
                  <c:v>1373.3570504242548</c:v>
                </c:pt>
                <c:pt idx="103">
                  <c:v>1364.8074100848512</c:v>
                </c:pt>
                <c:pt idx="104">
                  <c:v>1357.2334820169701</c:v>
                </c:pt>
                <c:pt idx="105">
                  <c:v>1352.902696403394</c:v>
                </c:pt>
                <c:pt idx="106">
                  <c:v>1366.5245392806789</c:v>
                </c:pt>
                <c:pt idx="107">
                  <c:v>1402.5209078561359</c:v>
                </c:pt>
                <c:pt idx="108">
                  <c:v>1442.5521815712273</c:v>
                </c:pt>
                <c:pt idx="109">
                  <c:v>1464.2144363142456</c:v>
                </c:pt>
                <c:pt idx="110">
                  <c:v>1511.3628872628494</c:v>
                </c:pt>
                <c:pt idx="111">
                  <c:v>1536.0245774525702</c:v>
                </c:pt>
                <c:pt idx="112">
                  <c:v>1546.1569154905142</c:v>
                </c:pt>
                <c:pt idx="113">
                  <c:v>1532.719383098103</c:v>
                </c:pt>
                <c:pt idx="114">
                  <c:v>1567.4718766196206</c:v>
                </c:pt>
                <c:pt idx="115">
                  <c:v>1582.3103753239243</c:v>
                </c:pt>
                <c:pt idx="116">
                  <c:v>1588.214075064785</c:v>
                </c:pt>
                <c:pt idx="117">
                  <c:v>1591.4588150129571</c:v>
                </c:pt>
                <c:pt idx="118">
                  <c:v>1591.6277630025916</c:v>
                </c:pt>
                <c:pt idx="119">
                  <c:v>1642.4535526005184</c:v>
                </c:pt>
                <c:pt idx="120">
                  <c:v>1689.2107105201039</c:v>
                </c:pt>
                <c:pt idx="121">
                  <c:v>1728.0821421040209</c:v>
                </c:pt>
                <c:pt idx="122">
                  <c:v>1785.3524284208042</c:v>
                </c:pt>
                <c:pt idx="123">
                  <c:v>1837.2464856841611</c:v>
                </c:pt>
                <c:pt idx="124">
                  <c:v>1811.9852971368323</c:v>
                </c:pt>
                <c:pt idx="125">
                  <c:v>1770.9570594273666</c:v>
                </c:pt>
                <c:pt idx="126">
                  <c:v>1754.9514118854736</c:v>
                </c:pt>
                <c:pt idx="127">
                  <c:v>1805.5982823770948</c:v>
                </c:pt>
                <c:pt idx="128">
                  <c:v>1857.8316564754191</c:v>
                </c:pt>
                <c:pt idx="129">
                  <c:v>1838.6943312950839</c:v>
                </c:pt>
                <c:pt idx="130">
                  <c:v>1774.9948662590168</c:v>
                </c:pt>
                <c:pt idx="131">
                  <c:v>1752.1589732518034</c:v>
                </c:pt>
                <c:pt idx="132">
                  <c:v>1750.3837946503609</c:v>
                </c:pt>
                <c:pt idx="133">
                  <c:v>1774.8767589300724</c:v>
                </c:pt>
                <c:pt idx="134">
                  <c:v>1792.5033517860147</c:v>
                </c:pt>
                <c:pt idx="135">
                  <c:v>1761.540670357203</c:v>
                </c:pt>
                <c:pt idx="136">
                  <c:v>1725.2361340714408</c:v>
                </c:pt>
                <c:pt idx="137">
                  <c:v>1732.0552268142883</c:v>
                </c:pt>
                <c:pt idx="138">
                  <c:v>1749.2350453628578</c:v>
                </c:pt>
                <c:pt idx="139">
                  <c:v>1764.1270090725716</c:v>
                </c:pt>
                <c:pt idx="140">
                  <c:v>1771.4094018145145</c:v>
                </c:pt>
                <c:pt idx="141">
                  <c:v>1737.3058803629031</c:v>
                </c:pt>
                <c:pt idx="142">
                  <c:v>1709.8611760725807</c:v>
                </c:pt>
                <c:pt idx="143">
                  <c:v>1724.0762352145164</c:v>
                </c:pt>
                <c:pt idx="144">
                  <c:v>1723.2712470429035</c:v>
                </c:pt>
                <c:pt idx="145">
                  <c:v>1715.8942494085807</c:v>
                </c:pt>
                <c:pt idx="146">
                  <c:v>1715.4188498817161</c:v>
                </c:pt>
                <c:pt idx="147">
                  <c:v>1723.5637699763433</c:v>
                </c:pt>
                <c:pt idx="148">
                  <c:v>1734.7367539952688</c:v>
                </c:pt>
                <c:pt idx="149">
                  <c:v>1742.1153507990539</c:v>
                </c:pt>
                <c:pt idx="150">
                  <c:v>1757.375070159811</c:v>
                </c:pt>
                <c:pt idx="151">
                  <c:v>1751.2590140319624</c:v>
                </c:pt>
                <c:pt idx="152">
                  <c:v>1737.8998028063927</c:v>
                </c:pt>
                <c:pt idx="153">
                  <c:v>1714.9559605612787</c:v>
                </c:pt>
                <c:pt idx="154">
                  <c:v>1664.9191921122558</c:v>
                </c:pt>
                <c:pt idx="155">
                  <c:v>1601.5038384224513</c:v>
                </c:pt>
                <c:pt idx="156">
                  <c:v>1497.9327676844903</c:v>
                </c:pt>
                <c:pt idx="157">
                  <c:v>1491.1385535368981</c:v>
                </c:pt>
                <c:pt idx="158">
                  <c:v>1550.9477107073799</c:v>
                </c:pt>
                <c:pt idx="159">
                  <c:v>1574.6935421414762</c:v>
                </c:pt>
                <c:pt idx="160">
                  <c:v>1606.1787084282953</c:v>
                </c:pt>
                <c:pt idx="161">
                  <c:v>1619.5077416856591</c:v>
                </c:pt>
                <c:pt idx="162">
                  <c:v>1625.0695483371319</c:v>
                </c:pt>
                <c:pt idx="163">
                  <c:v>1579.2699096674264</c:v>
                </c:pt>
                <c:pt idx="164">
                  <c:v>1511.6459819334855</c:v>
                </c:pt>
                <c:pt idx="165">
                  <c:v>1480.897196386697</c:v>
                </c:pt>
                <c:pt idx="166">
                  <c:v>1462.0594392773394</c:v>
                </c:pt>
                <c:pt idx="167">
                  <c:v>1452.9558878554681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23-4634-8268-E5DFEB13390D}"/>
            </c:ext>
          </c:extLst>
        </c:ser>
        <c:ser>
          <c:idx val="2"/>
          <c:order val="2"/>
          <c:tx>
            <c:v>Previsione 0,8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'Livellamento esponenziale'!$D$8:$D$175</c:f>
              <c:numCache>
                <c:formatCode>General</c:formatCode>
                <c:ptCount val="168"/>
                <c:pt idx="0">
                  <c:v>992.39</c:v>
                </c:pt>
                <c:pt idx="1">
                  <c:v>1012.912</c:v>
                </c:pt>
                <c:pt idx="2">
                  <c:v>1015.1135999999999</c:v>
                </c:pt>
                <c:pt idx="3">
                  <c:v>1024.76288</c:v>
                </c:pt>
                <c:pt idx="4">
                  <c:v>1034.1263040000001</c:v>
                </c:pt>
                <c:pt idx="5">
                  <c:v>1039.5230432000001</c:v>
                </c:pt>
                <c:pt idx="6">
                  <c:v>1042.1044345600001</c:v>
                </c:pt>
                <c:pt idx="7">
                  <c:v>1044.197547648</c:v>
                </c:pt>
                <c:pt idx="8">
                  <c:v>1047.7040381183999</c:v>
                </c:pt>
                <c:pt idx="9">
                  <c:v>1051.77923049472</c:v>
                </c:pt>
                <c:pt idx="10">
                  <c:v>1052.0193843957759</c:v>
                </c:pt>
                <c:pt idx="11">
                  <c:v>1050.7535075166206</c:v>
                </c:pt>
                <c:pt idx="12">
                  <c:v>1054.3088060132966</c:v>
                </c:pt>
                <c:pt idx="13">
                  <c:v>1061.0050448106372</c:v>
                </c:pt>
                <c:pt idx="14">
                  <c:v>1067.8080358485097</c:v>
                </c:pt>
                <c:pt idx="15">
                  <c:v>1067.2924286788077</c:v>
                </c:pt>
                <c:pt idx="16">
                  <c:v>1061.791942943046</c:v>
                </c:pt>
                <c:pt idx="17">
                  <c:v>1055.8395543544368</c:v>
                </c:pt>
                <c:pt idx="18">
                  <c:v>1053.7696434835493</c:v>
                </c:pt>
                <c:pt idx="19">
                  <c:v>1056.1957147868395</c:v>
                </c:pt>
                <c:pt idx="20">
                  <c:v>1059.3245718294716</c:v>
                </c:pt>
                <c:pt idx="21">
                  <c:v>1056.2476574635773</c:v>
                </c:pt>
                <c:pt idx="22">
                  <c:v>1053.6721259708618</c:v>
                </c:pt>
                <c:pt idx="23">
                  <c:v>1050.3017007766894</c:v>
                </c:pt>
                <c:pt idx="24">
                  <c:v>1049.6813606213516</c:v>
                </c:pt>
                <c:pt idx="25">
                  <c:v>1052.3650884970812</c:v>
                </c:pt>
                <c:pt idx="26">
                  <c:v>1058.322070797665</c:v>
                </c:pt>
                <c:pt idx="27">
                  <c:v>1065.0556566381319</c:v>
                </c:pt>
                <c:pt idx="28">
                  <c:v>1078.3025253105056</c:v>
                </c:pt>
                <c:pt idx="29">
                  <c:v>1092.2700202484045</c:v>
                </c:pt>
                <c:pt idx="30">
                  <c:v>1103.1860161987236</c:v>
                </c:pt>
                <c:pt idx="31">
                  <c:v>1113.8968129589789</c:v>
                </c:pt>
                <c:pt idx="32">
                  <c:v>1122.2794503671832</c:v>
                </c:pt>
                <c:pt idx="33">
                  <c:v>1131.5615602937467</c:v>
                </c:pt>
                <c:pt idx="34">
                  <c:v>1138.8712482349972</c:v>
                </c:pt>
                <c:pt idx="35">
                  <c:v>1137.6109985879978</c:v>
                </c:pt>
                <c:pt idx="36">
                  <c:v>1129.7027988703983</c:v>
                </c:pt>
                <c:pt idx="37">
                  <c:v>1130.7862390963187</c:v>
                </c:pt>
                <c:pt idx="38">
                  <c:v>1138.6589912770551</c:v>
                </c:pt>
                <c:pt idx="39">
                  <c:v>1154.8711930216441</c:v>
                </c:pt>
                <c:pt idx="40">
                  <c:v>1165.6449544173154</c:v>
                </c:pt>
                <c:pt idx="41">
                  <c:v>1174.3159635338523</c:v>
                </c:pt>
                <c:pt idx="42">
                  <c:v>1188.4247708270818</c:v>
                </c:pt>
                <c:pt idx="43">
                  <c:v>1201.9118166616654</c:v>
                </c:pt>
                <c:pt idx="44">
                  <c:v>1222.2474533293323</c:v>
                </c:pt>
                <c:pt idx="45">
                  <c:v>1242.0739626634659</c:v>
                </c:pt>
                <c:pt idx="46">
                  <c:v>1242.4131701307726</c:v>
                </c:pt>
                <c:pt idx="47">
                  <c:v>1237.936536104618</c:v>
                </c:pt>
                <c:pt idx="48">
                  <c:v>1240.0112288836945</c:v>
                </c:pt>
                <c:pt idx="49">
                  <c:v>1241.6829831069556</c:v>
                </c:pt>
                <c:pt idx="50">
                  <c:v>1244.0303864855646</c:v>
                </c:pt>
                <c:pt idx="51">
                  <c:v>1254.9263091884516</c:v>
                </c:pt>
                <c:pt idx="52">
                  <c:v>1272.2150473507613</c:v>
                </c:pt>
                <c:pt idx="53">
                  <c:v>1285.076037880609</c:v>
                </c:pt>
                <c:pt idx="54">
                  <c:v>1302.3608303044871</c:v>
                </c:pt>
                <c:pt idx="55">
                  <c:v>1316.8806642435898</c:v>
                </c:pt>
                <c:pt idx="56">
                  <c:v>1312.8545313948719</c:v>
                </c:pt>
                <c:pt idx="57">
                  <c:v>1294.7956251158976</c:v>
                </c:pt>
                <c:pt idx="58">
                  <c:v>1279.7405000927181</c:v>
                </c:pt>
                <c:pt idx="59">
                  <c:v>1267.6184000741746</c:v>
                </c:pt>
                <c:pt idx="60">
                  <c:v>1256.0647200593396</c:v>
                </c:pt>
                <c:pt idx="61">
                  <c:v>1245.3077760474716</c:v>
                </c:pt>
                <c:pt idx="62">
                  <c:v>1243.4962208379773</c:v>
                </c:pt>
                <c:pt idx="63">
                  <c:v>1248.2269766703816</c:v>
                </c:pt>
                <c:pt idx="64">
                  <c:v>1261.6415813363053</c:v>
                </c:pt>
                <c:pt idx="65">
                  <c:v>1278.5612650690441</c:v>
                </c:pt>
                <c:pt idx="66">
                  <c:v>1293.6950120552353</c:v>
                </c:pt>
                <c:pt idx="67">
                  <c:v>1297.9640096441881</c:v>
                </c:pt>
                <c:pt idx="68">
                  <c:v>1299.5712077153503</c:v>
                </c:pt>
                <c:pt idx="69">
                  <c:v>1302.3229661722803</c:v>
                </c:pt>
                <c:pt idx="70">
                  <c:v>1311.4263729378242</c:v>
                </c:pt>
                <c:pt idx="71">
                  <c:v>1321.3090983502593</c:v>
                </c:pt>
                <c:pt idx="72">
                  <c:v>1329.9352786802074</c:v>
                </c:pt>
                <c:pt idx="73">
                  <c:v>1337.468222944166</c:v>
                </c:pt>
                <c:pt idx="74">
                  <c:v>1347.2065783553328</c:v>
                </c:pt>
                <c:pt idx="75">
                  <c:v>1352.723262684266</c:v>
                </c:pt>
                <c:pt idx="76">
                  <c:v>1373.2286101474128</c:v>
                </c:pt>
                <c:pt idx="77">
                  <c:v>1401.0088881179302</c:v>
                </c:pt>
                <c:pt idx="78">
                  <c:v>1425.3351104943442</c:v>
                </c:pt>
                <c:pt idx="79">
                  <c:v>1431.9180883954753</c:v>
                </c:pt>
                <c:pt idx="80">
                  <c:v>1432.6044707163801</c:v>
                </c:pt>
                <c:pt idx="81">
                  <c:v>1415.3535765731042</c:v>
                </c:pt>
                <c:pt idx="82">
                  <c:v>1374.6668612584833</c:v>
                </c:pt>
                <c:pt idx="83">
                  <c:v>1323.9094890067865</c:v>
                </c:pt>
                <c:pt idx="84">
                  <c:v>1281.8555912054294</c:v>
                </c:pt>
                <c:pt idx="85">
                  <c:v>1253.6444729643433</c:v>
                </c:pt>
                <c:pt idx="86">
                  <c:v>1235.4375783714745</c:v>
                </c:pt>
                <c:pt idx="87">
                  <c:v>1225.4080626971795</c:v>
                </c:pt>
                <c:pt idx="88">
                  <c:v>1225.2384501577435</c:v>
                </c:pt>
                <c:pt idx="89">
                  <c:v>1239.1587601261947</c:v>
                </c:pt>
                <c:pt idx="90">
                  <c:v>1245.4310081009558</c:v>
                </c:pt>
                <c:pt idx="91">
                  <c:v>1255.4708064807646</c:v>
                </c:pt>
                <c:pt idx="92">
                  <c:v>1258.6466451846118</c:v>
                </c:pt>
                <c:pt idx="93">
                  <c:v>1258.1913161476893</c:v>
                </c:pt>
                <c:pt idx="94">
                  <c:v>1264.4410529181514</c:v>
                </c:pt>
                <c:pt idx="95">
                  <c:v>1266.2848423345213</c:v>
                </c:pt>
                <c:pt idx="96">
                  <c:v>1274.0438738676169</c:v>
                </c:pt>
                <c:pt idx="97">
                  <c:v>1281.8110990940936</c:v>
                </c:pt>
                <c:pt idx="98">
                  <c:v>1297.120879275275</c:v>
                </c:pt>
                <c:pt idx="99">
                  <c:v>1314.98870342022</c:v>
                </c:pt>
                <c:pt idx="100">
                  <c:v>1330.306962736176</c:v>
                </c:pt>
                <c:pt idx="101">
                  <c:v>1339.7295701889409</c:v>
                </c:pt>
                <c:pt idx="102">
                  <c:v>1346.1356561511527</c:v>
                </c:pt>
                <c:pt idx="103">
                  <c:v>1349.4425249209221</c:v>
                </c:pt>
                <c:pt idx="104">
                  <c:v>1350.6220199367376</c:v>
                </c:pt>
                <c:pt idx="105">
                  <c:v>1350.8616159493899</c:v>
                </c:pt>
                <c:pt idx="106">
                  <c:v>1354.6752927595119</c:v>
                </c:pt>
                <c:pt idx="107">
                  <c:v>1366.0442342076094</c:v>
                </c:pt>
                <c:pt idx="108">
                  <c:v>1383.3473873660876</c:v>
                </c:pt>
                <c:pt idx="109">
                  <c:v>1400.60390989287</c:v>
                </c:pt>
                <c:pt idx="110">
                  <c:v>1425.113127914296</c:v>
                </c:pt>
                <c:pt idx="111">
                  <c:v>1448.5285023314368</c:v>
                </c:pt>
                <c:pt idx="112">
                  <c:v>1468.5608018651496</c:v>
                </c:pt>
                <c:pt idx="113">
                  <c:v>1480.7206414921195</c:v>
                </c:pt>
                <c:pt idx="114">
                  <c:v>1499.8085131936957</c:v>
                </c:pt>
                <c:pt idx="115">
                  <c:v>1517.0508105549566</c:v>
                </c:pt>
                <c:pt idx="116">
                  <c:v>1531.5786484439652</c:v>
                </c:pt>
                <c:pt idx="117">
                  <c:v>1543.7169187551722</c:v>
                </c:pt>
                <c:pt idx="118">
                  <c:v>1553.3075350041377</c:v>
                </c:pt>
                <c:pt idx="119">
                  <c:v>1573.6780280033101</c:v>
                </c:pt>
                <c:pt idx="120">
                  <c:v>1599.1224224026482</c:v>
                </c:pt>
                <c:pt idx="121">
                  <c:v>1626.8579379221187</c:v>
                </c:pt>
                <c:pt idx="122">
                  <c:v>1661.420350337695</c:v>
                </c:pt>
                <c:pt idx="123">
                  <c:v>1699.1802802701559</c:v>
                </c:pt>
                <c:pt idx="124">
                  <c:v>1720.4782242161248</c:v>
                </c:pt>
                <c:pt idx="125">
                  <c:v>1728.5225793728998</c:v>
                </c:pt>
                <c:pt idx="126">
                  <c:v>1733.0080634983201</c:v>
                </c:pt>
                <c:pt idx="127">
                  <c:v>1750.0584507986559</c:v>
                </c:pt>
                <c:pt idx="128">
                  <c:v>1774.2247606389246</c:v>
                </c:pt>
                <c:pt idx="129">
                  <c:v>1786.1618085111397</c:v>
                </c:pt>
                <c:pt idx="130">
                  <c:v>1780.7434468089118</c:v>
                </c:pt>
                <c:pt idx="131">
                  <c:v>1773.8847574471295</c:v>
                </c:pt>
                <c:pt idx="132">
                  <c:v>1769.0958059577038</c:v>
                </c:pt>
                <c:pt idx="133">
                  <c:v>1771.4766447661632</c:v>
                </c:pt>
                <c:pt idx="134">
                  <c:v>1776.5633158129308</c:v>
                </c:pt>
                <c:pt idx="135">
                  <c:v>1772.0106526503448</c:v>
                </c:pt>
                <c:pt idx="136">
                  <c:v>1760.8405221202759</c:v>
                </c:pt>
                <c:pt idx="137">
                  <c:v>1755.4244176962206</c:v>
                </c:pt>
                <c:pt idx="138">
                  <c:v>1755.0455341569766</c:v>
                </c:pt>
                <c:pt idx="139">
                  <c:v>1757.6064273255813</c:v>
                </c:pt>
                <c:pt idx="140">
                  <c:v>1760.7311418604652</c:v>
                </c:pt>
                <c:pt idx="141">
                  <c:v>1754.3409134883721</c:v>
                </c:pt>
                <c:pt idx="142">
                  <c:v>1744.0727307906977</c:v>
                </c:pt>
                <c:pt idx="143">
                  <c:v>1740.7841846325582</c:v>
                </c:pt>
                <c:pt idx="144">
                  <c:v>1737.2413477060468</c:v>
                </c:pt>
                <c:pt idx="145">
                  <c:v>1732.6030781648374</c:v>
                </c:pt>
                <c:pt idx="146">
                  <c:v>1729.14246253187</c:v>
                </c:pt>
                <c:pt idx="147">
                  <c:v>1728.4339700254959</c:v>
                </c:pt>
                <c:pt idx="148">
                  <c:v>1730.2531760203967</c:v>
                </c:pt>
                <c:pt idx="149">
                  <c:v>1732.9945408163173</c:v>
                </c:pt>
                <c:pt idx="150">
                  <c:v>1738.6336326530541</c:v>
                </c:pt>
                <c:pt idx="151">
                  <c:v>1740.8529061224433</c:v>
                </c:pt>
                <c:pt idx="152">
                  <c:v>1739.5943248979547</c:v>
                </c:pt>
                <c:pt idx="153">
                  <c:v>1733.5194599183637</c:v>
                </c:pt>
                <c:pt idx="154">
                  <c:v>1717.297567934691</c:v>
                </c:pt>
                <c:pt idx="155">
                  <c:v>1690.9680543477527</c:v>
                </c:pt>
                <c:pt idx="156">
                  <c:v>1647.1824434782022</c:v>
                </c:pt>
                <c:pt idx="157">
                  <c:v>1615.6339547825619</c:v>
                </c:pt>
                <c:pt idx="158">
                  <c:v>1605.6871638260495</c:v>
                </c:pt>
                <c:pt idx="159">
                  <c:v>1600.6757310608398</c:v>
                </c:pt>
                <c:pt idx="160">
                  <c:v>1603.3505848486718</c:v>
                </c:pt>
                <c:pt idx="161">
                  <c:v>1607.2484678789376</c:v>
                </c:pt>
                <c:pt idx="162">
                  <c:v>1611.0907743031501</c:v>
                </c:pt>
                <c:pt idx="163">
                  <c:v>1602.4366194425199</c:v>
                </c:pt>
                <c:pt idx="164">
                  <c:v>1580.897295554016</c:v>
                </c:pt>
                <c:pt idx="165">
                  <c:v>1559.3598364432128</c:v>
                </c:pt>
                <c:pt idx="166">
                  <c:v>1538.9578691545703</c:v>
                </c:pt>
                <c:pt idx="167">
                  <c:v>1521.3022953236564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23-4634-8268-E5DFEB13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1600"/>
        <c:axId val="98683136"/>
      </c:lineChart>
      <c:catAx>
        <c:axId val="98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683136"/>
        <c:crosses val="autoZero"/>
        <c:auto val="1"/>
        <c:lblAlgn val="ctr"/>
        <c:lblOffset val="100"/>
        <c:noMultiLvlLbl val="0"/>
      </c:catAx>
      <c:valAx>
        <c:axId val="98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it-IT" sz="1600" b="1" i="0" baseline="0">
                <a:effectLst/>
              </a:rPr>
              <a:t>Confronto dei Prezzi del Gasolio con le previsioni </a:t>
            </a:r>
            <a:r>
              <a:rPr lang="el-GR" sz="1600" b="1" i="0" baseline="0">
                <a:effectLst/>
              </a:rPr>
              <a:t>λ</a:t>
            </a:r>
            <a:endParaRPr lang="it-IT" sz="1600">
              <a:effectLst/>
            </a:endParaRPr>
          </a:p>
        </c:rich>
      </c:tx>
      <c:layout>
        <c:manualLayout>
          <c:xMode val="edge"/>
          <c:yMode val="edge"/>
          <c:x val="3.4242007399677449E-2"/>
          <c:y val="2.36861565605213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8050351511316107"/>
          <c:y val="0.15041704110169848"/>
          <c:w val="0.70947585618062803"/>
          <c:h val="0.72078311034049936"/>
        </c:manualLayout>
      </c:layout>
      <c:lineChart>
        <c:grouping val="standard"/>
        <c:varyColors val="0"/>
        <c:ser>
          <c:idx val="0"/>
          <c:order val="0"/>
          <c:tx>
            <c:v>Prezzi Gasolio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'Livellamento esponenziale'!$E$8:$E$175</c:f>
              <c:numCache>
                <c:formatCode>General</c:formatCode>
                <c:ptCount val="168"/>
                <c:pt idx="0">
                  <c:v>836.14</c:v>
                </c:pt>
                <c:pt idx="1">
                  <c:v>837.04</c:v>
                </c:pt>
                <c:pt idx="2">
                  <c:v>844.64</c:v>
                </c:pt>
                <c:pt idx="3">
                  <c:v>866.36</c:v>
                </c:pt>
                <c:pt idx="4">
                  <c:v>868.07</c:v>
                </c:pt>
                <c:pt idx="5">
                  <c:v>857.43</c:v>
                </c:pt>
                <c:pt idx="6">
                  <c:v>846.06</c:v>
                </c:pt>
                <c:pt idx="7">
                  <c:v>842.69</c:v>
                </c:pt>
                <c:pt idx="8">
                  <c:v>859.39</c:v>
                </c:pt>
                <c:pt idx="9">
                  <c:v>875.67</c:v>
                </c:pt>
                <c:pt idx="10">
                  <c:v>864.11</c:v>
                </c:pt>
                <c:pt idx="11">
                  <c:v>864.37</c:v>
                </c:pt>
                <c:pt idx="12">
                  <c:v>891.6</c:v>
                </c:pt>
                <c:pt idx="13">
                  <c:v>906.23</c:v>
                </c:pt>
                <c:pt idx="14">
                  <c:v>936.62</c:v>
                </c:pt>
                <c:pt idx="15">
                  <c:v>906.74</c:v>
                </c:pt>
                <c:pt idx="16">
                  <c:v>860.9</c:v>
                </c:pt>
                <c:pt idx="17">
                  <c:v>845.88</c:v>
                </c:pt>
                <c:pt idx="18">
                  <c:v>850.63</c:v>
                </c:pt>
                <c:pt idx="19">
                  <c:v>865.55</c:v>
                </c:pt>
                <c:pt idx="20">
                  <c:v>863.72</c:v>
                </c:pt>
                <c:pt idx="21">
                  <c:v>860.8</c:v>
                </c:pt>
                <c:pt idx="22">
                  <c:v>873.95</c:v>
                </c:pt>
                <c:pt idx="23">
                  <c:v>869.89</c:v>
                </c:pt>
                <c:pt idx="24">
                  <c:v>875.28</c:v>
                </c:pt>
                <c:pt idx="25">
                  <c:v>872.51</c:v>
                </c:pt>
                <c:pt idx="26">
                  <c:v>886.94</c:v>
                </c:pt>
                <c:pt idx="27">
                  <c:v>899.36</c:v>
                </c:pt>
                <c:pt idx="28">
                  <c:v>924.13</c:v>
                </c:pt>
                <c:pt idx="29">
                  <c:v>937.48</c:v>
                </c:pt>
                <c:pt idx="30">
                  <c:v>935.83</c:v>
                </c:pt>
                <c:pt idx="31">
                  <c:v>954.81</c:v>
                </c:pt>
                <c:pt idx="32">
                  <c:v>970.13</c:v>
                </c:pt>
                <c:pt idx="33">
                  <c:v>996.25</c:v>
                </c:pt>
                <c:pt idx="34">
                  <c:v>996.73</c:v>
                </c:pt>
                <c:pt idx="35">
                  <c:v>1013.93</c:v>
                </c:pt>
                <c:pt idx="36">
                  <c:v>1009</c:v>
                </c:pt>
                <c:pt idx="37">
                  <c:v>1022.64</c:v>
                </c:pt>
                <c:pt idx="38">
                  <c:v>1057.44</c:v>
                </c:pt>
                <c:pt idx="39">
                  <c:v>1106.3</c:v>
                </c:pt>
                <c:pt idx="40">
                  <c:v>1070.75</c:v>
                </c:pt>
                <c:pt idx="41">
                  <c:v>1090.44</c:v>
                </c:pt>
                <c:pt idx="42">
                  <c:v>1131.04</c:v>
                </c:pt>
                <c:pt idx="43">
                  <c:v>1140.6099999999999</c:v>
                </c:pt>
                <c:pt idx="44">
                  <c:v>1182.4100000000001</c:v>
                </c:pt>
                <c:pt idx="45">
                  <c:v>1211.1199999999999</c:v>
                </c:pt>
                <c:pt idx="46">
                  <c:v>1144.6099999999999</c:v>
                </c:pt>
                <c:pt idx="47">
                  <c:v>1119.45</c:v>
                </c:pt>
                <c:pt idx="48">
                  <c:v>1146.96</c:v>
                </c:pt>
                <c:pt idx="49">
                  <c:v>1150.8900000000001</c:v>
                </c:pt>
                <c:pt idx="50">
                  <c:v>1163.23</c:v>
                </c:pt>
                <c:pt idx="51">
                  <c:v>1178.56</c:v>
                </c:pt>
                <c:pt idx="52">
                  <c:v>1204.8699999999999</c:v>
                </c:pt>
                <c:pt idx="53">
                  <c:v>1197</c:v>
                </c:pt>
                <c:pt idx="54">
                  <c:v>1203.07</c:v>
                </c:pt>
                <c:pt idx="55">
                  <c:v>1206.67</c:v>
                </c:pt>
                <c:pt idx="56">
                  <c:v>1168.81</c:v>
                </c:pt>
                <c:pt idx="57">
                  <c:v>1119.6400000000001</c:v>
                </c:pt>
                <c:pt idx="58">
                  <c:v>1115.58</c:v>
                </c:pt>
                <c:pt idx="59">
                  <c:v>1113.8699999999999</c:v>
                </c:pt>
                <c:pt idx="60">
                  <c:v>1099.4000000000001</c:v>
                </c:pt>
                <c:pt idx="61">
                  <c:v>1082.6400000000001</c:v>
                </c:pt>
                <c:pt idx="62">
                  <c:v>1105.33</c:v>
                </c:pt>
                <c:pt idx="63">
                  <c:v>1120.6300000000001</c:v>
                </c:pt>
                <c:pt idx="64">
                  <c:v>1131</c:v>
                </c:pt>
                <c:pt idx="65">
                  <c:v>1150.31</c:v>
                </c:pt>
                <c:pt idx="66">
                  <c:v>1161.8399999999999</c:v>
                </c:pt>
                <c:pt idx="67">
                  <c:v>1173.5899999999999</c:v>
                </c:pt>
                <c:pt idx="68">
                  <c:v>1180.67</c:v>
                </c:pt>
                <c:pt idx="69">
                  <c:v>1205.28</c:v>
                </c:pt>
                <c:pt idx="70">
                  <c:v>1252.4100000000001</c:v>
                </c:pt>
                <c:pt idx="71">
                  <c:v>1286.1099999999999</c:v>
                </c:pt>
                <c:pt idx="72">
                  <c:v>1277.74</c:v>
                </c:pt>
                <c:pt idx="73">
                  <c:v>1271.8900000000001</c:v>
                </c:pt>
                <c:pt idx="74">
                  <c:v>1332.28</c:v>
                </c:pt>
                <c:pt idx="75">
                  <c:v>1345.5</c:v>
                </c:pt>
                <c:pt idx="76">
                  <c:v>1443.16</c:v>
                </c:pt>
                <c:pt idx="77">
                  <c:v>1507.25</c:v>
                </c:pt>
                <c:pt idx="78">
                  <c:v>1518.14</c:v>
                </c:pt>
                <c:pt idx="79">
                  <c:v>1436.88</c:v>
                </c:pt>
                <c:pt idx="80">
                  <c:v>1383.87</c:v>
                </c:pt>
                <c:pt idx="81">
                  <c:v>1301.48</c:v>
                </c:pt>
                <c:pt idx="82">
                  <c:v>1194.82</c:v>
                </c:pt>
                <c:pt idx="83">
                  <c:v>1092.9000000000001</c:v>
                </c:pt>
                <c:pt idx="84">
                  <c:v>1051.4000000000001</c:v>
                </c:pt>
                <c:pt idx="85">
                  <c:v>1056.72</c:v>
                </c:pt>
                <c:pt idx="86">
                  <c:v>1022.79</c:v>
                </c:pt>
                <c:pt idx="87">
                  <c:v>1041.44</c:v>
                </c:pt>
                <c:pt idx="88">
                  <c:v>1061.58</c:v>
                </c:pt>
                <c:pt idx="89">
                  <c:v>1096.02</c:v>
                </c:pt>
                <c:pt idx="90">
                  <c:v>1086.2</c:v>
                </c:pt>
                <c:pt idx="91">
                  <c:v>1117.3800000000001</c:v>
                </c:pt>
                <c:pt idx="92">
                  <c:v>1096.0899999999999</c:v>
                </c:pt>
                <c:pt idx="93">
                  <c:v>1095.73</c:v>
                </c:pt>
                <c:pt idx="94">
                  <c:v>1126.04</c:v>
                </c:pt>
                <c:pt idx="95">
                  <c:v>1114.67</c:v>
                </c:pt>
                <c:pt idx="96">
                  <c:v>1145.25</c:v>
                </c:pt>
                <c:pt idx="97">
                  <c:v>1142.32</c:v>
                </c:pt>
                <c:pt idx="98">
                  <c:v>1189.58</c:v>
                </c:pt>
                <c:pt idx="99">
                  <c:v>1215.83</c:v>
                </c:pt>
                <c:pt idx="100">
                  <c:v>1241.21</c:v>
                </c:pt>
                <c:pt idx="101">
                  <c:v>1236.3</c:v>
                </c:pt>
                <c:pt idx="102">
                  <c:v>1215.31</c:v>
                </c:pt>
                <c:pt idx="103">
                  <c:v>1211.44</c:v>
                </c:pt>
                <c:pt idx="104">
                  <c:v>1217.18</c:v>
                </c:pt>
                <c:pt idx="105">
                  <c:v>1221.46</c:v>
                </c:pt>
                <c:pt idx="106">
                  <c:v>1242.8399999999999</c:v>
                </c:pt>
                <c:pt idx="107">
                  <c:v>1286.3800000000001</c:v>
                </c:pt>
                <c:pt idx="108">
                  <c:v>1328.14</c:v>
                </c:pt>
                <c:pt idx="109">
                  <c:v>1351.26</c:v>
                </c:pt>
                <c:pt idx="110">
                  <c:v>1416.73</c:v>
                </c:pt>
                <c:pt idx="111">
                  <c:v>1448.06</c:v>
                </c:pt>
                <c:pt idx="112">
                  <c:v>1423.26</c:v>
                </c:pt>
                <c:pt idx="113">
                  <c:v>1402.52</c:v>
                </c:pt>
                <c:pt idx="114">
                  <c:v>1450.28</c:v>
                </c:pt>
                <c:pt idx="115">
                  <c:v>1461.04</c:v>
                </c:pt>
                <c:pt idx="116">
                  <c:v>1465.79</c:v>
                </c:pt>
                <c:pt idx="117">
                  <c:v>1483.92</c:v>
                </c:pt>
                <c:pt idx="118">
                  <c:v>1512.89</c:v>
                </c:pt>
                <c:pt idx="119">
                  <c:v>1631.65</c:v>
                </c:pt>
                <c:pt idx="120">
                  <c:v>1671.71</c:v>
                </c:pt>
                <c:pt idx="121">
                  <c:v>1692.94</c:v>
                </c:pt>
                <c:pt idx="122">
                  <c:v>1724.27</c:v>
                </c:pt>
                <c:pt idx="123">
                  <c:v>1735.05</c:v>
                </c:pt>
                <c:pt idx="124">
                  <c:v>1703.01</c:v>
                </c:pt>
                <c:pt idx="125">
                  <c:v>1657.23</c:v>
                </c:pt>
                <c:pt idx="126">
                  <c:v>1647.02</c:v>
                </c:pt>
                <c:pt idx="127">
                  <c:v>1716.81</c:v>
                </c:pt>
                <c:pt idx="128">
                  <c:v>1764.22</c:v>
                </c:pt>
                <c:pt idx="129">
                  <c:v>1745.65</c:v>
                </c:pt>
                <c:pt idx="130">
                  <c:v>1712.85</c:v>
                </c:pt>
                <c:pt idx="131">
                  <c:v>1701.11</c:v>
                </c:pt>
                <c:pt idx="132">
                  <c:v>1694.38</c:v>
                </c:pt>
                <c:pt idx="133">
                  <c:v>1699.67</c:v>
                </c:pt>
                <c:pt idx="134">
                  <c:v>1693.94</c:v>
                </c:pt>
                <c:pt idx="135">
                  <c:v>1651.11</c:v>
                </c:pt>
                <c:pt idx="136">
                  <c:v>1612.31</c:v>
                </c:pt>
                <c:pt idx="137">
                  <c:v>1626.46</c:v>
                </c:pt>
                <c:pt idx="138">
                  <c:v>1644.02</c:v>
                </c:pt>
                <c:pt idx="139">
                  <c:v>1658.04</c:v>
                </c:pt>
                <c:pt idx="140">
                  <c:v>1676.67</c:v>
                </c:pt>
                <c:pt idx="141">
                  <c:v>1659.69</c:v>
                </c:pt>
                <c:pt idx="142">
                  <c:v>1636.63</c:v>
                </c:pt>
                <c:pt idx="143">
                  <c:v>1656.56</c:v>
                </c:pt>
                <c:pt idx="144">
                  <c:v>1648.99</c:v>
                </c:pt>
                <c:pt idx="145">
                  <c:v>1637.83</c:v>
                </c:pt>
                <c:pt idx="146">
                  <c:v>1631.47</c:v>
                </c:pt>
                <c:pt idx="147">
                  <c:v>1628.55</c:v>
                </c:pt>
                <c:pt idx="148">
                  <c:v>1630.68</c:v>
                </c:pt>
                <c:pt idx="149">
                  <c:v>1632.08</c:v>
                </c:pt>
                <c:pt idx="150">
                  <c:v>1635.64</c:v>
                </c:pt>
                <c:pt idx="151">
                  <c:v>1621.61</c:v>
                </c:pt>
                <c:pt idx="152">
                  <c:v>1614.78</c:v>
                </c:pt>
                <c:pt idx="153">
                  <c:v>1593.24</c:v>
                </c:pt>
                <c:pt idx="154">
                  <c:v>1553.45</c:v>
                </c:pt>
                <c:pt idx="155">
                  <c:v>1493.47</c:v>
                </c:pt>
                <c:pt idx="156">
                  <c:v>1387.26</c:v>
                </c:pt>
                <c:pt idx="157">
                  <c:v>1400.39</c:v>
                </c:pt>
                <c:pt idx="158">
                  <c:v>1462.26</c:v>
                </c:pt>
                <c:pt idx="159">
                  <c:v>1447.72</c:v>
                </c:pt>
                <c:pt idx="160">
                  <c:v>1480.2</c:v>
                </c:pt>
                <c:pt idx="161">
                  <c:v>1477.54</c:v>
                </c:pt>
                <c:pt idx="162">
                  <c:v>1451.55</c:v>
                </c:pt>
                <c:pt idx="163">
                  <c:v>1398.76</c:v>
                </c:pt>
                <c:pt idx="164">
                  <c:v>1360.03</c:v>
                </c:pt>
                <c:pt idx="165">
                  <c:v>1348.4</c:v>
                </c:pt>
                <c:pt idx="166">
                  <c:v>1340.52</c:v>
                </c:pt>
                <c:pt idx="167">
                  <c:v>1308.8499999999999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3-4634-8268-E5DFEB13390D}"/>
            </c:ext>
          </c:extLst>
        </c:ser>
        <c:ser>
          <c:idx val="1"/>
          <c:order val="1"/>
          <c:tx>
            <c:v>Previsione 0,2</c:v>
          </c:tx>
          <c:spPr>
            <a:ln w="1587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'Livellamento esponenziale'!$F$8:$F$175</c:f>
              <c:numCache>
                <c:formatCode>General</c:formatCode>
                <c:ptCount val="168"/>
                <c:pt idx="0">
                  <c:v>836.14</c:v>
                </c:pt>
                <c:pt idx="1">
                  <c:v>836.86000000000013</c:v>
                </c:pt>
                <c:pt idx="2">
                  <c:v>843.08400000000006</c:v>
                </c:pt>
                <c:pt idx="3">
                  <c:v>861.70480000000009</c:v>
                </c:pt>
                <c:pt idx="4">
                  <c:v>866.79696000000013</c:v>
                </c:pt>
                <c:pt idx="5">
                  <c:v>859.30339200000003</c:v>
                </c:pt>
                <c:pt idx="6">
                  <c:v>848.70867839999994</c:v>
                </c:pt>
                <c:pt idx="7">
                  <c:v>843.89373568000008</c:v>
                </c:pt>
                <c:pt idx="8">
                  <c:v>856.29074713600005</c:v>
                </c:pt>
                <c:pt idx="9">
                  <c:v>871.79414942720007</c:v>
                </c:pt>
                <c:pt idx="10">
                  <c:v>865.64682988544007</c:v>
                </c:pt>
                <c:pt idx="11">
                  <c:v>864.62536597708811</c:v>
                </c:pt>
                <c:pt idx="12">
                  <c:v>886.20507319541775</c:v>
                </c:pt>
                <c:pt idx="13">
                  <c:v>902.22501463908361</c:v>
                </c:pt>
                <c:pt idx="14">
                  <c:v>929.74100292781679</c:v>
                </c:pt>
                <c:pt idx="15">
                  <c:v>911.34020058556348</c:v>
                </c:pt>
                <c:pt idx="16">
                  <c:v>870.98804011711275</c:v>
                </c:pt>
                <c:pt idx="17">
                  <c:v>850.90160802342257</c:v>
                </c:pt>
                <c:pt idx="18">
                  <c:v>850.68432160468456</c:v>
                </c:pt>
                <c:pt idx="19">
                  <c:v>862.57686432093692</c:v>
                </c:pt>
                <c:pt idx="20">
                  <c:v>863.4913728641875</c:v>
                </c:pt>
                <c:pt idx="21">
                  <c:v>861.33827457283746</c:v>
                </c:pt>
                <c:pt idx="22">
                  <c:v>871.4276549145676</c:v>
                </c:pt>
                <c:pt idx="23">
                  <c:v>870.19753098291358</c:v>
                </c:pt>
                <c:pt idx="24">
                  <c:v>874.26350619658274</c:v>
                </c:pt>
                <c:pt idx="25">
                  <c:v>872.86070123931654</c:v>
                </c:pt>
                <c:pt idx="26">
                  <c:v>884.12414024786347</c:v>
                </c:pt>
                <c:pt idx="27">
                  <c:v>896.31282804957277</c:v>
                </c:pt>
                <c:pt idx="28">
                  <c:v>918.56656560991462</c:v>
                </c:pt>
                <c:pt idx="29">
                  <c:v>933.69731312198292</c:v>
                </c:pt>
                <c:pt idx="30">
                  <c:v>935.40346262439675</c:v>
                </c:pt>
                <c:pt idx="31">
                  <c:v>950.92869252487935</c:v>
                </c:pt>
                <c:pt idx="32">
                  <c:v>966.28973850497596</c:v>
                </c:pt>
                <c:pt idx="33">
                  <c:v>990.25794770099515</c:v>
                </c:pt>
                <c:pt idx="34">
                  <c:v>995.43558954019909</c:v>
                </c:pt>
                <c:pt idx="35">
                  <c:v>1010.2311179080398</c:v>
                </c:pt>
                <c:pt idx="36">
                  <c:v>1009.246223581608</c:v>
                </c:pt>
                <c:pt idx="37">
                  <c:v>1019.9612447163217</c:v>
                </c:pt>
                <c:pt idx="38">
                  <c:v>1049.9442489432645</c:v>
                </c:pt>
                <c:pt idx="39">
                  <c:v>1095.0288497886529</c:v>
                </c:pt>
                <c:pt idx="40">
                  <c:v>1075.6057699577307</c:v>
                </c:pt>
                <c:pt idx="41">
                  <c:v>1087.4731539915463</c:v>
                </c:pt>
                <c:pt idx="42">
                  <c:v>1122.3266307983092</c:v>
                </c:pt>
                <c:pt idx="43">
                  <c:v>1136.9533261596619</c:v>
                </c:pt>
                <c:pt idx="44">
                  <c:v>1173.3186652319325</c:v>
                </c:pt>
                <c:pt idx="45">
                  <c:v>1203.5597330463866</c:v>
                </c:pt>
                <c:pt idx="46">
                  <c:v>1156.3999466092773</c:v>
                </c:pt>
                <c:pt idx="47">
                  <c:v>1126.8399893218555</c:v>
                </c:pt>
                <c:pt idx="48">
                  <c:v>1142.9359978643711</c:v>
                </c:pt>
                <c:pt idx="49">
                  <c:v>1149.2991995728744</c:v>
                </c:pt>
                <c:pt idx="50">
                  <c:v>1160.4438399145749</c:v>
                </c:pt>
                <c:pt idx="51">
                  <c:v>1174.9367679829149</c:v>
                </c:pt>
                <c:pt idx="52">
                  <c:v>1198.883353596583</c:v>
                </c:pt>
                <c:pt idx="53">
                  <c:v>1197.3766707193167</c:v>
                </c:pt>
                <c:pt idx="54">
                  <c:v>1201.9313341438633</c:v>
                </c:pt>
                <c:pt idx="55">
                  <c:v>1205.7222668287727</c:v>
                </c:pt>
                <c:pt idx="56">
                  <c:v>1176.1924533657545</c:v>
                </c:pt>
                <c:pt idx="57">
                  <c:v>1130.9504906731511</c:v>
                </c:pt>
                <c:pt idx="58">
                  <c:v>1118.6540981346302</c:v>
                </c:pt>
                <c:pt idx="59">
                  <c:v>1114.826819626926</c:v>
                </c:pt>
                <c:pt idx="60">
                  <c:v>1102.4853639253852</c:v>
                </c:pt>
                <c:pt idx="61">
                  <c:v>1086.6090727850772</c:v>
                </c:pt>
                <c:pt idx="62">
                  <c:v>1101.5858145570155</c:v>
                </c:pt>
                <c:pt idx="63">
                  <c:v>1116.8211629114032</c:v>
                </c:pt>
                <c:pt idx="64">
                  <c:v>1128.1642325822806</c:v>
                </c:pt>
                <c:pt idx="65">
                  <c:v>1145.8808465164561</c:v>
                </c:pt>
                <c:pt idx="66">
                  <c:v>1158.6481693032913</c:v>
                </c:pt>
                <c:pt idx="67">
                  <c:v>1170.6016338606582</c:v>
                </c:pt>
                <c:pt idx="68">
                  <c:v>1178.6563267721317</c:v>
                </c:pt>
                <c:pt idx="69">
                  <c:v>1199.9552653544265</c:v>
                </c:pt>
                <c:pt idx="70">
                  <c:v>1241.9190530708854</c:v>
                </c:pt>
                <c:pt idx="71">
                  <c:v>1277.271810614177</c:v>
                </c:pt>
                <c:pt idx="72">
                  <c:v>1277.6463621228354</c:v>
                </c:pt>
                <c:pt idx="73">
                  <c:v>1273.0412724245673</c:v>
                </c:pt>
                <c:pt idx="74">
                  <c:v>1320.4322544849135</c:v>
                </c:pt>
                <c:pt idx="75">
                  <c:v>1340.4864508969829</c:v>
                </c:pt>
                <c:pt idx="76">
                  <c:v>1422.6252901793966</c:v>
                </c:pt>
                <c:pt idx="77">
                  <c:v>1490.3250580358792</c:v>
                </c:pt>
                <c:pt idx="78">
                  <c:v>1512.577011607176</c:v>
                </c:pt>
                <c:pt idx="79">
                  <c:v>1452.0194023214353</c:v>
                </c:pt>
                <c:pt idx="80">
                  <c:v>1397.4998804642871</c:v>
                </c:pt>
                <c:pt idx="81">
                  <c:v>1320.6839760928574</c:v>
                </c:pt>
                <c:pt idx="82">
                  <c:v>1219.9927952185715</c:v>
                </c:pt>
                <c:pt idx="83">
                  <c:v>1118.3185590437145</c:v>
                </c:pt>
                <c:pt idx="84">
                  <c:v>1064.783711808743</c:v>
                </c:pt>
                <c:pt idx="85">
                  <c:v>1058.3327423617486</c:v>
                </c:pt>
                <c:pt idx="86">
                  <c:v>1029.8985484723498</c:v>
                </c:pt>
                <c:pt idx="87">
                  <c:v>1039.1317096944699</c:v>
                </c:pt>
                <c:pt idx="88">
                  <c:v>1057.090341938894</c:v>
                </c:pt>
                <c:pt idx="89">
                  <c:v>1088.2340683877787</c:v>
                </c:pt>
                <c:pt idx="90">
                  <c:v>1086.6068136775557</c:v>
                </c:pt>
                <c:pt idx="91">
                  <c:v>1111.2253627355112</c:v>
                </c:pt>
                <c:pt idx="92">
                  <c:v>1099.1170725471022</c:v>
                </c:pt>
                <c:pt idx="93">
                  <c:v>1096.4074145094205</c:v>
                </c:pt>
                <c:pt idx="94">
                  <c:v>1120.113482901884</c:v>
                </c:pt>
                <c:pt idx="95">
                  <c:v>1115.7586965803769</c:v>
                </c:pt>
                <c:pt idx="96">
                  <c:v>1139.3517393160755</c:v>
                </c:pt>
                <c:pt idx="97">
                  <c:v>1141.7263478632151</c:v>
                </c:pt>
                <c:pt idx="98">
                  <c:v>1180.009269572643</c:v>
                </c:pt>
                <c:pt idx="99">
                  <c:v>1208.6658539145287</c:v>
                </c:pt>
                <c:pt idx="100">
                  <c:v>1234.7011707829058</c:v>
                </c:pt>
                <c:pt idx="101">
                  <c:v>1235.9802341565812</c:v>
                </c:pt>
                <c:pt idx="102">
                  <c:v>1219.4440468313164</c:v>
                </c:pt>
                <c:pt idx="103">
                  <c:v>1213.0408093662634</c:v>
                </c:pt>
                <c:pt idx="104">
                  <c:v>1216.352161873253</c:v>
                </c:pt>
                <c:pt idx="105">
                  <c:v>1220.4384323746508</c:v>
                </c:pt>
                <c:pt idx="106">
                  <c:v>1238.3596864749302</c:v>
                </c:pt>
                <c:pt idx="107">
                  <c:v>1276.7759372949861</c:v>
                </c:pt>
                <c:pt idx="108">
                  <c:v>1317.8671874589975</c:v>
                </c:pt>
                <c:pt idx="109">
                  <c:v>1344.5814374917995</c:v>
                </c:pt>
                <c:pt idx="110">
                  <c:v>1402.3002874983599</c:v>
                </c:pt>
                <c:pt idx="111">
                  <c:v>1438.9080574996722</c:v>
                </c:pt>
                <c:pt idx="112">
                  <c:v>1426.3896114999343</c:v>
                </c:pt>
                <c:pt idx="113">
                  <c:v>1407.2939222999869</c:v>
                </c:pt>
                <c:pt idx="114">
                  <c:v>1441.6827844599973</c:v>
                </c:pt>
                <c:pt idx="115">
                  <c:v>1457.1685568919995</c:v>
                </c:pt>
                <c:pt idx="116">
                  <c:v>1464.0657113784</c:v>
                </c:pt>
                <c:pt idx="117">
                  <c:v>1479.9491422756803</c:v>
                </c:pt>
                <c:pt idx="118">
                  <c:v>1506.3018284551363</c:v>
                </c:pt>
                <c:pt idx="119">
                  <c:v>1606.5803656910275</c:v>
                </c:pt>
                <c:pt idx="120">
                  <c:v>1658.6840731382058</c:v>
                </c:pt>
                <c:pt idx="121">
                  <c:v>1686.0888146276413</c:v>
                </c:pt>
                <c:pt idx="122">
                  <c:v>1716.6337629255286</c:v>
                </c:pt>
                <c:pt idx="123">
                  <c:v>1731.3667525851056</c:v>
                </c:pt>
                <c:pt idx="124">
                  <c:v>1708.6813505170212</c:v>
                </c:pt>
                <c:pt idx="125">
                  <c:v>1667.5202701034043</c:v>
                </c:pt>
                <c:pt idx="126">
                  <c:v>1651.120054020681</c:v>
                </c:pt>
                <c:pt idx="127">
                  <c:v>1703.6720108041363</c:v>
                </c:pt>
                <c:pt idx="128">
                  <c:v>1752.1104021608276</c:v>
                </c:pt>
                <c:pt idx="129">
                  <c:v>1746.9420804321658</c:v>
                </c:pt>
                <c:pt idx="130">
                  <c:v>1719.6684160864331</c:v>
                </c:pt>
                <c:pt idx="131">
                  <c:v>1704.8216832172866</c:v>
                </c:pt>
                <c:pt idx="132">
                  <c:v>1696.4683366434574</c:v>
                </c:pt>
                <c:pt idx="133">
                  <c:v>1699.0296673286916</c:v>
                </c:pt>
                <c:pt idx="134">
                  <c:v>1694.9579334657383</c:v>
                </c:pt>
                <c:pt idx="135">
                  <c:v>1659.8795866931475</c:v>
                </c:pt>
                <c:pt idx="136">
                  <c:v>1621.8239173386296</c:v>
                </c:pt>
                <c:pt idx="137">
                  <c:v>1625.5327834677259</c:v>
                </c:pt>
                <c:pt idx="138">
                  <c:v>1640.3225566935453</c:v>
                </c:pt>
                <c:pt idx="139">
                  <c:v>1654.4965113387091</c:v>
                </c:pt>
                <c:pt idx="140">
                  <c:v>1672.2353022677421</c:v>
                </c:pt>
                <c:pt idx="141">
                  <c:v>1662.1990604535486</c:v>
                </c:pt>
                <c:pt idx="142">
                  <c:v>1641.7438120907098</c:v>
                </c:pt>
                <c:pt idx="143">
                  <c:v>1653.5967624181421</c:v>
                </c:pt>
                <c:pt idx="144">
                  <c:v>1649.9113524836284</c:v>
                </c:pt>
                <c:pt idx="145">
                  <c:v>1640.2462704967259</c:v>
                </c:pt>
                <c:pt idx="146">
                  <c:v>1633.2252540993454</c:v>
                </c:pt>
                <c:pt idx="147">
                  <c:v>1629.4850508198692</c:v>
                </c:pt>
                <c:pt idx="148">
                  <c:v>1630.4410101639739</c:v>
                </c:pt>
                <c:pt idx="149">
                  <c:v>1631.7522020327947</c:v>
                </c:pt>
                <c:pt idx="150">
                  <c:v>1634.862440406559</c:v>
                </c:pt>
                <c:pt idx="151">
                  <c:v>1624.2604880813119</c:v>
                </c:pt>
                <c:pt idx="152">
                  <c:v>1616.6760976162625</c:v>
                </c:pt>
                <c:pt idx="153">
                  <c:v>1597.9272195232527</c:v>
                </c:pt>
                <c:pt idx="154">
                  <c:v>1562.3454439046509</c:v>
                </c:pt>
                <c:pt idx="155">
                  <c:v>1507.2450887809302</c:v>
                </c:pt>
                <c:pt idx="156">
                  <c:v>1411.2570177561861</c:v>
                </c:pt>
                <c:pt idx="157">
                  <c:v>1402.5634035512373</c:v>
                </c:pt>
                <c:pt idx="158">
                  <c:v>1450.3206807102474</c:v>
                </c:pt>
                <c:pt idx="159">
                  <c:v>1448.2401361420498</c:v>
                </c:pt>
                <c:pt idx="160">
                  <c:v>1473.8080272284101</c:v>
                </c:pt>
                <c:pt idx="161">
                  <c:v>1476.793605445682</c:v>
                </c:pt>
                <c:pt idx="162">
                  <c:v>1456.5987210891365</c:v>
                </c:pt>
                <c:pt idx="163">
                  <c:v>1410.3277442178273</c:v>
                </c:pt>
                <c:pt idx="164">
                  <c:v>1370.0895488435656</c:v>
                </c:pt>
                <c:pt idx="165">
                  <c:v>1352.7379097687131</c:v>
                </c:pt>
                <c:pt idx="166">
                  <c:v>1342.9635819537425</c:v>
                </c:pt>
                <c:pt idx="167">
                  <c:v>1315.6727163907485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23-4634-8268-E5DFEB13390D}"/>
            </c:ext>
          </c:extLst>
        </c:ser>
        <c:ser>
          <c:idx val="2"/>
          <c:order val="2"/>
          <c:tx>
            <c:v>Previsione 0,8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'Livellamento esponenziale'!$G$8:$G$175</c:f>
              <c:numCache>
                <c:formatCode>General</c:formatCode>
                <c:ptCount val="168"/>
                <c:pt idx="0">
                  <c:v>836.14</c:v>
                </c:pt>
                <c:pt idx="1">
                  <c:v>836.31999999999994</c:v>
                </c:pt>
                <c:pt idx="2">
                  <c:v>838.41600000000017</c:v>
                </c:pt>
                <c:pt idx="3">
                  <c:v>847.73919999999998</c:v>
                </c:pt>
                <c:pt idx="4">
                  <c:v>862.97784000000001</c:v>
                </c:pt>
                <c:pt idx="5">
                  <c:v>864.92356800000016</c:v>
                </c:pt>
                <c:pt idx="6">
                  <c:v>856.65471360000004</c:v>
                </c:pt>
                <c:pt idx="7">
                  <c:v>847.50494272000003</c:v>
                </c:pt>
                <c:pt idx="8">
                  <c:v>846.99298854400001</c:v>
                </c:pt>
                <c:pt idx="9">
                  <c:v>860.16659770880005</c:v>
                </c:pt>
                <c:pt idx="10">
                  <c:v>870.25731954176013</c:v>
                </c:pt>
                <c:pt idx="11">
                  <c:v>865.39146390835208</c:v>
                </c:pt>
                <c:pt idx="12">
                  <c:v>870.02029278167049</c:v>
                </c:pt>
                <c:pt idx="13">
                  <c:v>890.21005855633427</c:v>
                </c:pt>
                <c:pt idx="14">
                  <c:v>909.10401171126693</c:v>
                </c:pt>
                <c:pt idx="15">
                  <c:v>925.14080234225344</c:v>
                </c:pt>
                <c:pt idx="16">
                  <c:v>901.25216046845082</c:v>
                </c:pt>
                <c:pt idx="17">
                  <c:v>865.96643209369017</c:v>
                </c:pt>
                <c:pt idx="18">
                  <c:v>850.84728641873812</c:v>
                </c:pt>
                <c:pt idx="19">
                  <c:v>853.65745728374759</c:v>
                </c:pt>
                <c:pt idx="20">
                  <c:v>862.80549145674945</c:v>
                </c:pt>
                <c:pt idx="21">
                  <c:v>862.95309829134999</c:v>
                </c:pt>
                <c:pt idx="22">
                  <c:v>863.86061965827002</c:v>
                </c:pt>
                <c:pt idx="23">
                  <c:v>871.12012393165412</c:v>
                </c:pt>
                <c:pt idx="24">
                  <c:v>871.21402478633081</c:v>
                </c:pt>
                <c:pt idx="25">
                  <c:v>873.91280495726619</c:v>
                </c:pt>
                <c:pt idx="26">
                  <c:v>875.67656099145324</c:v>
                </c:pt>
                <c:pt idx="27">
                  <c:v>887.17131219829082</c:v>
                </c:pt>
                <c:pt idx="28">
                  <c:v>901.87626243965815</c:v>
                </c:pt>
                <c:pt idx="29">
                  <c:v>922.34925248793172</c:v>
                </c:pt>
                <c:pt idx="30">
                  <c:v>934.12385049758632</c:v>
                </c:pt>
                <c:pt idx="31">
                  <c:v>939.28477009951746</c:v>
                </c:pt>
                <c:pt idx="32">
                  <c:v>954.7689540199035</c:v>
                </c:pt>
                <c:pt idx="33">
                  <c:v>972.28179080398081</c:v>
                </c:pt>
                <c:pt idx="34">
                  <c:v>991.55235816079608</c:v>
                </c:pt>
                <c:pt idx="35">
                  <c:v>999.13447163215926</c:v>
                </c:pt>
                <c:pt idx="36">
                  <c:v>1009.9848943264318</c:v>
                </c:pt>
                <c:pt idx="37">
                  <c:v>1011.9249788652864</c:v>
                </c:pt>
                <c:pt idx="38">
                  <c:v>1027.4569957730575</c:v>
                </c:pt>
                <c:pt idx="39">
                  <c:v>1061.2153991546115</c:v>
                </c:pt>
                <c:pt idx="40">
                  <c:v>1090.1730798309222</c:v>
                </c:pt>
                <c:pt idx="41">
                  <c:v>1078.5726159661845</c:v>
                </c:pt>
                <c:pt idx="42">
                  <c:v>1096.186523193237</c:v>
                </c:pt>
                <c:pt idx="43">
                  <c:v>1125.9833046386473</c:v>
                </c:pt>
                <c:pt idx="44">
                  <c:v>1146.0446609277296</c:v>
                </c:pt>
                <c:pt idx="45">
                  <c:v>1180.8789321855461</c:v>
                </c:pt>
                <c:pt idx="46">
                  <c:v>1191.7697864371094</c:v>
                </c:pt>
                <c:pt idx="47">
                  <c:v>1149.0099572874219</c:v>
                </c:pt>
                <c:pt idx="48">
                  <c:v>1130.8639914574844</c:v>
                </c:pt>
                <c:pt idx="49">
                  <c:v>1144.5267982914968</c:v>
                </c:pt>
                <c:pt idx="50">
                  <c:v>1152.0853596582995</c:v>
                </c:pt>
                <c:pt idx="51">
                  <c:v>1164.0670719316599</c:v>
                </c:pt>
                <c:pt idx="52">
                  <c:v>1180.9234143863318</c:v>
                </c:pt>
                <c:pt idx="53">
                  <c:v>1198.5066828772663</c:v>
                </c:pt>
                <c:pt idx="54">
                  <c:v>1198.5153365754534</c:v>
                </c:pt>
                <c:pt idx="55">
                  <c:v>1202.8790673150907</c:v>
                </c:pt>
                <c:pt idx="56">
                  <c:v>1198.3398134630181</c:v>
                </c:pt>
                <c:pt idx="57">
                  <c:v>1164.8819626926036</c:v>
                </c:pt>
                <c:pt idx="58">
                  <c:v>1127.8763925385208</c:v>
                </c:pt>
                <c:pt idx="59">
                  <c:v>1117.6972785077041</c:v>
                </c:pt>
                <c:pt idx="60">
                  <c:v>1111.7414557015406</c:v>
                </c:pt>
                <c:pt idx="61">
                  <c:v>1098.5162911403081</c:v>
                </c:pt>
                <c:pt idx="62">
                  <c:v>1090.3532582280618</c:v>
                </c:pt>
                <c:pt idx="63">
                  <c:v>1105.3946516456124</c:v>
                </c:pt>
                <c:pt idx="64">
                  <c:v>1119.6569303291226</c:v>
                </c:pt>
                <c:pt idx="65">
                  <c:v>1132.5933860658245</c:v>
                </c:pt>
                <c:pt idx="66">
                  <c:v>1149.0726772131648</c:v>
                </c:pt>
                <c:pt idx="67">
                  <c:v>1161.636535442633</c:v>
                </c:pt>
                <c:pt idx="68">
                  <c:v>1172.6153070885266</c:v>
                </c:pt>
                <c:pt idx="69">
                  <c:v>1183.9810614177054</c:v>
                </c:pt>
                <c:pt idx="70">
                  <c:v>1210.4462122835412</c:v>
                </c:pt>
                <c:pt idx="71">
                  <c:v>1250.7572424567084</c:v>
                </c:pt>
                <c:pt idx="72">
                  <c:v>1277.3654484913416</c:v>
                </c:pt>
                <c:pt idx="73">
                  <c:v>1276.4950896982684</c:v>
                </c:pt>
                <c:pt idx="74">
                  <c:v>1284.8890179396537</c:v>
                </c:pt>
                <c:pt idx="75">
                  <c:v>1325.4458035879309</c:v>
                </c:pt>
                <c:pt idx="76">
                  <c:v>1361.0211607175861</c:v>
                </c:pt>
                <c:pt idx="77">
                  <c:v>1439.5502321435174</c:v>
                </c:pt>
                <c:pt idx="78">
                  <c:v>1495.8880464287033</c:v>
                </c:pt>
                <c:pt idx="79">
                  <c:v>1497.4376092857408</c:v>
                </c:pt>
                <c:pt idx="80">
                  <c:v>1438.3895218571481</c:v>
                </c:pt>
                <c:pt idx="81">
                  <c:v>1378.2959043714295</c:v>
                </c:pt>
                <c:pt idx="82">
                  <c:v>1295.5111808742859</c:v>
                </c:pt>
                <c:pt idx="83">
                  <c:v>1194.5742361748571</c:v>
                </c:pt>
                <c:pt idx="84">
                  <c:v>1104.9348472349716</c:v>
                </c:pt>
                <c:pt idx="85">
                  <c:v>1063.1709694469944</c:v>
                </c:pt>
                <c:pt idx="86">
                  <c:v>1051.224193889399</c:v>
                </c:pt>
                <c:pt idx="87">
                  <c:v>1032.20683877788</c:v>
                </c:pt>
                <c:pt idx="88">
                  <c:v>1043.6213677555759</c:v>
                </c:pt>
                <c:pt idx="89">
                  <c:v>1064.8762735511152</c:v>
                </c:pt>
                <c:pt idx="90">
                  <c:v>1087.8272547102231</c:v>
                </c:pt>
                <c:pt idx="91">
                  <c:v>1092.7614509420446</c:v>
                </c:pt>
                <c:pt idx="92">
                  <c:v>1108.1982901884089</c:v>
                </c:pt>
                <c:pt idx="93">
                  <c:v>1098.4396580376817</c:v>
                </c:pt>
                <c:pt idx="94">
                  <c:v>1102.3339316075364</c:v>
                </c:pt>
                <c:pt idx="95">
                  <c:v>1119.0247863215072</c:v>
                </c:pt>
                <c:pt idx="96">
                  <c:v>1121.6569572643016</c:v>
                </c:pt>
                <c:pt idx="97">
                  <c:v>1139.9453914528603</c:v>
                </c:pt>
                <c:pt idx="98">
                  <c:v>1151.297078290572</c:v>
                </c:pt>
                <c:pt idx="99">
                  <c:v>1187.1734156581144</c:v>
                </c:pt>
                <c:pt idx="100">
                  <c:v>1215.1746831316229</c:v>
                </c:pt>
                <c:pt idx="101">
                  <c:v>1235.0209366263246</c:v>
                </c:pt>
                <c:pt idx="102">
                  <c:v>1231.846187325265</c:v>
                </c:pt>
                <c:pt idx="103">
                  <c:v>1217.8432374650531</c:v>
                </c:pt>
                <c:pt idx="104">
                  <c:v>1213.8686474930107</c:v>
                </c:pt>
                <c:pt idx="105">
                  <c:v>1217.3737294986024</c:v>
                </c:pt>
                <c:pt idx="106">
                  <c:v>1224.9187458997205</c:v>
                </c:pt>
                <c:pt idx="107">
                  <c:v>1247.963749179944</c:v>
                </c:pt>
                <c:pt idx="108">
                  <c:v>1287.0487498359889</c:v>
                </c:pt>
                <c:pt idx="109">
                  <c:v>1324.5457499671979</c:v>
                </c:pt>
                <c:pt idx="110">
                  <c:v>1359.0111499934396</c:v>
                </c:pt>
                <c:pt idx="111">
                  <c:v>1411.4522299986879</c:v>
                </c:pt>
                <c:pt idx="112">
                  <c:v>1435.7784459997379</c:v>
                </c:pt>
                <c:pt idx="113">
                  <c:v>1421.6156891999474</c:v>
                </c:pt>
                <c:pt idx="114">
                  <c:v>1415.8911378399894</c:v>
                </c:pt>
                <c:pt idx="115">
                  <c:v>1445.5542275679977</c:v>
                </c:pt>
                <c:pt idx="116">
                  <c:v>1458.8928455135995</c:v>
                </c:pt>
                <c:pt idx="117">
                  <c:v>1468.03656910272</c:v>
                </c:pt>
                <c:pt idx="118">
                  <c:v>1486.5373138205443</c:v>
                </c:pt>
                <c:pt idx="119">
                  <c:v>1531.3714627641091</c:v>
                </c:pt>
                <c:pt idx="120">
                  <c:v>1619.606292552822</c:v>
                </c:pt>
                <c:pt idx="121">
                  <c:v>1665.5352585105647</c:v>
                </c:pt>
                <c:pt idx="122">
                  <c:v>1693.725051702113</c:v>
                </c:pt>
                <c:pt idx="123">
                  <c:v>1720.3170103404229</c:v>
                </c:pt>
                <c:pt idx="124">
                  <c:v>1725.6954020680844</c:v>
                </c:pt>
                <c:pt idx="125">
                  <c:v>1698.3910804136169</c:v>
                </c:pt>
                <c:pt idx="126">
                  <c:v>1663.4202160827235</c:v>
                </c:pt>
                <c:pt idx="127">
                  <c:v>1664.2580432165448</c:v>
                </c:pt>
                <c:pt idx="128">
                  <c:v>1715.781608643309</c:v>
                </c:pt>
                <c:pt idx="129">
                  <c:v>1750.8183217286621</c:v>
                </c:pt>
                <c:pt idx="130">
                  <c:v>1740.1236643457325</c:v>
                </c:pt>
                <c:pt idx="131">
                  <c:v>1715.9567328691467</c:v>
                </c:pt>
                <c:pt idx="132">
                  <c:v>1702.7333465738293</c:v>
                </c:pt>
                <c:pt idx="133">
                  <c:v>1697.1086693147661</c:v>
                </c:pt>
                <c:pt idx="134">
                  <c:v>1698.0117338629534</c:v>
                </c:pt>
                <c:pt idx="135">
                  <c:v>1686.1883467725906</c:v>
                </c:pt>
                <c:pt idx="136">
                  <c:v>1650.3656693545181</c:v>
                </c:pt>
                <c:pt idx="137">
                  <c:v>1622.7511338709037</c:v>
                </c:pt>
                <c:pt idx="138">
                  <c:v>1629.2302267741807</c:v>
                </c:pt>
                <c:pt idx="139">
                  <c:v>1643.8660453548362</c:v>
                </c:pt>
                <c:pt idx="140">
                  <c:v>1658.9312090709673</c:v>
                </c:pt>
                <c:pt idx="141">
                  <c:v>1669.7262418141936</c:v>
                </c:pt>
                <c:pt idx="142">
                  <c:v>1657.0852483628389</c:v>
                </c:pt>
                <c:pt idx="143">
                  <c:v>1644.7070496725678</c:v>
                </c:pt>
                <c:pt idx="144">
                  <c:v>1652.6754099345137</c:v>
                </c:pt>
                <c:pt idx="145">
                  <c:v>1647.4950819869027</c:v>
                </c:pt>
                <c:pt idx="146">
                  <c:v>1638.4910163973807</c:v>
                </c:pt>
                <c:pt idx="147">
                  <c:v>1632.2902032794764</c:v>
                </c:pt>
                <c:pt idx="148">
                  <c:v>1629.7240406558954</c:v>
                </c:pt>
                <c:pt idx="149">
                  <c:v>1630.7688081311792</c:v>
                </c:pt>
                <c:pt idx="150">
                  <c:v>1632.5297616262358</c:v>
                </c:pt>
                <c:pt idx="151">
                  <c:v>1632.2119523252472</c:v>
                </c:pt>
                <c:pt idx="152">
                  <c:v>1622.3643904650496</c:v>
                </c:pt>
                <c:pt idx="153">
                  <c:v>1611.98887809301</c:v>
                </c:pt>
                <c:pt idx="154">
                  <c:v>1589.0317756186023</c:v>
                </c:pt>
                <c:pt idx="155">
                  <c:v>1548.5703551237207</c:v>
                </c:pt>
                <c:pt idx="156">
                  <c:v>1483.2480710247441</c:v>
                </c:pt>
                <c:pt idx="157">
                  <c:v>1409.0836142049488</c:v>
                </c:pt>
                <c:pt idx="158">
                  <c:v>1414.5027228409899</c:v>
                </c:pt>
                <c:pt idx="159">
                  <c:v>1449.8005445681979</c:v>
                </c:pt>
                <c:pt idx="160">
                  <c:v>1454.6321089136397</c:v>
                </c:pt>
                <c:pt idx="161">
                  <c:v>1474.5544217827282</c:v>
                </c:pt>
                <c:pt idx="162">
                  <c:v>1471.7448843565455</c:v>
                </c:pt>
                <c:pt idx="163">
                  <c:v>1445.0309768713091</c:v>
                </c:pt>
                <c:pt idx="164">
                  <c:v>1400.2681953742617</c:v>
                </c:pt>
                <c:pt idx="165">
                  <c:v>1365.7516390748524</c:v>
                </c:pt>
                <c:pt idx="166">
                  <c:v>1350.2943278149705</c:v>
                </c:pt>
                <c:pt idx="167">
                  <c:v>1336.1408655629941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23-4634-8268-E5DFEB13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72800"/>
        <c:axId val="98974336"/>
      </c:lineChart>
      <c:catAx>
        <c:axId val="989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974336"/>
        <c:crosses val="autoZero"/>
        <c:auto val="1"/>
        <c:lblAlgn val="ctr"/>
        <c:lblOffset val="100"/>
        <c:noMultiLvlLbl val="0"/>
      </c:catAx>
      <c:valAx>
        <c:axId val="989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Prezzo Medio Gasolio Tracciato dei Residui</c:v>
          </c:tx>
          <c:spPr>
            <a:ln w="28575">
              <a:noFill/>
            </a:ln>
          </c:spPr>
          <c:xVal>
            <c:numRef>
              <c:f>Database!$D$4:$D$36</c:f>
              <c:numCache>
                <c:formatCode>General</c:formatCode>
                <c:ptCount val="33"/>
                <c:pt idx="0">
                  <c:v>0.7</c:v>
                </c:pt>
                <c:pt idx="1">
                  <c:v>0.75900000000000001</c:v>
                </c:pt>
                <c:pt idx="2">
                  <c:v>0.79</c:v>
                </c:pt>
                <c:pt idx="3">
                  <c:v>0.64300000000000002</c:v>
                </c:pt>
                <c:pt idx="4">
                  <c:v>0.64600000000000002</c:v>
                </c:pt>
                <c:pt idx="5">
                  <c:v>0.66900000000000004</c:v>
                </c:pt>
                <c:pt idx="6">
                  <c:v>0.70599999999999996</c:v>
                </c:pt>
                <c:pt idx="7">
                  <c:v>0.81699999999999995</c:v>
                </c:pt>
                <c:pt idx="8">
                  <c:v>0.88</c:v>
                </c:pt>
                <c:pt idx="9">
                  <c:v>0.88300000000000001</c:v>
                </c:pt>
                <c:pt idx="10">
                  <c:v>0.87</c:v>
                </c:pt>
                <c:pt idx="11">
                  <c:v>0.84599999999999997</c:v>
                </c:pt>
                <c:pt idx="12">
                  <c:v>0.874</c:v>
                </c:pt>
                <c:pt idx="13">
                  <c:v>0.89200000000000002</c:v>
                </c:pt>
                <c:pt idx="14">
                  <c:v>0.88600000000000001</c:v>
                </c:pt>
                <c:pt idx="15">
                  <c:v>0.83099999999999996</c:v>
                </c:pt>
                <c:pt idx="16">
                  <c:v>0.874</c:v>
                </c:pt>
                <c:pt idx="17">
                  <c:v>1.0009999999999999</c:v>
                </c:pt>
                <c:pt idx="18">
                  <c:v>0.94899999999999995</c:v>
                </c:pt>
                <c:pt idx="19">
                  <c:v>0.91400000000000003</c:v>
                </c:pt>
                <c:pt idx="20">
                  <c:v>0.91500000000000004</c:v>
                </c:pt>
                <c:pt idx="21">
                  <c:v>0.96499999999999997</c:v>
                </c:pt>
                <c:pt idx="22">
                  <c:v>1.109</c:v>
                </c:pt>
                <c:pt idx="23">
                  <c:v>1.1639999999999999</c:v>
                </c:pt>
                <c:pt idx="24">
                  <c:v>1.163</c:v>
                </c:pt>
                <c:pt idx="25">
                  <c:v>1.3440000000000001</c:v>
                </c:pt>
                <c:pt idx="26">
                  <c:v>1.08</c:v>
                </c:pt>
                <c:pt idx="27">
                  <c:v>1.2150000000000001</c:v>
                </c:pt>
                <c:pt idx="28">
                  <c:v>1.4490000000000001</c:v>
                </c:pt>
                <c:pt idx="29">
                  <c:v>1.7050000000000001</c:v>
                </c:pt>
                <c:pt idx="30">
                  <c:v>1.657</c:v>
                </c:pt>
                <c:pt idx="31">
                  <c:v>1.609</c:v>
                </c:pt>
                <c:pt idx="32">
                  <c:v>1.405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3E-4163-9A5F-F96C7C0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3152"/>
        <c:axId val="92599040"/>
      </c:scatterChart>
      <c:valAx>
        <c:axId val="92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99040"/>
        <c:crosses val="autoZero"/>
        <c:crossBetween val="midCat"/>
      </c:valAx>
      <c:valAx>
        <c:axId val="925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93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Prezzo Medio Petrolio Tracciato dei Residui</c:v>
          </c:tx>
          <c:spPr>
            <a:ln w="28575">
              <a:noFill/>
            </a:ln>
          </c:spPr>
          <c:xVal>
            <c:numRef>
              <c:f>Database!$E$4:$E$36</c:f>
              <c:numCache>
                <c:formatCode>General</c:formatCode>
                <c:ptCount val="33"/>
                <c:pt idx="0">
                  <c:v>29.04</c:v>
                </c:pt>
                <c:pt idx="1">
                  <c:v>28.02</c:v>
                </c:pt>
                <c:pt idx="2">
                  <c:v>27.01</c:v>
                </c:pt>
                <c:pt idx="3">
                  <c:v>13.53</c:v>
                </c:pt>
                <c:pt idx="4">
                  <c:v>17.73</c:v>
                </c:pt>
                <c:pt idx="5">
                  <c:v>14.24</c:v>
                </c:pt>
                <c:pt idx="6">
                  <c:v>17.309999999999999</c:v>
                </c:pt>
                <c:pt idx="7">
                  <c:v>22.26</c:v>
                </c:pt>
                <c:pt idx="8">
                  <c:v>18.62</c:v>
                </c:pt>
                <c:pt idx="9">
                  <c:v>18.440000000000001</c:v>
                </c:pt>
                <c:pt idx="10">
                  <c:v>16.329999999999998</c:v>
                </c:pt>
                <c:pt idx="11">
                  <c:v>15.53</c:v>
                </c:pt>
                <c:pt idx="12">
                  <c:v>16.86</c:v>
                </c:pt>
                <c:pt idx="13">
                  <c:v>20.29</c:v>
                </c:pt>
                <c:pt idx="14">
                  <c:v>18.86</c:v>
                </c:pt>
                <c:pt idx="15">
                  <c:v>12.26</c:v>
                </c:pt>
                <c:pt idx="16">
                  <c:v>17.440000000000001</c:v>
                </c:pt>
                <c:pt idx="17">
                  <c:v>27.6</c:v>
                </c:pt>
                <c:pt idx="18">
                  <c:v>23.12</c:v>
                </c:pt>
                <c:pt idx="19">
                  <c:v>24.36</c:v>
                </c:pt>
                <c:pt idx="20">
                  <c:v>28.1</c:v>
                </c:pt>
                <c:pt idx="21">
                  <c:v>36.049999999999997</c:v>
                </c:pt>
                <c:pt idx="22">
                  <c:v>50.59</c:v>
                </c:pt>
                <c:pt idx="23">
                  <c:v>61</c:v>
                </c:pt>
                <c:pt idx="24">
                  <c:v>69.040000000000006</c:v>
                </c:pt>
                <c:pt idx="25">
                  <c:v>94.1</c:v>
                </c:pt>
                <c:pt idx="26">
                  <c:v>60.86</c:v>
                </c:pt>
                <c:pt idx="27">
                  <c:v>77.38</c:v>
                </c:pt>
                <c:pt idx="28">
                  <c:v>107.46</c:v>
                </c:pt>
                <c:pt idx="29">
                  <c:v>109.45</c:v>
                </c:pt>
                <c:pt idx="30">
                  <c:v>105.87</c:v>
                </c:pt>
                <c:pt idx="31">
                  <c:v>96.29</c:v>
                </c:pt>
                <c:pt idx="32">
                  <c:v>49.49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8-494C-B4F1-519071DB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0624"/>
        <c:axId val="96492160"/>
      </c:scatterChart>
      <c:valAx>
        <c:axId val="964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92160"/>
        <c:crosses val="autoZero"/>
        <c:crossBetween val="midCat"/>
      </c:valAx>
      <c:valAx>
        <c:axId val="964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90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PIL Pro Capite Tracciato dei Residui</c:v>
          </c:tx>
          <c:spPr>
            <a:ln w="28575">
              <a:noFill/>
            </a:ln>
          </c:spPr>
          <c:xVal>
            <c:numRef>
              <c:f>Database!$F$4:$F$36</c:f>
              <c:numCache>
                <c:formatCode>General</c:formatCode>
                <c:ptCount val="33"/>
                <c:pt idx="0">
                  <c:v>7.8095999999999997</c:v>
                </c:pt>
                <c:pt idx="1">
                  <c:v>7.7169999999999996</c:v>
                </c:pt>
                <c:pt idx="2">
                  <c:v>7.9672000000000001</c:v>
                </c:pt>
                <c:pt idx="3">
                  <c:v>11.282</c:v>
                </c:pt>
                <c:pt idx="4">
                  <c:v>14.193</c:v>
                </c:pt>
                <c:pt idx="5">
                  <c:v>15.698</c:v>
                </c:pt>
                <c:pt idx="6">
                  <c:v>16.338999999999999</c:v>
                </c:pt>
                <c:pt idx="7">
                  <c:v>20.765000000000001</c:v>
                </c:pt>
                <c:pt idx="8">
                  <c:v>21.891999999999999</c:v>
                </c:pt>
                <c:pt idx="9">
                  <c:v>23.175000000000001</c:v>
                </c:pt>
                <c:pt idx="10">
                  <c:v>18.684000000000001</c:v>
                </c:pt>
                <c:pt idx="11">
                  <c:v>19.280999999999999</c:v>
                </c:pt>
                <c:pt idx="12">
                  <c:v>20.603999999999999</c:v>
                </c:pt>
                <c:pt idx="13">
                  <c:v>23.029</c:v>
                </c:pt>
                <c:pt idx="14">
                  <c:v>21.788</c:v>
                </c:pt>
                <c:pt idx="15">
                  <c:v>22.260999999999999</c:v>
                </c:pt>
                <c:pt idx="16">
                  <c:v>21.946000000000002</c:v>
                </c:pt>
                <c:pt idx="17">
                  <c:v>20.059000000000001</c:v>
                </c:pt>
                <c:pt idx="18">
                  <c:v>20.408999999999999</c:v>
                </c:pt>
                <c:pt idx="19">
                  <c:v>22.206</c:v>
                </c:pt>
                <c:pt idx="20">
                  <c:v>27.399000000000001</c:v>
                </c:pt>
                <c:pt idx="21">
                  <c:v>31.189</c:v>
                </c:pt>
                <c:pt idx="22">
                  <c:v>31.974</c:v>
                </c:pt>
                <c:pt idx="23">
                  <c:v>33.426000000000002</c:v>
                </c:pt>
                <c:pt idx="24">
                  <c:v>37.716000000000001</c:v>
                </c:pt>
                <c:pt idx="25">
                  <c:v>40.659999999999997</c:v>
                </c:pt>
                <c:pt idx="26">
                  <c:v>36.994999999999997</c:v>
                </c:pt>
                <c:pt idx="27">
                  <c:v>35.878</c:v>
                </c:pt>
                <c:pt idx="28">
                  <c:v>38.365000000000002</c:v>
                </c:pt>
                <c:pt idx="29">
                  <c:v>34.844999999999999</c:v>
                </c:pt>
                <c:pt idx="30">
                  <c:v>35.420999999999999</c:v>
                </c:pt>
                <c:pt idx="31">
                  <c:v>35.222999999999999</c:v>
                </c:pt>
                <c:pt idx="32">
                  <c:v>30.594000000000001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F-4EEF-994E-E752C827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7104"/>
        <c:axId val="96528640"/>
      </c:scatterChart>
      <c:valAx>
        <c:axId val="965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28640"/>
        <c:crosses val="autoZero"/>
        <c:crossBetween val="midCat"/>
      </c:valAx>
      <c:valAx>
        <c:axId val="965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271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Tariffa Media RCA Tracciato dei Residui</c:v>
          </c:tx>
          <c:spPr>
            <a:ln w="28575">
              <a:noFill/>
            </a:ln>
          </c:spPr>
          <c:xVal>
            <c:numRef>
              <c:f>Database!$G$4:$G$36</c:f>
              <c:numCache>
                <c:formatCode>General</c:formatCode>
                <c:ptCount val="33"/>
                <c:pt idx="0">
                  <c:v>80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110</c:v>
                </c:pt>
                <c:pt idx="5">
                  <c:v>120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180</c:v>
                </c:pt>
                <c:pt idx="10">
                  <c:v>254</c:v>
                </c:pt>
                <c:pt idx="11">
                  <c:v>300</c:v>
                </c:pt>
                <c:pt idx="12">
                  <c:v>360</c:v>
                </c:pt>
                <c:pt idx="13">
                  <c:v>420</c:v>
                </c:pt>
                <c:pt idx="14">
                  <c:v>430</c:v>
                </c:pt>
                <c:pt idx="15">
                  <c:v>454</c:v>
                </c:pt>
                <c:pt idx="16">
                  <c:v>530</c:v>
                </c:pt>
                <c:pt idx="17">
                  <c:v>600</c:v>
                </c:pt>
                <c:pt idx="18">
                  <c:v>620</c:v>
                </c:pt>
                <c:pt idx="19">
                  <c:v>600</c:v>
                </c:pt>
                <c:pt idx="20">
                  <c:v>583</c:v>
                </c:pt>
                <c:pt idx="21">
                  <c:v>580</c:v>
                </c:pt>
                <c:pt idx="22">
                  <c:v>570</c:v>
                </c:pt>
                <c:pt idx="23">
                  <c:v>601</c:v>
                </c:pt>
                <c:pt idx="24">
                  <c:v>624</c:v>
                </c:pt>
                <c:pt idx="25">
                  <c:v>650</c:v>
                </c:pt>
                <c:pt idx="26">
                  <c:v>690</c:v>
                </c:pt>
                <c:pt idx="27">
                  <c:v>750</c:v>
                </c:pt>
                <c:pt idx="28">
                  <c:v>735</c:v>
                </c:pt>
                <c:pt idx="29">
                  <c:v>698</c:v>
                </c:pt>
                <c:pt idx="30">
                  <c:v>589</c:v>
                </c:pt>
                <c:pt idx="31">
                  <c:v>488</c:v>
                </c:pt>
                <c:pt idx="32">
                  <c:v>475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F-49BE-833B-1BCF59850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5792"/>
        <c:axId val="96547584"/>
      </c:scatterChart>
      <c:valAx>
        <c:axId val="965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47584"/>
        <c:crosses val="autoZero"/>
        <c:crossBetween val="midCat"/>
      </c:valAx>
      <c:valAx>
        <c:axId val="96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457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Reddito Medio Familiare Tracciato dei Residui</c:v>
          </c:tx>
          <c:spPr>
            <a:ln w="28575">
              <a:noFill/>
            </a:ln>
          </c:spPr>
          <c:xVal>
            <c:numRef>
              <c:f>Database!$H$4:$H$36</c:f>
              <c:numCache>
                <c:formatCode>General</c:formatCode>
                <c:ptCount val="33"/>
                <c:pt idx="0">
                  <c:v>10443</c:v>
                </c:pt>
                <c:pt idx="1">
                  <c:v>11489</c:v>
                </c:pt>
                <c:pt idx="2">
                  <c:v>11976</c:v>
                </c:pt>
                <c:pt idx="3">
                  <c:v>12139</c:v>
                </c:pt>
                <c:pt idx="4">
                  <c:v>14977</c:v>
                </c:pt>
                <c:pt idx="5">
                  <c:v>15050</c:v>
                </c:pt>
                <c:pt idx="6">
                  <c:v>17997</c:v>
                </c:pt>
                <c:pt idx="7">
                  <c:v>18236</c:v>
                </c:pt>
                <c:pt idx="8">
                  <c:v>19219</c:v>
                </c:pt>
                <c:pt idx="9">
                  <c:v>20012</c:v>
                </c:pt>
                <c:pt idx="10">
                  <c:v>20431</c:v>
                </c:pt>
                <c:pt idx="11">
                  <c:v>21500</c:v>
                </c:pt>
                <c:pt idx="12">
                  <c:v>22111</c:v>
                </c:pt>
                <c:pt idx="13">
                  <c:v>23720</c:v>
                </c:pt>
                <c:pt idx="14">
                  <c:v>24540</c:v>
                </c:pt>
                <c:pt idx="15">
                  <c:v>24930</c:v>
                </c:pt>
                <c:pt idx="16">
                  <c:v>25113</c:v>
                </c:pt>
                <c:pt idx="17">
                  <c:v>26098</c:v>
                </c:pt>
                <c:pt idx="18">
                  <c:v>26578</c:v>
                </c:pt>
                <c:pt idx="19">
                  <c:v>27868</c:v>
                </c:pt>
                <c:pt idx="20">
                  <c:v>28473</c:v>
                </c:pt>
                <c:pt idx="21">
                  <c:v>29483</c:v>
                </c:pt>
                <c:pt idx="22">
                  <c:v>30114</c:v>
                </c:pt>
                <c:pt idx="23">
                  <c:v>31792</c:v>
                </c:pt>
                <c:pt idx="24">
                  <c:v>32000</c:v>
                </c:pt>
                <c:pt idx="25">
                  <c:v>32146</c:v>
                </c:pt>
                <c:pt idx="26">
                  <c:v>32317</c:v>
                </c:pt>
                <c:pt idx="27">
                  <c:v>32714</c:v>
                </c:pt>
                <c:pt idx="28">
                  <c:v>31547</c:v>
                </c:pt>
                <c:pt idx="29">
                  <c:v>30816</c:v>
                </c:pt>
                <c:pt idx="30">
                  <c:v>30147</c:v>
                </c:pt>
                <c:pt idx="31">
                  <c:v>30525</c:v>
                </c:pt>
                <c:pt idx="32">
                  <c:v>30500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EC-4C50-B424-9513D1CB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2544"/>
        <c:axId val="96574080"/>
      </c:scatterChart>
      <c:valAx>
        <c:axId val="965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74080"/>
        <c:crosses val="autoZero"/>
        <c:crossBetween val="midCat"/>
      </c:valAx>
      <c:valAx>
        <c:axId val="965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72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Tasso di Occupazione Tracciato dei Residui</c:v>
          </c:tx>
          <c:spPr>
            <a:ln w="28575">
              <a:noFill/>
            </a:ln>
          </c:spPr>
          <c:xVal>
            <c:numRef>
              <c:f>Database!$I$4:$I$36</c:f>
              <c:numCache>
                <c:formatCode>General</c:formatCode>
                <c:ptCount val="33"/>
                <c:pt idx="0">
                  <c:v>53.7</c:v>
                </c:pt>
                <c:pt idx="1">
                  <c:v>53.4</c:v>
                </c:pt>
                <c:pt idx="2">
                  <c:v>53.3</c:v>
                </c:pt>
                <c:pt idx="3">
                  <c:v>53.3</c:v>
                </c:pt>
                <c:pt idx="4">
                  <c:v>53.5</c:v>
                </c:pt>
                <c:pt idx="5">
                  <c:v>53.8</c:v>
                </c:pt>
                <c:pt idx="6">
                  <c:v>54.2</c:v>
                </c:pt>
                <c:pt idx="7">
                  <c:v>54.8</c:v>
                </c:pt>
                <c:pt idx="8">
                  <c:v>54.9</c:v>
                </c:pt>
                <c:pt idx="9">
                  <c:v>54.4</c:v>
                </c:pt>
                <c:pt idx="10">
                  <c:v>53.7</c:v>
                </c:pt>
                <c:pt idx="11">
                  <c:v>52.8</c:v>
                </c:pt>
                <c:pt idx="12">
                  <c:v>52.5</c:v>
                </c:pt>
                <c:pt idx="13">
                  <c:v>52.9</c:v>
                </c:pt>
                <c:pt idx="14">
                  <c:v>53</c:v>
                </c:pt>
                <c:pt idx="15">
                  <c:v>53.7</c:v>
                </c:pt>
                <c:pt idx="16">
                  <c:v>54.5</c:v>
                </c:pt>
                <c:pt idx="17">
                  <c:v>55.5</c:v>
                </c:pt>
                <c:pt idx="18">
                  <c:v>56.6</c:v>
                </c:pt>
                <c:pt idx="19">
                  <c:v>57.4</c:v>
                </c:pt>
                <c:pt idx="20">
                  <c:v>57.5</c:v>
                </c:pt>
                <c:pt idx="21">
                  <c:v>57.6</c:v>
                </c:pt>
                <c:pt idx="22">
                  <c:v>57.5</c:v>
                </c:pt>
                <c:pt idx="23">
                  <c:v>58.3</c:v>
                </c:pt>
                <c:pt idx="24">
                  <c:v>58.6</c:v>
                </c:pt>
                <c:pt idx="25">
                  <c:v>58.6</c:v>
                </c:pt>
                <c:pt idx="26">
                  <c:v>57.4</c:v>
                </c:pt>
                <c:pt idx="27">
                  <c:v>56.8</c:v>
                </c:pt>
                <c:pt idx="28">
                  <c:v>56.8</c:v>
                </c:pt>
                <c:pt idx="29">
                  <c:v>56.6</c:v>
                </c:pt>
                <c:pt idx="30">
                  <c:v>55.5</c:v>
                </c:pt>
                <c:pt idx="31">
                  <c:v>55.7</c:v>
                </c:pt>
                <c:pt idx="32">
                  <c:v>56.3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C-406F-B87C-65C958FD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3024"/>
        <c:axId val="96594560"/>
      </c:scatterChart>
      <c:valAx>
        <c:axId val="965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94560"/>
        <c:crosses val="autoZero"/>
        <c:crossBetween val="midCat"/>
      </c:valAx>
      <c:valAx>
        <c:axId val="965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9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Tasso di Prestito Tracciato dei Residui</c:v>
          </c:tx>
          <c:spPr>
            <a:ln w="28575">
              <a:noFill/>
            </a:ln>
          </c:spPr>
          <c:xVal>
            <c:numRef>
              <c:f>Database!$J$4:$J$36</c:f>
              <c:numCache>
                <c:formatCode>General</c:formatCode>
                <c:ptCount val="33"/>
                <c:pt idx="0">
                  <c:v>22.3</c:v>
                </c:pt>
                <c:pt idx="1">
                  <c:v>22</c:v>
                </c:pt>
                <c:pt idx="2">
                  <c:v>18.100000000000001</c:v>
                </c:pt>
                <c:pt idx="3">
                  <c:v>15.9</c:v>
                </c:pt>
                <c:pt idx="4">
                  <c:v>13.6</c:v>
                </c:pt>
                <c:pt idx="5">
                  <c:v>13.6</c:v>
                </c:pt>
                <c:pt idx="6">
                  <c:v>14.2</c:v>
                </c:pt>
                <c:pt idx="7">
                  <c:v>14.9</c:v>
                </c:pt>
                <c:pt idx="8">
                  <c:v>14.7</c:v>
                </c:pt>
                <c:pt idx="9">
                  <c:v>16.5</c:v>
                </c:pt>
                <c:pt idx="10">
                  <c:v>14.6</c:v>
                </c:pt>
                <c:pt idx="11">
                  <c:v>12</c:v>
                </c:pt>
                <c:pt idx="12">
                  <c:v>13.2</c:v>
                </c:pt>
                <c:pt idx="13">
                  <c:v>12.8</c:v>
                </c:pt>
                <c:pt idx="14">
                  <c:v>10.5</c:v>
                </c:pt>
                <c:pt idx="15">
                  <c:v>8.6</c:v>
                </c:pt>
                <c:pt idx="16">
                  <c:v>6.3</c:v>
                </c:pt>
                <c:pt idx="17">
                  <c:v>7</c:v>
                </c:pt>
                <c:pt idx="18">
                  <c:v>7.3</c:v>
                </c:pt>
                <c:pt idx="19">
                  <c:v>6.5</c:v>
                </c:pt>
                <c:pt idx="20">
                  <c:v>5.8</c:v>
                </c:pt>
                <c:pt idx="21">
                  <c:v>5.5</c:v>
                </c:pt>
                <c:pt idx="22">
                  <c:v>5.3</c:v>
                </c:pt>
                <c:pt idx="23">
                  <c:v>5.6</c:v>
                </c:pt>
                <c:pt idx="24">
                  <c:v>6.3</c:v>
                </c:pt>
                <c:pt idx="25">
                  <c:v>6.8</c:v>
                </c:pt>
                <c:pt idx="26">
                  <c:v>4.8</c:v>
                </c:pt>
                <c:pt idx="27">
                  <c:v>4</c:v>
                </c:pt>
                <c:pt idx="28">
                  <c:v>4.5999999999999996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2.8</c:v>
                </c:pt>
              </c:numCache>
            </c:numRef>
          </c:xVal>
          <c:yVal>
            <c:numRef>
              <c:f>Regressione!$C$47:$C$79</c:f>
              <c:numCache>
                <c:formatCode>General</c:formatCode>
                <c:ptCount val="33"/>
                <c:pt idx="0">
                  <c:v>-134934.87295697373</c:v>
                </c:pt>
                <c:pt idx="1">
                  <c:v>88868.292082988191</c:v>
                </c:pt>
                <c:pt idx="2">
                  <c:v>-22582.517246539937</c:v>
                </c:pt>
                <c:pt idx="3">
                  <c:v>-185558.29644915322</c:v>
                </c:pt>
                <c:pt idx="4">
                  <c:v>-86896.324994472787</c:v>
                </c:pt>
                <c:pt idx="5">
                  <c:v>66533.040596225299</c:v>
                </c:pt>
                <c:pt idx="6">
                  <c:v>268267.47167283669</c:v>
                </c:pt>
                <c:pt idx="7">
                  <c:v>121623.68007363332</c:v>
                </c:pt>
                <c:pt idx="8">
                  <c:v>87126.383293632418</c:v>
                </c:pt>
                <c:pt idx="9">
                  <c:v>235636.44280798454</c:v>
                </c:pt>
                <c:pt idx="10">
                  <c:v>-384583.12632677238</c:v>
                </c:pt>
                <c:pt idx="11">
                  <c:v>-294965.6738108634</c:v>
                </c:pt>
                <c:pt idx="12">
                  <c:v>-173132.66199648753</c:v>
                </c:pt>
                <c:pt idx="13">
                  <c:v>-213651.2170454876</c:v>
                </c:pt>
                <c:pt idx="14">
                  <c:v>335753.63044801587</c:v>
                </c:pt>
                <c:pt idx="15">
                  <c:v>288547.32404761203</c:v>
                </c:pt>
                <c:pt idx="16">
                  <c:v>282023.54280653736</c:v>
                </c:pt>
                <c:pt idx="17">
                  <c:v>219606.5793651375</c:v>
                </c:pt>
                <c:pt idx="18">
                  <c:v>63628.092188185081</c:v>
                </c:pt>
                <c:pt idx="19">
                  <c:v>-175670.99387759948</c:v>
                </c:pt>
                <c:pt idx="20">
                  <c:v>-178056.2972342968</c:v>
                </c:pt>
                <c:pt idx="21">
                  <c:v>178903.34560998273</c:v>
                </c:pt>
                <c:pt idx="22">
                  <c:v>-58896.818210166413</c:v>
                </c:pt>
                <c:pt idx="23">
                  <c:v>109411.37769927131</c:v>
                </c:pt>
                <c:pt idx="24">
                  <c:v>178464.34179698117</c:v>
                </c:pt>
                <c:pt idx="25">
                  <c:v>-94705.850506437011</c:v>
                </c:pt>
                <c:pt idx="26">
                  <c:v>-209108.84040061757</c:v>
                </c:pt>
                <c:pt idx="27">
                  <c:v>-155346.09246604471</c:v>
                </c:pt>
                <c:pt idx="28">
                  <c:v>-150453.32957286667</c:v>
                </c:pt>
                <c:pt idx="29">
                  <c:v>155520.09297355893</c:v>
                </c:pt>
                <c:pt idx="30">
                  <c:v>105902.67500450229</c:v>
                </c:pt>
                <c:pt idx="31">
                  <c:v>197780.07231246773</c:v>
                </c:pt>
                <c:pt idx="32">
                  <c:v>-465053.47168480256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69-4E68-9B13-AD7E30C5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7824"/>
        <c:axId val="96719616"/>
      </c:scatterChart>
      <c:valAx>
        <c:axId val="96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19616"/>
        <c:crosses val="autoZero"/>
        <c:crossBetween val="midCat"/>
      </c:valAx>
      <c:valAx>
        <c:axId val="96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17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793749</xdr:colOff>
      <xdr:row>1</xdr:row>
      <xdr:rowOff>170963</xdr:rowOff>
    </xdr:from>
    <xdr:to>
      <xdr:col>4</xdr:col>
      <xdr:colOff>1851024</xdr:colOff>
      <xdr:row>2</xdr:row>
      <xdr:rowOff>66188</xdr:rowOff>
    </xdr:to>
    <xdr:pic>
      <xdr:nvPicPr>
        <xdr:cNvPr id="3" name="Immagine 2" descr="\ \rho_{XY} = \frac{\sigma_{XY}}{\sigma_X \sigma_Y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4134" y="329713"/>
          <a:ext cx="10572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17</xdr:col>
      <xdr:colOff>190500</xdr:colOff>
      <xdr:row>28</xdr:row>
      <xdr:rowOff>123825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47625</xdr:rowOff>
    </xdr:from>
    <xdr:to>
      <xdr:col>17</xdr:col>
      <xdr:colOff>190500</xdr:colOff>
      <xdr:row>48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185737</xdr:rowOff>
    </xdr:from>
    <xdr:to>
      <xdr:col>17</xdr:col>
      <xdr:colOff>57150</xdr:colOff>
      <xdr:row>18</xdr:row>
      <xdr:rowOff>71437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409486</xdr:colOff>
      <xdr:row>27</xdr:row>
      <xdr:rowOff>62313</xdr:rowOff>
    </xdr:from>
    <xdr:to>
      <xdr:col>17</xdr:col>
      <xdr:colOff>429069</xdr:colOff>
      <xdr:row>41</xdr:row>
      <xdr:rowOff>151332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202406</xdr:colOff>
      <xdr:row>11</xdr:row>
      <xdr:rowOff>154781</xdr:rowOff>
    </xdr:from>
    <xdr:to>
      <xdr:col>17</xdr:col>
      <xdr:colOff>400050</xdr:colOff>
      <xdr:row>31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41</xdr:row>
      <xdr:rowOff>154781</xdr:rowOff>
    </xdr:from>
    <xdr:to>
      <xdr:col>17</xdr:col>
      <xdr:colOff>466725</xdr:colOff>
      <xdr:row>61</xdr:row>
      <xdr:rowOff>38100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89775</xdr:colOff>
      <xdr:row>50</xdr:row>
      <xdr:rowOff>24647</xdr:rowOff>
    </xdr:from>
    <xdr:to>
      <xdr:col>8</xdr:col>
      <xdr:colOff>468586</xdr:colOff>
      <xdr:row>66</xdr:row>
      <xdr:rowOff>105021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243051</xdr:colOff>
      <xdr:row>2</xdr:row>
      <xdr:rowOff>79046</xdr:rowOff>
    </xdr:from>
    <xdr:to>
      <xdr:col>19</xdr:col>
      <xdr:colOff>523327</xdr:colOff>
      <xdr:row>18</xdr:row>
      <xdr:rowOff>118022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65690</xdr:colOff>
      <xdr:row>9</xdr:row>
      <xdr:rowOff>54742</xdr:rowOff>
    </xdr:from>
    <xdr:to>
      <xdr:col>21</xdr:col>
      <xdr:colOff>345965</xdr:colOff>
      <xdr:row>25</xdr:row>
      <xdr:rowOff>115614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240862</xdr:colOff>
      <xdr:row>15</xdr:row>
      <xdr:rowOff>65689</xdr:rowOff>
    </xdr:from>
    <xdr:to>
      <xdr:col>19</xdr:col>
      <xdr:colOff>521138</xdr:colOff>
      <xdr:row>31</xdr:row>
      <xdr:rowOff>148458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164225</xdr:colOff>
      <xdr:row>21</xdr:row>
      <xdr:rowOff>142327</xdr:rowOff>
    </xdr:from>
    <xdr:to>
      <xdr:col>21</xdr:col>
      <xdr:colOff>444500</xdr:colOff>
      <xdr:row>38</xdr:row>
      <xdr:rowOff>60872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240862</xdr:colOff>
      <xdr:row>29</xdr:row>
      <xdr:rowOff>164224</xdr:rowOff>
    </xdr:from>
    <xdr:to>
      <xdr:col>19</xdr:col>
      <xdr:colOff>521138</xdr:colOff>
      <xdr:row>46</xdr:row>
      <xdr:rowOff>93717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218966</xdr:colOff>
      <xdr:row>38</xdr:row>
      <xdr:rowOff>142328</xdr:rowOff>
    </xdr:from>
    <xdr:to>
      <xdr:col>21</xdr:col>
      <xdr:colOff>499241</xdr:colOff>
      <xdr:row>55</xdr:row>
      <xdr:rowOff>17080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197069</xdr:colOff>
      <xdr:row>48</xdr:row>
      <xdr:rowOff>131379</xdr:rowOff>
    </xdr:from>
    <xdr:to>
      <xdr:col>19</xdr:col>
      <xdr:colOff>477345</xdr:colOff>
      <xdr:row>65</xdr:row>
      <xdr:rowOff>17079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164225</xdr:colOff>
      <xdr:row>56</xdr:row>
      <xdr:rowOff>21897</xdr:rowOff>
    </xdr:from>
    <xdr:to>
      <xdr:col>21</xdr:col>
      <xdr:colOff>444500</xdr:colOff>
      <xdr:row>72</xdr:row>
      <xdr:rowOff>137510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37</xdr:row>
      <xdr:rowOff>152400</xdr:rowOff>
    </xdr:from>
    <xdr:to>
      <xdr:col>6</xdr:col>
      <xdr:colOff>417824</xdr:colOff>
      <xdr:row>54</xdr:row>
      <xdr:rowOff>12846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13</xdr:row>
      <xdr:rowOff>104775</xdr:rowOff>
    </xdr:from>
    <xdr:to>
      <xdr:col>17</xdr:col>
      <xdr:colOff>277275</xdr:colOff>
      <xdr:row>29</xdr:row>
      <xdr:rowOff>59201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591705</xdr:colOff>
      <xdr:row>30</xdr:row>
      <xdr:rowOff>0</xdr:rowOff>
    </xdr:from>
    <xdr:to>
      <xdr:col>17</xdr:col>
      <xdr:colOff>315665</xdr:colOff>
      <xdr:row>46</xdr:row>
      <xdr:rowOff>111864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581025</xdr:colOff>
          <xdr:row>0</xdr:row>
          <xdr:rowOff>0</xdr:rowOff>
        </xdr:from>
        <xdr:to>
          <xdr:col>8</xdr:col>
          <xdr:colOff>476250</xdr:colOff>
          <xdr:row>0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0</xdr:row>
          <xdr:rowOff>0</xdr:rowOff>
        </xdr:from>
        <xdr:to>
          <xdr:col>8</xdr:col>
          <xdr:colOff>0</xdr:colOff>
          <xdr:row>0</xdr:row>
          <xdr:rowOff>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0</xdr:rowOff>
        </xdr:from>
        <xdr:to>
          <xdr:col>0</xdr:col>
          <xdr:colOff>685800</xdr:colOff>
          <xdr:row>0</xdr:row>
          <xdr:rowOff>0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885825</xdr:colOff>
          <xdr:row>33</xdr:row>
          <xdr:rowOff>66675</xdr:rowOff>
        </xdr:from>
        <xdr:to>
          <xdr:col>7</xdr:col>
          <xdr:colOff>104775</xdr:colOff>
          <xdr:row>38</xdr:row>
          <xdr:rowOff>133350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76200</xdr:colOff>
      <xdr:row>43</xdr:row>
      <xdr:rowOff>154734</xdr:rowOff>
    </xdr:from>
    <xdr:to>
      <xdr:col>13</xdr:col>
      <xdr:colOff>381000</xdr:colOff>
      <xdr:row>60</xdr:row>
      <xdr:rowOff>145209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7</xdr:row>
      <xdr:rowOff>21897</xdr:rowOff>
    </xdr:from>
    <xdr:to>
      <xdr:col>11</xdr:col>
      <xdr:colOff>337207</xdr:colOff>
      <xdr:row>23</xdr:row>
      <xdr:rowOff>139918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0</xdr:rowOff>
    </xdr:from>
    <xdr:to>
      <xdr:col>14</xdr:col>
      <xdr:colOff>38210</xdr:colOff>
      <xdr:row>19</xdr:row>
      <xdr:rowOff>154808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104775</xdr:rowOff>
    </xdr:from>
    <xdr:to>
      <xdr:col>14</xdr:col>
      <xdr:colOff>47735</xdr:colOff>
      <xdr:row>52</xdr:row>
      <xdr:rowOff>97658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578644</xdr:colOff>
      <xdr:row>23</xdr:row>
      <xdr:rowOff>123826</xdr:rowOff>
    </xdr:from>
    <xdr:to>
      <xdr:col>26</xdr:col>
      <xdr:colOff>17861</xdr:colOff>
      <xdr:row>45</xdr:row>
      <xdr:rowOff>125016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563308</xdr:colOff>
      <xdr:row>65</xdr:row>
      <xdr:rowOff>0</xdr:rowOff>
    </xdr:from>
    <xdr:to>
      <xdr:col>25</xdr:col>
      <xdr:colOff>814581</xdr:colOff>
      <xdr:row>87</xdr:row>
      <xdr:rowOff>1190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</xdr:row>
      <xdr:rowOff>90487</xdr:rowOff>
    </xdr:from>
    <xdr:to>
      <xdr:col>17</xdr:col>
      <xdr:colOff>266700</xdr:colOff>
      <xdr:row>25</xdr:row>
      <xdr:rowOff>80962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14470</xdr:colOff>
      <xdr:row>16</xdr:row>
      <xdr:rowOff>83316</xdr:rowOff>
    </xdr:from>
    <xdr:to>
      <xdr:col>23</xdr:col>
      <xdr:colOff>284654</xdr:colOff>
      <xdr:row>41</xdr:row>
      <xdr:rowOff>153276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54742</xdr:colOff>
      <xdr:row>46</xdr:row>
      <xdr:rowOff>98534</xdr:rowOff>
    </xdr:from>
    <xdr:to>
      <xdr:col>23</xdr:col>
      <xdr:colOff>295603</xdr:colOff>
      <xdr:row>72</xdr:row>
      <xdr:rowOff>54743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6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8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emf"/><Relationship Id="rId1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zoomScale="78" zoomScaleNormal="78" workbookViewId="0">
      <selection activeCell="E48" sqref="E48"/>
    </sheetView>
  </sheetViews>
  <sheetFormatPr defaultRowHeight="12.75"/>
  <cols>
    <col min="1" max="1" width="22" style="3" bestFit="1" customWidth="1"/>
    <col min="2" max="2" width="20.140625" style="3" customWidth="1"/>
    <col min="3" max="3" width="19.7109375" style="3" customWidth="1"/>
    <col min="4" max="4" width="21.5703125" style="3" customWidth="1"/>
    <col min="5" max="5" width="33" style="3" customWidth="1"/>
    <col min="6" max="6" width="24.42578125" style="3" customWidth="1"/>
    <col min="7" max="7" width="22.5703125" style="3" customWidth="1"/>
    <col min="8" max="8" width="24.7109375" style="3" customWidth="1"/>
    <col min="9" max="9" width="21.7109375" bestFit="1" customWidth="1"/>
    <col min="10" max="10" width="17.42578125" customWidth="1"/>
  </cols>
  <sheetData>
    <row r="1" spans="1:11" ht="23.25">
      <c r="A1" s="294" t="s">
        <v>40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</row>
    <row r="3" spans="1:11">
      <c r="A3" s="11" t="s">
        <v>0</v>
      </c>
      <c r="B3" s="15" t="s">
        <v>1</v>
      </c>
      <c r="C3" s="13" t="s">
        <v>28</v>
      </c>
      <c r="D3" s="14" t="s">
        <v>29</v>
      </c>
      <c r="E3" s="14" t="s">
        <v>41</v>
      </c>
      <c r="F3" s="14" t="s">
        <v>44</v>
      </c>
      <c r="G3" s="14" t="s">
        <v>42</v>
      </c>
      <c r="H3" s="14" t="s">
        <v>43</v>
      </c>
      <c r="I3" s="26" t="s">
        <v>33</v>
      </c>
      <c r="J3" s="14" t="s">
        <v>38</v>
      </c>
    </row>
    <row r="4" spans="1:11">
      <c r="A4" s="17">
        <v>1983</v>
      </c>
      <c r="B4" s="16">
        <v>1451512</v>
      </c>
      <c r="C4" s="19">
        <v>1.5489999999999999</v>
      </c>
      <c r="D4" s="19">
        <v>0.7</v>
      </c>
      <c r="E4" s="19">
        <v>29.04</v>
      </c>
      <c r="F4" s="19">
        <v>7.8095999999999997</v>
      </c>
      <c r="G4" s="21">
        <v>80</v>
      </c>
      <c r="H4" s="21">
        <v>10443</v>
      </c>
      <c r="I4" s="22">
        <v>53.7</v>
      </c>
      <c r="J4" s="28">
        <v>22.3</v>
      </c>
    </row>
    <row r="5" spans="1:11">
      <c r="A5" s="17">
        <v>1984</v>
      </c>
      <c r="B5" s="16">
        <v>1572402</v>
      </c>
      <c r="C5" s="19">
        <v>1.5329999999999999</v>
      </c>
      <c r="D5" s="19">
        <v>0.75900000000000001</v>
      </c>
      <c r="E5" s="19">
        <v>28.02</v>
      </c>
      <c r="F5" s="19">
        <v>7.7169999999999996</v>
      </c>
      <c r="G5" s="21">
        <v>85</v>
      </c>
      <c r="H5" s="21">
        <v>11489</v>
      </c>
      <c r="I5" s="22">
        <v>53.4</v>
      </c>
      <c r="J5" s="27">
        <v>22</v>
      </c>
    </row>
    <row r="6" spans="1:11">
      <c r="A6" s="17">
        <v>1985</v>
      </c>
      <c r="B6" s="16">
        <v>1653217</v>
      </c>
      <c r="C6" s="19">
        <v>1.456</v>
      </c>
      <c r="D6" s="19">
        <v>0.79</v>
      </c>
      <c r="E6" s="19">
        <v>27.01</v>
      </c>
      <c r="F6" s="19">
        <v>7.9672000000000001</v>
      </c>
      <c r="G6" s="21">
        <v>88</v>
      </c>
      <c r="H6" s="21">
        <v>11976</v>
      </c>
      <c r="I6" s="22">
        <v>53.3</v>
      </c>
      <c r="J6" s="27">
        <v>18.100000000000001</v>
      </c>
    </row>
    <row r="7" spans="1:11">
      <c r="A7" s="17">
        <v>1986</v>
      </c>
      <c r="B7" s="16">
        <v>1769191</v>
      </c>
      <c r="C7" s="19">
        <v>1.355</v>
      </c>
      <c r="D7" s="19">
        <v>0.64300000000000002</v>
      </c>
      <c r="E7" s="19">
        <v>13.53</v>
      </c>
      <c r="F7" s="19">
        <v>11.282</v>
      </c>
      <c r="G7" s="21">
        <v>90</v>
      </c>
      <c r="H7" s="21">
        <v>12139</v>
      </c>
      <c r="I7" s="22">
        <v>53.3</v>
      </c>
      <c r="J7" s="27">
        <v>15.9</v>
      </c>
    </row>
    <row r="8" spans="1:11">
      <c r="A8" s="17">
        <v>1987</v>
      </c>
      <c r="B8" s="16">
        <v>1929568</v>
      </c>
      <c r="C8" s="19">
        <v>1.3129999999999999</v>
      </c>
      <c r="D8" s="19">
        <v>0.64600000000000002</v>
      </c>
      <c r="E8" s="19">
        <v>17.73</v>
      </c>
      <c r="F8" s="19">
        <v>14.193</v>
      </c>
      <c r="G8" s="21">
        <v>110</v>
      </c>
      <c r="H8" s="21">
        <v>14977</v>
      </c>
      <c r="I8" s="22">
        <v>53.5</v>
      </c>
      <c r="J8" s="27">
        <v>13.6</v>
      </c>
    </row>
    <row r="9" spans="1:11">
      <c r="A9" s="17">
        <v>1988</v>
      </c>
      <c r="B9" s="16">
        <v>2119193</v>
      </c>
      <c r="C9" s="19">
        <v>1.2969999999999999</v>
      </c>
      <c r="D9" s="19">
        <v>0.66900000000000004</v>
      </c>
      <c r="E9" s="19">
        <v>14.24</v>
      </c>
      <c r="F9" s="19">
        <v>15.698</v>
      </c>
      <c r="G9" s="21">
        <v>120</v>
      </c>
      <c r="H9" s="21">
        <v>15050</v>
      </c>
      <c r="I9" s="22">
        <v>53.8</v>
      </c>
      <c r="J9" s="27">
        <v>13.6</v>
      </c>
    </row>
    <row r="10" spans="1:11">
      <c r="A10" s="17">
        <v>1989</v>
      </c>
      <c r="B10" s="16">
        <v>2296784</v>
      </c>
      <c r="C10" s="19">
        <v>1.2370000000000001</v>
      </c>
      <c r="D10" s="19">
        <v>0.70599999999999996</v>
      </c>
      <c r="E10" s="19">
        <v>17.309999999999999</v>
      </c>
      <c r="F10" s="19">
        <v>16.338999999999999</v>
      </c>
      <c r="G10" s="21">
        <v>150</v>
      </c>
      <c r="H10" s="21">
        <v>17997</v>
      </c>
      <c r="I10" s="22">
        <v>54.2</v>
      </c>
      <c r="J10" s="27">
        <v>14.2</v>
      </c>
    </row>
    <row r="11" spans="1:11">
      <c r="A11" s="17">
        <v>1990</v>
      </c>
      <c r="B11" s="16">
        <v>2283362</v>
      </c>
      <c r="C11" s="19">
        <v>1.1870000000000001</v>
      </c>
      <c r="D11" s="19">
        <v>0.81699999999999995</v>
      </c>
      <c r="E11" s="19">
        <v>22.26</v>
      </c>
      <c r="F11" s="19">
        <v>20.765000000000001</v>
      </c>
      <c r="G11" s="21">
        <v>150</v>
      </c>
      <c r="H11" s="21">
        <v>18236</v>
      </c>
      <c r="I11" s="22">
        <v>54.8</v>
      </c>
      <c r="J11" s="27">
        <v>14.9</v>
      </c>
    </row>
    <row r="12" spans="1:11">
      <c r="A12" s="17">
        <v>1991</v>
      </c>
      <c r="B12" s="16">
        <v>2220321</v>
      </c>
      <c r="C12" s="19">
        <v>1.147</v>
      </c>
      <c r="D12" s="19">
        <v>0.88</v>
      </c>
      <c r="E12" s="19">
        <v>18.62</v>
      </c>
      <c r="F12" s="19">
        <v>21.891999999999999</v>
      </c>
      <c r="G12" s="21">
        <v>150</v>
      </c>
      <c r="H12" s="21">
        <v>19219</v>
      </c>
      <c r="I12" s="22">
        <v>54.9</v>
      </c>
      <c r="J12" s="27">
        <v>14.7</v>
      </c>
    </row>
    <row r="13" spans="1:11">
      <c r="A13" s="17">
        <v>1992</v>
      </c>
      <c r="B13" s="16">
        <v>2389395</v>
      </c>
      <c r="C13" s="19">
        <v>1.073</v>
      </c>
      <c r="D13" s="19">
        <v>0.88300000000000001</v>
      </c>
      <c r="E13" s="19">
        <v>18.440000000000001</v>
      </c>
      <c r="F13" s="19">
        <v>23.175000000000001</v>
      </c>
      <c r="G13" s="21">
        <v>180</v>
      </c>
      <c r="H13" s="21">
        <v>20012</v>
      </c>
      <c r="I13" s="22">
        <v>54.4</v>
      </c>
      <c r="J13" s="27">
        <v>16.5</v>
      </c>
    </row>
    <row r="14" spans="1:11">
      <c r="A14" s="17">
        <v>1993</v>
      </c>
      <c r="B14" s="16">
        <v>1695264</v>
      </c>
      <c r="C14" s="19">
        <v>1.083</v>
      </c>
      <c r="D14" s="19">
        <v>0.87</v>
      </c>
      <c r="E14" s="19">
        <v>16.329999999999998</v>
      </c>
      <c r="F14" s="19">
        <v>18.684000000000001</v>
      </c>
      <c r="G14" s="21">
        <v>254</v>
      </c>
      <c r="H14" s="21">
        <v>20431</v>
      </c>
      <c r="I14" s="22">
        <v>53.7</v>
      </c>
      <c r="J14" s="27">
        <v>14.6</v>
      </c>
    </row>
    <row r="15" spans="1:11">
      <c r="A15" s="17">
        <v>1994</v>
      </c>
      <c r="B15" s="16">
        <v>1683652</v>
      </c>
      <c r="C15" s="19">
        <v>1.1160000000000001</v>
      </c>
      <c r="D15" s="19">
        <v>0.84599999999999997</v>
      </c>
      <c r="E15" s="19">
        <v>15.53</v>
      </c>
      <c r="F15" s="19">
        <v>19.280999999999999</v>
      </c>
      <c r="G15" s="21">
        <v>300</v>
      </c>
      <c r="H15" s="21">
        <v>21500</v>
      </c>
      <c r="I15" s="22">
        <v>52.8</v>
      </c>
      <c r="J15" s="27">
        <v>12</v>
      </c>
    </row>
    <row r="16" spans="1:11">
      <c r="A16" s="17">
        <v>1995</v>
      </c>
      <c r="B16" s="16">
        <v>1737108</v>
      </c>
      <c r="C16" s="19">
        <v>1.121</v>
      </c>
      <c r="D16" s="19">
        <v>0.874</v>
      </c>
      <c r="E16" s="19">
        <v>16.86</v>
      </c>
      <c r="F16" s="19">
        <v>20.603999999999999</v>
      </c>
      <c r="G16" s="21">
        <v>360</v>
      </c>
      <c r="H16" s="21">
        <v>22111</v>
      </c>
      <c r="I16" s="22">
        <v>52.5</v>
      </c>
      <c r="J16" s="27">
        <v>13.2</v>
      </c>
    </row>
    <row r="17" spans="1:10">
      <c r="A17" s="17">
        <v>1996</v>
      </c>
      <c r="B17" s="16">
        <v>1723117</v>
      </c>
      <c r="C17" s="19">
        <v>1.1220000000000001</v>
      </c>
      <c r="D17" s="19">
        <v>0.89200000000000002</v>
      </c>
      <c r="E17" s="19">
        <v>20.29</v>
      </c>
      <c r="F17" s="19">
        <v>23.029</v>
      </c>
      <c r="G17" s="21">
        <v>420</v>
      </c>
      <c r="H17" s="21">
        <v>23720</v>
      </c>
      <c r="I17" s="22">
        <v>52.9</v>
      </c>
      <c r="J17" s="27">
        <v>12.8</v>
      </c>
    </row>
    <row r="18" spans="1:10">
      <c r="A18" s="17">
        <v>1997</v>
      </c>
      <c r="B18" s="16">
        <v>2393495</v>
      </c>
      <c r="C18" s="19">
        <v>1.0629999999999999</v>
      </c>
      <c r="D18" s="19">
        <v>0.88600000000000001</v>
      </c>
      <c r="E18" s="19">
        <v>18.86</v>
      </c>
      <c r="F18" s="19">
        <v>21.788</v>
      </c>
      <c r="G18" s="21">
        <v>430</v>
      </c>
      <c r="H18" s="21">
        <v>24540</v>
      </c>
      <c r="I18" s="22">
        <v>53</v>
      </c>
      <c r="J18" s="27">
        <v>10.5</v>
      </c>
    </row>
    <row r="19" spans="1:10">
      <c r="A19" s="17">
        <v>1998</v>
      </c>
      <c r="B19" s="16">
        <v>2378592</v>
      </c>
      <c r="C19" s="19">
        <v>1.101</v>
      </c>
      <c r="D19" s="19">
        <v>0.83099999999999996</v>
      </c>
      <c r="E19" s="19">
        <v>12.26</v>
      </c>
      <c r="F19" s="19">
        <v>22.260999999999999</v>
      </c>
      <c r="G19" s="21">
        <v>454</v>
      </c>
      <c r="H19" s="21">
        <v>24930</v>
      </c>
      <c r="I19" s="22">
        <v>53.7</v>
      </c>
      <c r="J19" s="27">
        <v>8.6</v>
      </c>
    </row>
    <row r="20" spans="1:10">
      <c r="A20" s="17">
        <v>1999</v>
      </c>
      <c r="B20" s="16">
        <v>2349200</v>
      </c>
      <c r="C20" s="19">
        <v>1.2110000000000001</v>
      </c>
      <c r="D20" s="19">
        <v>0.874</v>
      </c>
      <c r="E20" s="19">
        <v>17.440000000000001</v>
      </c>
      <c r="F20" s="19">
        <v>21.946000000000002</v>
      </c>
      <c r="G20" s="21">
        <v>530</v>
      </c>
      <c r="H20" s="21">
        <v>25113</v>
      </c>
      <c r="I20" s="22">
        <v>54.5</v>
      </c>
      <c r="J20" s="27">
        <v>6.3</v>
      </c>
    </row>
    <row r="21" spans="1:10">
      <c r="A21" s="17">
        <v>2000</v>
      </c>
      <c r="B21" s="16">
        <v>2437231</v>
      </c>
      <c r="C21" s="19">
        <v>1.149</v>
      </c>
      <c r="D21" s="19">
        <v>1.0009999999999999</v>
      </c>
      <c r="E21" s="19">
        <v>27.6</v>
      </c>
      <c r="F21" s="19">
        <v>20.059000000000001</v>
      </c>
      <c r="G21" s="21">
        <v>600</v>
      </c>
      <c r="H21" s="21">
        <v>26098</v>
      </c>
      <c r="I21" s="22">
        <v>55.5</v>
      </c>
      <c r="J21" s="27">
        <v>7</v>
      </c>
    </row>
    <row r="22" spans="1:10">
      <c r="A22" s="17">
        <v>2001</v>
      </c>
      <c r="B22" s="16">
        <v>2429903</v>
      </c>
      <c r="C22" s="19">
        <v>1.117</v>
      </c>
      <c r="D22" s="19">
        <v>0.94899999999999995</v>
      </c>
      <c r="E22" s="19">
        <v>23.12</v>
      </c>
      <c r="F22" s="19">
        <v>20.408999999999999</v>
      </c>
      <c r="G22" s="21">
        <v>620</v>
      </c>
      <c r="H22" s="21">
        <v>26578</v>
      </c>
      <c r="I22" s="22">
        <v>56.6</v>
      </c>
      <c r="J22" s="27">
        <v>7.3</v>
      </c>
    </row>
    <row r="23" spans="1:10">
      <c r="A23" s="17">
        <v>2002</v>
      </c>
      <c r="B23" s="16">
        <v>2281245</v>
      </c>
      <c r="C23" s="19">
        <v>1.1020000000000001</v>
      </c>
      <c r="D23" s="19">
        <v>0.91400000000000003</v>
      </c>
      <c r="E23" s="19">
        <v>24.36</v>
      </c>
      <c r="F23" s="19">
        <v>22.206</v>
      </c>
      <c r="G23" s="21">
        <v>600</v>
      </c>
      <c r="H23" s="21">
        <v>27868</v>
      </c>
      <c r="I23" s="22">
        <v>57.4</v>
      </c>
      <c r="J23" s="27">
        <v>6.5</v>
      </c>
    </row>
    <row r="24" spans="1:10">
      <c r="A24" s="17">
        <v>2003</v>
      </c>
      <c r="B24" s="16">
        <v>2251307</v>
      </c>
      <c r="C24" s="19">
        <v>1.1519999999999999</v>
      </c>
      <c r="D24" s="19">
        <v>0.91500000000000004</v>
      </c>
      <c r="E24" s="19">
        <v>28.1</v>
      </c>
      <c r="F24" s="19">
        <v>27.399000000000001</v>
      </c>
      <c r="G24" s="21">
        <v>583</v>
      </c>
      <c r="H24" s="21">
        <v>28473</v>
      </c>
      <c r="I24" s="22">
        <v>57.5</v>
      </c>
      <c r="J24" s="27">
        <v>5.8</v>
      </c>
    </row>
    <row r="25" spans="1:10">
      <c r="A25" s="17">
        <v>2004</v>
      </c>
      <c r="B25" s="16">
        <v>2264562</v>
      </c>
      <c r="C25" s="19">
        <v>1.3440000000000001</v>
      </c>
      <c r="D25" s="19">
        <v>0.96499999999999997</v>
      </c>
      <c r="E25" s="19">
        <v>36.049999999999997</v>
      </c>
      <c r="F25" s="19">
        <v>31.189</v>
      </c>
      <c r="G25" s="21">
        <v>580</v>
      </c>
      <c r="H25" s="21">
        <v>29483</v>
      </c>
      <c r="I25" s="22">
        <v>57.6</v>
      </c>
      <c r="J25" s="27">
        <v>5.5</v>
      </c>
    </row>
    <row r="26" spans="1:10">
      <c r="A26" s="17">
        <v>2005</v>
      </c>
      <c r="B26" s="16">
        <v>2237225</v>
      </c>
      <c r="C26" s="19">
        <v>1.22</v>
      </c>
      <c r="D26" s="19">
        <v>1.109</v>
      </c>
      <c r="E26" s="19">
        <v>50.59</v>
      </c>
      <c r="F26" s="19">
        <v>31.974</v>
      </c>
      <c r="G26" s="21">
        <v>570</v>
      </c>
      <c r="H26" s="21">
        <v>30114</v>
      </c>
      <c r="I26" s="22">
        <v>57.5</v>
      </c>
      <c r="J26" s="27">
        <v>5.3</v>
      </c>
    </row>
    <row r="27" spans="1:10">
      <c r="A27" s="17">
        <v>2006</v>
      </c>
      <c r="B27" s="16">
        <v>2325404</v>
      </c>
      <c r="C27" s="19">
        <v>1.2849999999999999</v>
      </c>
      <c r="D27" s="19">
        <v>1.1639999999999999</v>
      </c>
      <c r="E27" s="19">
        <v>61</v>
      </c>
      <c r="F27" s="19">
        <v>33.426000000000002</v>
      </c>
      <c r="G27" s="21">
        <v>601</v>
      </c>
      <c r="H27" s="21">
        <v>31792</v>
      </c>
      <c r="I27" s="22">
        <v>58.3</v>
      </c>
      <c r="J27" s="27">
        <v>5.6</v>
      </c>
    </row>
    <row r="28" spans="1:10">
      <c r="A28" s="17">
        <v>2007</v>
      </c>
      <c r="B28" s="16">
        <v>2490570</v>
      </c>
      <c r="C28" s="19">
        <v>1.2989999999999999</v>
      </c>
      <c r="D28" s="19">
        <v>1.163</v>
      </c>
      <c r="E28" s="19">
        <v>69.040000000000006</v>
      </c>
      <c r="F28" s="19">
        <v>37.716000000000001</v>
      </c>
      <c r="G28" s="21">
        <v>624</v>
      </c>
      <c r="H28" s="21">
        <v>32000</v>
      </c>
      <c r="I28" s="22">
        <v>58.6</v>
      </c>
      <c r="J28" s="27">
        <v>6.3</v>
      </c>
    </row>
    <row r="29" spans="1:10">
      <c r="A29" s="17">
        <v>2008</v>
      </c>
      <c r="B29" s="16">
        <v>2160131</v>
      </c>
      <c r="C29" s="19">
        <v>1.38</v>
      </c>
      <c r="D29" s="19">
        <v>1.3440000000000001</v>
      </c>
      <c r="E29" s="19">
        <v>94.1</v>
      </c>
      <c r="F29" s="19">
        <v>40.659999999999997</v>
      </c>
      <c r="G29" s="21">
        <v>650</v>
      </c>
      <c r="H29" s="21">
        <v>32146</v>
      </c>
      <c r="I29" s="22">
        <v>58.6</v>
      </c>
      <c r="J29" s="27">
        <v>6.8</v>
      </c>
    </row>
    <row r="30" spans="1:10">
      <c r="A30" s="17">
        <v>2009</v>
      </c>
      <c r="B30" s="16">
        <v>2158010</v>
      </c>
      <c r="C30" s="19">
        <v>1.2330000000000001</v>
      </c>
      <c r="D30" s="19">
        <v>1.08</v>
      </c>
      <c r="E30" s="19">
        <v>60.86</v>
      </c>
      <c r="F30" s="19">
        <v>36.994999999999997</v>
      </c>
      <c r="G30" s="21">
        <v>690</v>
      </c>
      <c r="H30" s="21">
        <v>32317</v>
      </c>
      <c r="I30" s="22">
        <v>57.4</v>
      </c>
      <c r="J30" s="27">
        <v>4.8</v>
      </c>
    </row>
    <row r="31" spans="1:10">
      <c r="A31" s="17">
        <v>2010</v>
      </c>
      <c r="B31" s="16">
        <v>1960282</v>
      </c>
      <c r="C31" s="19">
        <v>1.3640000000000001</v>
      </c>
      <c r="D31" s="19">
        <v>1.2150000000000001</v>
      </c>
      <c r="E31" s="19">
        <v>77.38</v>
      </c>
      <c r="F31" s="19">
        <v>35.878</v>
      </c>
      <c r="G31" s="21">
        <v>750</v>
      </c>
      <c r="H31" s="21">
        <v>32714</v>
      </c>
      <c r="I31" s="22">
        <v>56.8</v>
      </c>
      <c r="J31" s="27">
        <v>4</v>
      </c>
    </row>
    <row r="32" spans="1:10">
      <c r="A32" s="17">
        <v>2011</v>
      </c>
      <c r="B32" s="16">
        <v>1748143</v>
      </c>
      <c r="C32" s="19">
        <v>1.556</v>
      </c>
      <c r="D32" s="19">
        <v>1.4490000000000001</v>
      </c>
      <c r="E32" s="19">
        <v>107.46</v>
      </c>
      <c r="F32" s="19">
        <v>38.365000000000002</v>
      </c>
      <c r="G32" s="21">
        <v>735</v>
      </c>
      <c r="H32" s="21">
        <v>31547</v>
      </c>
      <c r="I32" s="22">
        <v>56.8</v>
      </c>
      <c r="J32" s="27">
        <v>4.5999999999999996</v>
      </c>
    </row>
    <row r="33" spans="1:10">
      <c r="A33" s="17">
        <v>2012</v>
      </c>
      <c r="B33" s="16">
        <v>1402089</v>
      </c>
      <c r="C33" s="19">
        <v>1.786</v>
      </c>
      <c r="D33" s="19">
        <v>1.7050000000000001</v>
      </c>
      <c r="E33" s="19">
        <v>109.45</v>
      </c>
      <c r="F33" s="19">
        <v>34.844999999999999</v>
      </c>
      <c r="G33" s="21">
        <v>698</v>
      </c>
      <c r="H33" s="21">
        <v>30816</v>
      </c>
      <c r="I33" s="22">
        <v>56.6</v>
      </c>
      <c r="J33" s="27">
        <v>5.2</v>
      </c>
    </row>
    <row r="34" spans="1:10">
      <c r="A34" s="17">
        <v>2013</v>
      </c>
      <c r="B34" s="16">
        <v>1304648</v>
      </c>
      <c r="C34" s="19">
        <v>1.748</v>
      </c>
      <c r="D34" s="19">
        <v>1.657</v>
      </c>
      <c r="E34" s="19">
        <v>105.87</v>
      </c>
      <c r="F34" s="19">
        <v>35.420999999999999</v>
      </c>
      <c r="G34" s="19">
        <v>589</v>
      </c>
      <c r="H34" s="19">
        <v>30147</v>
      </c>
      <c r="I34" s="22">
        <v>55.5</v>
      </c>
      <c r="J34" s="27">
        <v>5.0999999999999996</v>
      </c>
    </row>
    <row r="35" spans="1:10">
      <c r="A35" s="17">
        <v>2014</v>
      </c>
      <c r="B35" s="16">
        <v>1360293</v>
      </c>
      <c r="C35" s="19">
        <v>1.712</v>
      </c>
      <c r="D35" s="19">
        <v>1.609</v>
      </c>
      <c r="E35" s="19">
        <v>96.29</v>
      </c>
      <c r="F35" s="19">
        <v>35.222999999999999</v>
      </c>
      <c r="G35" s="19">
        <v>488</v>
      </c>
      <c r="H35" s="19">
        <v>30525</v>
      </c>
      <c r="I35" s="22">
        <v>55.7</v>
      </c>
      <c r="J35" s="27">
        <v>4.9000000000000004</v>
      </c>
    </row>
    <row r="36" spans="1:10">
      <c r="A36" s="18">
        <v>2015</v>
      </c>
      <c r="B36" s="239">
        <v>872951</v>
      </c>
      <c r="C36" s="20">
        <v>1.534</v>
      </c>
      <c r="D36" s="20">
        <v>1.405</v>
      </c>
      <c r="E36" s="20">
        <v>49.49</v>
      </c>
      <c r="F36" s="20">
        <v>30.594000000000001</v>
      </c>
      <c r="G36" s="20">
        <v>475</v>
      </c>
      <c r="H36" s="20">
        <v>30500</v>
      </c>
      <c r="I36" s="23">
        <v>56.3</v>
      </c>
      <c r="J36" s="20">
        <v>2.8</v>
      </c>
    </row>
    <row r="37" spans="1:10" ht="15">
      <c r="G37" s="8"/>
      <c r="I37" s="9"/>
    </row>
    <row r="41" spans="1:10">
      <c r="A41" s="31" t="s">
        <v>45</v>
      </c>
      <c r="B41" s="29"/>
      <c r="C41" s="29"/>
      <c r="D41" s="29"/>
      <c r="E41" s="29"/>
    </row>
    <row r="42" spans="1:10">
      <c r="A42" s="30" t="s">
        <v>27</v>
      </c>
      <c r="B42" s="29"/>
      <c r="C42" s="29"/>
      <c r="D42" s="29"/>
      <c r="E42" s="29"/>
    </row>
    <row r="43" spans="1:10">
      <c r="A43" s="30" t="s">
        <v>36</v>
      </c>
      <c r="B43" s="29"/>
      <c r="C43" s="29"/>
      <c r="D43" s="29"/>
      <c r="E43" s="29"/>
    </row>
    <row r="44" spans="1:10">
      <c r="A44" s="30" t="s">
        <v>37</v>
      </c>
      <c r="B44" s="29"/>
      <c r="C44" s="29"/>
      <c r="D44" s="29"/>
      <c r="E44" s="29"/>
    </row>
    <row r="45" spans="1:10">
      <c r="A45" s="30" t="s">
        <v>30</v>
      </c>
      <c r="B45" s="29"/>
      <c r="C45" s="29"/>
      <c r="D45" s="29"/>
      <c r="E45" s="29"/>
    </row>
    <row r="46" spans="1:10">
      <c r="A46" s="30" t="s">
        <v>35</v>
      </c>
      <c r="B46" s="29"/>
      <c r="C46" s="29"/>
      <c r="D46" s="29"/>
      <c r="E46" s="29"/>
    </row>
    <row r="47" spans="1:10">
      <c r="A47" s="30" t="s">
        <v>31</v>
      </c>
      <c r="B47" s="29"/>
      <c r="C47" s="29"/>
      <c r="D47" s="29"/>
      <c r="E47" s="29"/>
    </row>
    <row r="48" spans="1:10">
      <c r="A48" s="30" t="s">
        <v>32</v>
      </c>
      <c r="B48" s="29"/>
      <c r="C48" s="29"/>
      <c r="D48" s="29"/>
      <c r="E48" s="29"/>
    </row>
    <row r="49" spans="1:5" ht="12.75" customHeight="1">
      <c r="A49" s="30" t="s">
        <v>34</v>
      </c>
      <c r="B49" s="29"/>
      <c r="C49" s="29"/>
      <c r="D49" s="29"/>
      <c r="E49" s="29"/>
    </row>
    <row r="50" spans="1:5">
      <c r="A50" s="30" t="s">
        <v>39</v>
      </c>
      <c r="B50" s="29"/>
      <c r="C50" s="29"/>
      <c r="D50" s="29"/>
      <c r="E50" s="29"/>
    </row>
    <row r="72" spans="3:8">
      <c r="C72"/>
      <c r="F72"/>
      <c r="G72"/>
      <c r="H72"/>
    </row>
    <row r="73" spans="3:8">
      <c r="C73"/>
      <c r="F73"/>
      <c r="G73"/>
      <c r="H73"/>
    </row>
    <row r="74" spans="3:8">
      <c r="C74"/>
      <c r="F74"/>
      <c r="G74"/>
      <c r="H74"/>
    </row>
  </sheetData>
  <mergeCells count="1">
    <mergeCell ref="A1:K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opLeftCell="I7" workbookViewId="0">
      <selection activeCell="Q30" sqref="Q30"/>
    </sheetView>
  </sheetViews>
  <sheetFormatPr defaultRowHeight="12.75"/>
  <cols>
    <col min="2" max="2" width="13.28515625" customWidth="1"/>
    <col min="3" max="4" width="11.28515625" bestFit="1" customWidth="1"/>
    <col min="5" max="5" width="11.140625" bestFit="1" customWidth="1"/>
    <col min="6" max="6" width="13.28515625" bestFit="1" customWidth="1"/>
    <col min="7" max="7" width="9.85546875" bestFit="1" customWidth="1"/>
    <col min="8" max="8" width="10.5703125" bestFit="1" customWidth="1"/>
    <col min="9" max="9" width="10.42578125" bestFit="1" customWidth="1"/>
  </cols>
  <sheetData>
    <row r="1" spans="1:20" ht="37.5">
      <c r="G1" s="296" t="s">
        <v>8</v>
      </c>
      <c r="H1" s="296"/>
      <c r="I1" s="296"/>
      <c r="J1" s="296"/>
      <c r="K1" s="296"/>
      <c r="L1" s="296"/>
      <c r="M1" s="296"/>
      <c r="N1" s="296"/>
      <c r="O1" s="296"/>
    </row>
    <row r="2" spans="1:20" ht="21">
      <c r="G2" s="4"/>
      <c r="H2" s="4"/>
      <c r="I2" s="4"/>
      <c r="J2" s="4"/>
      <c r="K2" s="4"/>
      <c r="L2" s="4"/>
      <c r="M2" s="4"/>
      <c r="N2" s="4"/>
      <c r="O2" s="4"/>
    </row>
    <row r="3" spans="1:20">
      <c r="A3" s="152" t="s">
        <v>2</v>
      </c>
      <c r="B3" s="155" t="s">
        <v>3</v>
      </c>
      <c r="C3" s="184" t="s">
        <v>196</v>
      </c>
      <c r="D3" s="173" t="s">
        <v>201</v>
      </c>
      <c r="E3" s="161" t="s">
        <v>202</v>
      </c>
      <c r="F3" s="157" t="s">
        <v>150</v>
      </c>
      <c r="G3" s="185" t="s">
        <v>200</v>
      </c>
      <c r="H3" s="188" t="s">
        <v>203</v>
      </c>
      <c r="I3" s="186" t="s">
        <v>204</v>
      </c>
      <c r="K3" s="192" t="s">
        <v>209</v>
      </c>
      <c r="L3" s="193"/>
      <c r="M3" s="193"/>
      <c r="N3" s="193"/>
      <c r="O3" s="193"/>
      <c r="P3" s="193"/>
      <c r="Q3" s="193"/>
      <c r="R3" s="193"/>
      <c r="S3" s="193"/>
      <c r="T3" s="193"/>
    </row>
    <row r="4" spans="1:20">
      <c r="A4" s="153">
        <v>37257</v>
      </c>
      <c r="B4" s="155">
        <v>992.39</v>
      </c>
      <c r="C4" s="176">
        <f>Stagionalità!E4</f>
        <v>32.408958333333374</v>
      </c>
      <c r="D4" s="174">
        <f>B4-C4</f>
        <v>959.98104166666667</v>
      </c>
      <c r="E4" s="162">
        <f>AVERAGE(D4:D5)</f>
        <v>1002.2341369047618</v>
      </c>
      <c r="F4" s="158">
        <v>836.14</v>
      </c>
      <c r="G4" s="187">
        <f>Stagionalità!I4</f>
        <v>41.266577380952448</v>
      </c>
      <c r="H4" s="170">
        <f>F4-G4</f>
        <v>794.87342261904757</v>
      </c>
      <c r="I4" s="189">
        <f>AVERAGE(H4,H5)</f>
        <v>794.84764880952366</v>
      </c>
      <c r="K4" s="192" t="s">
        <v>210</v>
      </c>
      <c r="L4" s="193"/>
      <c r="M4" s="193"/>
      <c r="N4" s="193"/>
      <c r="O4" s="193"/>
      <c r="P4" s="193"/>
      <c r="Q4" s="193"/>
      <c r="R4" s="193"/>
      <c r="S4" s="193"/>
      <c r="T4" s="193"/>
    </row>
    <row r="5" spans="1:20">
      <c r="A5" s="153">
        <v>37288</v>
      </c>
      <c r="B5" s="155">
        <v>1095</v>
      </c>
      <c r="C5" s="176">
        <f>Stagionalità!E5</f>
        <v>50.512767857142876</v>
      </c>
      <c r="D5" s="174">
        <f t="shared" ref="D5:D68" si="0">B5-C5</f>
        <v>1044.487232142857</v>
      </c>
      <c r="E5" s="162">
        <f>AVERAGE(D4:D6)</f>
        <v>985.84899801587289</v>
      </c>
      <c r="F5" s="158">
        <v>837.04</v>
      </c>
      <c r="G5" s="187">
        <f>Stagionalità!I5</f>
        <v>42.218125000000079</v>
      </c>
      <c r="H5" s="170">
        <f t="shared" ref="H5:H68" si="1">F5-G5</f>
        <v>794.82187499999986</v>
      </c>
      <c r="I5" s="189">
        <f>AVERAGE(H4:H6)</f>
        <v>790.26476190476171</v>
      </c>
      <c r="K5" s="193" t="s">
        <v>235</v>
      </c>
      <c r="L5" s="193"/>
      <c r="M5" s="193"/>
      <c r="N5" s="193"/>
      <c r="O5" s="193"/>
      <c r="P5" s="193"/>
      <c r="Q5" s="193"/>
      <c r="R5" s="193"/>
      <c r="S5" s="193"/>
      <c r="T5" s="193"/>
    </row>
    <row r="6" spans="1:20">
      <c r="A6" s="153">
        <v>37316</v>
      </c>
      <c r="B6" s="155">
        <v>1023.92</v>
      </c>
      <c r="C6" s="176">
        <f>Stagionalità!E6</f>
        <v>70.841279761904872</v>
      </c>
      <c r="D6" s="174">
        <f t="shared" si="0"/>
        <v>953.07872023809512</v>
      </c>
      <c r="E6" s="162">
        <f t="shared" ref="E6:E69" si="2">AVERAGE(D5:D7)</f>
        <v>991.90804563492054</v>
      </c>
      <c r="F6" s="158">
        <v>844.64</v>
      </c>
      <c r="G6" s="187">
        <f>Stagionalità!I6</f>
        <v>63.541011904761952</v>
      </c>
      <c r="H6" s="170">
        <f t="shared" si="1"/>
        <v>781.09898809523804</v>
      </c>
      <c r="I6" s="189">
        <f t="shared" ref="I6:I69" si="3">AVERAGE(H5:H7)</f>
        <v>790.93392857142862</v>
      </c>
      <c r="K6" s="193" t="s">
        <v>239</v>
      </c>
      <c r="L6" s="193"/>
      <c r="M6" s="193"/>
      <c r="N6" s="193"/>
      <c r="O6" s="193"/>
      <c r="P6" s="193"/>
      <c r="Q6" s="193"/>
      <c r="R6" s="193"/>
      <c r="S6" s="193"/>
      <c r="T6" s="193"/>
    </row>
    <row r="7" spans="1:20">
      <c r="A7" s="153">
        <v>37347</v>
      </c>
      <c r="B7" s="155">
        <v>1063.3599999999999</v>
      </c>
      <c r="C7" s="176">
        <f>Stagionalità!E7</f>
        <v>85.201815476190433</v>
      </c>
      <c r="D7" s="174">
        <f t="shared" si="0"/>
        <v>978.1581845238095</v>
      </c>
      <c r="E7" s="162">
        <f t="shared" si="2"/>
        <v>968.66000992063482</v>
      </c>
      <c r="F7" s="158">
        <v>866.36</v>
      </c>
      <c r="G7" s="187">
        <f>Stagionalità!I7</f>
        <v>69.479077380952376</v>
      </c>
      <c r="H7" s="170">
        <f t="shared" si="1"/>
        <v>796.88092261904762</v>
      </c>
      <c r="I7" s="189">
        <f t="shared" si="3"/>
        <v>791.6099801587302</v>
      </c>
      <c r="K7" s="193" t="s">
        <v>238</v>
      </c>
      <c r="L7" s="193"/>
      <c r="M7" s="193"/>
      <c r="N7" s="193"/>
      <c r="O7" s="193"/>
      <c r="P7" s="193"/>
      <c r="Q7" s="193"/>
      <c r="R7" s="193"/>
      <c r="S7" s="193"/>
      <c r="T7" s="193"/>
    </row>
    <row r="8" spans="1:20">
      <c r="A8" s="153">
        <v>37377</v>
      </c>
      <c r="B8" s="155">
        <v>1071.58</v>
      </c>
      <c r="C8" s="176">
        <f>Stagionalità!E8</f>
        <v>96.836874999999935</v>
      </c>
      <c r="D8" s="174">
        <f t="shared" si="0"/>
        <v>974.74312499999996</v>
      </c>
      <c r="E8" s="162">
        <f t="shared" si="2"/>
        <v>970.6589384920635</v>
      </c>
      <c r="F8" s="158">
        <v>868.07</v>
      </c>
      <c r="G8" s="187">
        <f>Stagionalità!I8</f>
        <v>71.219970238095271</v>
      </c>
      <c r="H8" s="170">
        <f t="shared" si="1"/>
        <v>796.85002976190481</v>
      </c>
      <c r="I8" s="189">
        <f t="shared" si="3"/>
        <v>792.82700396825396</v>
      </c>
    </row>
    <row r="9" spans="1:20">
      <c r="A9" s="153">
        <v>37408</v>
      </c>
      <c r="B9" s="155">
        <v>1061.1099999999999</v>
      </c>
      <c r="C9" s="176">
        <f>Stagionalità!E9</f>
        <v>102.03449404761894</v>
      </c>
      <c r="D9" s="174">
        <f t="shared" si="0"/>
        <v>959.07550595238092</v>
      </c>
      <c r="E9" s="162">
        <f t="shared" si="2"/>
        <v>947.47963293650798</v>
      </c>
      <c r="F9" s="158">
        <v>857.43</v>
      </c>
      <c r="G9" s="187">
        <f>Stagionalità!I9</f>
        <v>72.679940476190424</v>
      </c>
      <c r="H9" s="170">
        <f t="shared" si="1"/>
        <v>784.75005952380957</v>
      </c>
      <c r="I9" s="189">
        <f t="shared" si="3"/>
        <v>771.39022817460318</v>
      </c>
    </row>
    <row r="10" spans="1:20">
      <c r="A10" s="153">
        <v>37438</v>
      </c>
      <c r="B10" s="155">
        <v>1052.43</v>
      </c>
      <c r="C10" s="176">
        <f>Stagionalità!E10</f>
        <v>143.80973214285709</v>
      </c>
      <c r="D10" s="174">
        <f t="shared" si="0"/>
        <v>908.62026785714295</v>
      </c>
      <c r="E10" s="162">
        <f t="shared" si="2"/>
        <v>926.85892857142846</v>
      </c>
      <c r="F10" s="158">
        <v>846.06</v>
      </c>
      <c r="G10" s="187">
        <f>Stagionalità!I10</f>
        <v>113.48940476190469</v>
      </c>
      <c r="H10" s="170">
        <f t="shared" si="1"/>
        <v>732.57059523809528</v>
      </c>
      <c r="I10" s="189">
        <f t="shared" si="3"/>
        <v>749.24961309523815</v>
      </c>
    </row>
    <row r="11" spans="1:20">
      <c r="A11" s="153">
        <v>37469</v>
      </c>
      <c r="B11" s="155">
        <v>1052.57</v>
      </c>
      <c r="C11" s="176">
        <f>Stagionalità!E11</f>
        <v>139.68898809523805</v>
      </c>
      <c r="D11" s="174">
        <f t="shared" si="0"/>
        <v>912.88101190476186</v>
      </c>
      <c r="E11" s="162">
        <f t="shared" si="2"/>
        <v>917.97713293650793</v>
      </c>
      <c r="F11" s="158">
        <v>842.69</v>
      </c>
      <c r="G11" s="187">
        <f>Stagionalità!I11</f>
        <v>112.26181547619042</v>
      </c>
      <c r="H11" s="170">
        <f t="shared" si="1"/>
        <v>730.42818452380959</v>
      </c>
      <c r="I11" s="189">
        <f t="shared" si="3"/>
        <v>737.93106150793653</v>
      </c>
    </row>
    <row r="12" spans="1:20">
      <c r="A12" s="153">
        <v>37500</v>
      </c>
      <c r="B12" s="155">
        <v>1061.73</v>
      </c>
      <c r="C12" s="176">
        <f>Stagionalità!E12</f>
        <v>129.29988095238099</v>
      </c>
      <c r="D12" s="174">
        <f t="shared" si="0"/>
        <v>932.43011904761897</v>
      </c>
      <c r="E12" s="162">
        <f t="shared" si="2"/>
        <v>936.00887896825395</v>
      </c>
      <c r="F12" s="158">
        <v>859.39</v>
      </c>
      <c r="G12" s="187">
        <f>Stagionalità!I12</f>
        <v>108.59559523809533</v>
      </c>
      <c r="H12" s="170">
        <f t="shared" si="1"/>
        <v>750.79440476190462</v>
      </c>
      <c r="I12" s="189">
        <f t="shared" si="3"/>
        <v>752.65584325396821</v>
      </c>
    </row>
    <row r="13" spans="1:20">
      <c r="A13" s="153">
        <v>37530</v>
      </c>
      <c r="B13" s="155">
        <v>1068.08</v>
      </c>
      <c r="C13" s="176">
        <f>Stagionalità!E13</f>
        <v>105.36449404761899</v>
      </c>
      <c r="D13" s="174">
        <f t="shared" si="0"/>
        <v>962.71550595238091</v>
      </c>
      <c r="E13" s="162">
        <f t="shared" si="2"/>
        <v>956.24623015873021</v>
      </c>
      <c r="F13" s="158">
        <v>875.67</v>
      </c>
      <c r="G13" s="187">
        <f>Stagionalità!I13</f>
        <v>98.925059523809566</v>
      </c>
      <c r="H13" s="170">
        <f t="shared" si="1"/>
        <v>776.74494047619044</v>
      </c>
      <c r="I13" s="189">
        <f t="shared" si="3"/>
        <v>769.01830357142853</v>
      </c>
    </row>
    <row r="14" spans="1:20">
      <c r="A14" s="153">
        <v>37561</v>
      </c>
      <c r="B14" s="155">
        <v>1052.98</v>
      </c>
      <c r="C14" s="176">
        <f>Stagionalità!E14</f>
        <v>79.386934523809515</v>
      </c>
      <c r="D14" s="174">
        <f t="shared" si="0"/>
        <v>973.59306547619053</v>
      </c>
      <c r="E14" s="162">
        <f t="shared" si="2"/>
        <v>971.57717261904747</v>
      </c>
      <c r="F14" s="158">
        <v>864.11</v>
      </c>
      <c r="G14" s="187">
        <f>Stagionalità!I14</f>
        <v>84.594434523809511</v>
      </c>
      <c r="H14" s="170">
        <f t="shared" si="1"/>
        <v>779.51556547619055</v>
      </c>
      <c r="I14" s="189">
        <f t="shared" si="3"/>
        <v>780.23972222222221</v>
      </c>
    </row>
    <row r="15" spans="1:20">
      <c r="A15" s="153">
        <v>37591</v>
      </c>
      <c r="B15" s="155">
        <v>1045.69</v>
      </c>
      <c r="C15" s="176">
        <f>Stagionalità!E15</f>
        <v>67.26705357142869</v>
      </c>
      <c r="D15" s="174">
        <f t="shared" si="0"/>
        <v>978.42294642857132</v>
      </c>
      <c r="E15" s="162">
        <f t="shared" si="2"/>
        <v>996.04568452380954</v>
      </c>
      <c r="F15" s="158">
        <v>864.37</v>
      </c>
      <c r="G15" s="187">
        <f>Stagionalità!I15</f>
        <v>79.911339285714277</v>
      </c>
      <c r="H15" s="170">
        <f t="shared" si="1"/>
        <v>784.45866071428577</v>
      </c>
      <c r="I15" s="189">
        <f t="shared" si="3"/>
        <v>804.76921626984131</v>
      </c>
    </row>
    <row r="16" spans="1:20">
      <c r="A16" s="153">
        <v>37622</v>
      </c>
      <c r="B16" s="155">
        <v>1068.53</v>
      </c>
      <c r="C16" s="176">
        <f>Stagionalità!E16</f>
        <v>32.408958333333374</v>
      </c>
      <c r="D16" s="174">
        <f t="shared" si="0"/>
        <v>1036.1210416666665</v>
      </c>
      <c r="E16" s="162">
        <f t="shared" si="2"/>
        <v>1017.2737400793649</v>
      </c>
      <c r="F16" s="158">
        <v>891.6</v>
      </c>
      <c r="G16" s="187">
        <f>Stagionalità!I16</f>
        <v>41.266577380952448</v>
      </c>
      <c r="H16" s="170">
        <f t="shared" si="1"/>
        <v>850.33342261904761</v>
      </c>
      <c r="I16" s="189">
        <f t="shared" si="3"/>
        <v>832.93465277777761</v>
      </c>
    </row>
    <row r="17" spans="1:17">
      <c r="A17" s="153">
        <v>37653</v>
      </c>
      <c r="B17" s="155">
        <v>1087.79</v>
      </c>
      <c r="C17" s="176">
        <f>Stagionalità!E17</f>
        <v>50.512767857142876</v>
      </c>
      <c r="D17" s="174">
        <f t="shared" si="0"/>
        <v>1037.277232142857</v>
      </c>
      <c r="E17" s="162">
        <f t="shared" si="2"/>
        <v>1032.5256646825396</v>
      </c>
      <c r="F17" s="158">
        <v>906.23</v>
      </c>
      <c r="G17" s="187">
        <f>Stagionalità!I17</f>
        <v>42.218125000000079</v>
      </c>
      <c r="H17" s="170">
        <f t="shared" si="1"/>
        <v>864.01187499999992</v>
      </c>
      <c r="I17" s="189">
        <f t="shared" si="3"/>
        <v>862.47476190476175</v>
      </c>
    </row>
    <row r="18" spans="1:17">
      <c r="A18" s="153">
        <v>37681</v>
      </c>
      <c r="B18" s="155">
        <v>1095.02</v>
      </c>
      <c r="C18" s="176">
        <f>Stagionalità!E18</f>
        <v>70.841279761904872</v>
      </c>
      <c r="D18" s="174">
        <f t="shared" si="0"/>
        <v>1024.1787202380951</v>
      </c>
      <c r="E18" s="162">
        <f t="shared" si="2"/>
        <v>1013.8280456349206</v>
      </c>
      <c r="F18" s="158">
        <v>936.62</v>
      </c>
      <c r="G18" s="187">
        <f>Stagionalità!I18</f>
        <v>63.541011904761952</v>
      </c>
      <c r="H18" s="170">
        <f t="shared" si="1"/>
        <v>873.07898809523806</v>
      </c>
      <c r="I18" s="189">
        <f t="shared" si="3"/>
        <v>858.1172619047619</v>
      </c>
    </row>
    <row r="19" spans="1:17">
      <c r="A19" s="153">
        <v>37712</v>
      </c>
      <c r="B19" s="155">
        <v>1065.23</v>
      </c>
      <c r="C19" s="176">
        <f>Stagionalità!E19</f>
        <v>85.201815476190433</v>
      </c>
      <c r="D19" s="174">
        <f t="shared" si="0"/>
        <v>980.02818452380961</v>
      </c>
      <c r="E19" s="162">
        <f t="shared" si="2"/>
        <v>982.38667658730162</v>
      </c>
      <c r="F19" s="158">
        <v>906.74</v>
      </c>
      <c r="G19" s="187">
        <f>Stagionalità!I19</f>
        <v>69.479077380952376</v>
      </c>
      <c r="H19" s="170">
        <f t="shared" si="1"/>
        <v>837.26092261904762</v>
      </c>
      <c r="I19" s="189">
        <f t="shared" si="3"/>
        <v>833.33998015873021</v>
      </c>
    </row>
    <row r="20" spans="1:17">
      <c r="A20" s="153">
        <v>37742</v>
      </c>
      <c r="B20" s="155">
        <v>1039.79</v>
      </c>
      <c r="C20" s="176">
        <f>Stagionalità!E20</f>
        <v>96.836874999999935</v>
      </c>
      <c r="D20" s="174">
        <f t="shared" si="0"/>
        <v>942.953125</v>
      </c>
      <c r="E20" s="162">
        <f t="shared" si="2"/>
        <v>950.99227182539687</v>
      </c>
      <c r="F20" s="158">
        <v>860.9</v>
      </c>
      <c r="G20" s="187">
        <f>Stagionalità!I20</f>
        <v>71.219970238095271</v>
      </c>
      <c r="H20" s="170">
        <f t="shared" si="1"/>
        <v>789.68002976190473</v>
      </c>
      <c r="I20" s="189">
        <f t="shared" si="3"/>
        <v>800.04700396825399</v>
      </c>
    </row>
    <row r="21" spans="1:17">
      <c r="A21" s="153">
        <v>37773</v>
      </c>
      <c r="B21" s="155">
        <v>1032.03</v>
      </c>
      <c r="C21" s="176">
        <f>Stagionalità!E21</f>
        <v>102.03449404761894</v>
      </c>
      <c r="D21" s="174">
        <f t="shared" si="0"/>
        <v>929.995505952381</v>
      </c>
      <c r="E21" s="162">
        <f t="shared" si="2"/>
        <v>924.87629960317463</v>
      </c>
      <c r="F21" s="158">
        <v>845.88</v>
      </c>
      <c r="G21" s="187">
        <f>Stagionalità!I21</f>
        <v>72.679940476190424</v>
      </c>
      <c r="H21" s="170">
        <f t="shared" si="1"/>
        <v>773.20005952380961</v>
      </c>
      <c r="I21" s="189">
        <f t="shared" si="3"/>
        <v>766.6735615079366</v>
      </c>
    </row>
    <row r="22" spans="1:17">
      <c r="A22" s="153">
        <v>37803</v>
      </c>
      <c r="B22" s="155">
        <v>1045.49</v>
      </c>
      <c r="C22" s="176">
        <f>Stagionalità!E22</f>
        <v>143.80973214285709</v>
      </c>
      <c r="D22" s="174">
        <f t="shared" si="0"/>
        <v>901.68026785714289</v>
      </c>
      <c r="E22" s="162">
        <f t="shared" si="2"/>
        <v>919.2955952380953</v>
      </c>
      <c r="F22" s="158">
        <v>850.63</v>
      </c>
      <c r="G22" s="187">
        <f>Stagionalità!I22</f>
        <v>113.48940476190469</v>
      </c>
      <c r="H22" s="170">
        <f t="shared" si="1"/>
        <v>737.14059523809533</v>
      </c>
      <c r="I22" s="189">
        <f t="shared" si="3"/>
        <v>754.54294642857155</v>
      </c>
      <c r="K22" s="6"/>
    </row>
    <row r="23" spans="1:17">
      <c r="A23" s="153">
        <v>37834</v>
      </c>
      <c r="B23" s="155">
        <v>1065.9000000000001</v>
      </c>
      <c r="C23" s="176">
        <f>Stagionalità!E23</f>
        <v>139.68898809523805</v>
      </c>
      <c r="D23" s="174">
        <f t="shared" si="0"/>
        <v>926.21101190476202</v>
      </c>
      <c r="E23" s="162">
        <f t="shared" si="2"/>
        <v>923.47713293650793</v>
      </c>
      <c r="F23" s="158">
        <v>865.55</v>
      </c>
      <c r="G23" s="187">
        <f>Stagionalità!I23</f>
        <v>112.26181547619042</v>
      </c>
      <c r="H23" s="170">
        <f t="shared" si="1"/>
        <v>753.28818452380949</v>
      </c>
      <c r="I23" s="189">
        <f t="shared" si="3"/>
        <v>748.51772817460323</v>
      </c>
    </row>
    <row r="24" spans="1:17">
      <c r="A24" s="153">
        <v>37865</v>
      </c>
      <c r="B24" s="155">
        <v>1071.8399999999999</v>
      </c>
      <c r="C24" s="176">
        <f>Stagionalità!E24</f>
        <v>129.29988095238099</v>
      </c>
      <c r="D24" s="174">
        <f t="shared" si="0"/>
        <v>942.54011904761887</v>
      </c>
      <c r="E24" s="162">
        <f t="shared" si="2"/>
        <v>935.7755456349206</v>
      </c>
      <c r="F24" s="158">
        <v>863.72</v>
      </c>
      <c r="G24" s="187">
        <f>Stagionalità!I24</f>
        <v>108.59559523809533</v>
      </c>
      <c r="H24" s="170">
        <f t="shared" si="1"/>
        <v>755.12440476190466</v>
      </c>
      <c r="I24" s="189">
        <f t="shared" si="3"/>
        <v>756.7625099206349</v>
      </c>
    </row>
    <row r="25" spans="1:17">
      <c r="A25" s="153">
        <v>37895</v>
      </c>
      <c r="B25" s="155">
        <v>1043.94</v>
      </c>
      <c r="C25" s="176">
        <f>Stagionalità!E25</f>
        <v>105.36449404761899</v>
      </c>
      <c r="D25" s="174">
        <f t="shared" si="0"/>
        <v>938.57550595238104</v>
      </c>
      <c r="E25" s="162">
        <f t="shared" si="2"/>
        <v>948.3662301587301</v>
      </c>
      <c r="F25" s="158">
        <v>860.8</v>
      </c>
      <c r="G25" s="187">
        <f>Stagionalità!I25</f>
        <v>98.925059523809566</v>
      </c>
      <c r="H25" s="170">
        <f t="shared" si="1"/>
        <v>761.87494047619043</v>
      </c>
      <c r="I25" s="189">
        <f t="shared" si="3"/>
        <v>768.78497023809507</v>
      </c>
    </row>
    <row r="26" spans="1:17">
      <c r="A26" s="153">
        <v>37926</v>
      </c>
      <c r="B26" s="155">
        <v>1043.3699999999999</v>
      </c>
      <c r="C26" s="176">
        <f>Stagionalità!E26</f>
        <v>79.386934523809515</v>
      </c>
      <c r="D26" s="174">
        <f t="shared" si="0"/>
        <v>963.9830654761904</v>
      </c>
      <c r="E26" s="162">
        <f t="shared" si="2"/>
        <v>957.37050595238088</v>
      </c>
      <c r="F26" s="158">
        <v>873.95</v>
      </c>
      <c r="G26" s="187">
        <f>Stagionalità!I26</f>
        <v>84.594434523809511</v>
      </c>
      <c r="H26" s="170">
        <f t="shared" si="1"/>
        <v>789.35556547619058</v>
      </c>
      <c r="I26" s="189">
        <f t="shared" si="3"/>
        <v>780.40305555555551</v>
      </c>
    </row>
    <row r="27" spans="1:17">
      <c r="A27" s="153">
        <v>37956</v>
      </c>
      <c r="B27" s="155">
        <v>1036.82</v>
      </c>
      <c r="C27" s="176">
        <f>Stagionalità!E27</f>
        <v>67.26705357142869</v>
      </c>
      <c r="D27" s="174">
        <f t="shared" si="0"/>
        <v>969.5529464285712</v>
      </c>
      <c r="E27" s="162">
        <f t="shared" si="2"/>
        <v>982.77568452380945</v>
      </c>
      <c r="F27" s="158">
        <v>869.89</v>
      </c>
      <c r="G27" s="187">
        <f>Stagionalità!I27</f>
        <v>79.911339285714277</v>
      </c>
      <c r="H27" s="170">
        <f t="shared" si="1"/>
        <v>789.97866071428575</v>
      </c>
      <c r="I27" s="189">
        <f t="shared" si="3"/>
        <v>804.44921626984126</v>
      </c>
      <c r="K27" s="270" t="s">
        <v>258</v>
      </c>
      <c r="L27" s="271"/>
      <c r="M27" s="271"/>
      <c r="N27" s="271"/>
      <c r="O27" s="271"/>
      <c r="P27" s="271"/>
      <c r="Q27" s="271"/>
    </row>
    <row r="28" spans="1:17">
      <c r="A28" s="153">
        <v>37987</v>
      </c>
      <c r="B28" s="155">
        <v>1047.2</v>
      </c>
      <c r="C28" s="176">
        <f>Stagionalità!E28</f>
        <v>32.408958333333374</v>
      </c>
      <c r="D28" s="174">
        <f t="shared" si="0"/>
        <v>1014.7910416666666</v>
      </c>
      <c r="E28" s="162">
        <f t="shared" si="2"/>
        <v>998.97707341269825</v>
      </c>
      <c r="F28" s="158">
        <v>875.28</v>
      </c>
      <c r="G28" s="187">
        <f>Stagionalità!I28</f>
        <v>41.266577380952448</v>
      </c>
      <c r="H28" s="170">
        <f t="shared" si="1"/>
        <v>834.01342261904756</v>
      </c>
      <c r="I28" s="189">
        <f t="shared" si="3"/>
        <v>818.09465277777781</v>
      </c>
    </row>
    <row r="29" spans="1:17">
      <c r="A29" s="153">
        <v>38018</v>
      </c>
      <c r="B29" s="155">
        <v>1063.0999999999999</v>
      </c>
      <c r="C29" s="176">
        <f>Stagionalità!E29</f>
        <v>50.512767857142876</v>
      </c>
      <c r="D29" s="174">
        <f t="shared" si="0"/>
        <v>1012.587232142857</v>
      </c>
      <c r="E29" s="162">
        <f t="shared" si="2"/>
        <v>1012.8956646825396</v>
      </c>
      <c r="F29" s="158">
        <v>872.51</v>
      </c>
      <c r="G29" s="187">
        <f>Stagionalità!I29</f>
        <v>42.218125000000079</v>
      </c>
      <c r="H29" s="170">
        <f t="shared" si="1"/>
        <v>830.29187499999989</v>
      </c>
      <c r="I29" s="189">
        <f t="shared" si="3"/>
        <v>829.23476190476185</v>
      </c>
    </row>
    <row r="30" spans="1:17">
      <c r="A30" s="153">
        <v>38047</v>
      </c>
      <c r="B30" s="155">
        <v>1082.1500000000001</v>
      </c>
      <c r="C30" s="176">
        <f>Stagionalità!E30</f>
        <v>70.841279761904872</v>
      </c>
      <c r="D30" s="174">
        <f t="shared" si="0"/>
        <v>1011.3087202380952</v>
      </c>
      <c r="E30" s="162">
        <f t="shared" si="2"/>
        <v>1010.2280456349205</v>
      </c>
      <c r="F30" s="158">
        <v>886.94</v>
      </c>
      <c r="G30" s="187">
        <f>Stagionalità!I30</f>
        <v>63.541011904761952</v>
      </c>
      <c r="H30" s="170">
        <f t="shared" si="1"/>
        <v>823.39898809523811</v>
      </c>
      <c r="I30" s="189">
        <f t="shared" si="3"/>
        <v>827.8572619047618</v>
      </c>
    </row>
    <row r="31" spans="1:17">
      <c r="A31" s="153">
        <v>38078</v>
      </c>
      <c r="B31" s="155">
        <v>1091.99</v>
      </c>
      <c r="C31" s="176">
        <f>Stagionalità!E31</f>
        <v>85.201815476190433</v>
      </c>
      <c r="D31" s="174">
        <f t="shared" si="0"/>
        <v>1006.7881845238096</v>
      </c>
      <c r="E31" s="162">
        <f t="shared" si="2"/>
        <v>1017.5166765873015</v>
      </c>
      <c r="F31" s="158">
        <v>899.36</v>
      </c>
      <c r="G31" s="187">
        <f>Stagionalità!I31</f>
        <v>69.479077380952376</v>
      </c>
      <c r="H31" s="170">
        <f t="shared" si="1"/>
        <v>829.88092261904762</v>
      </c>
      <c r="I31" s="189">
        <f t="shared" si="3"/>
        <v>835.39664682539694</v>
      </c>
    </row>
    <row r="32" spans="1:17">
      <c r="A32" s="153">
        <v>38108</v>
      </c>
      <c r="B32" s="155">
        <v>1131.29</v>
      </c>
      <c r="C32" s="176">
        <f>Stagionalità!E32</f>
        <v>96.836874999999935</v>
      </c>
      <c r="D32" s="174">
        <f t="shared" si="0"/>
        <v>1034.453125</v>
      </c>
      <c r="E32" s="162">
        <f t="shared" si="2"/>
        <v>1029.1156051587302</v>
      </c>
      <c r="F32" s="158">
        <v>924.13</v>
      </c>
      <c r="G32" s="187">
        <f>Stagionalità!I32</f>
        <v>71.219970238095271</v>
      </c>
      <c r="H32" s="170">
        <f t="shared" si="1"/>
        <v>852.91002976190475</v>
      </c>
      <c r="I32" s="189">
        <f t="shared" si="3"/>
        <v>849.19700396825408</v>
      </c>
    </row>
    <row r="33" spans="1:9">
      <c r="A33" s="153">
        <v>38139</v>
      </c>
      <c r="B33" s="155">
        <v>1148.1400000000001</v>
      </c>
      <c r="C33" s="176">
        <f>Stagionalità!E33</f>
        <v>102.03449404761894</v>
      </c>
      <c r="D33" s="174">
        <f t="shared" si="0"/>
        <v>1046.1055059523812</v>
      </c>
      <c r="E33" s="162">
        <f t="shared" si="2"/>
        <v>1027.8662996031746</v>
      </c>
      <c r="F33" s="158">
        <v>937.48</v>
      </c>
      <c r="G33" s="187">
        <f>Stagionalità!I33</f>
        <v>72.679940476190424</v>
      </c>
      <c r="H33" s="170">
        <f t="shared" si="1"/>
        <v>864.80005952380964</v>
      </c>
      <c r="I33" s="189">
        <f t="shared" si="3"/>
        <v>846.68356150793659</v>
      </c>
    </row>
    <row r="34" spans="1:9">
      <c r="A34" s="153">
        <v>38169</v>
      </c>
      <c r="B34" s="155">
        <v>1146.8499999999999</v>
      </c>
      <c r="C34" s="176">
        <f>Stagionalità!E34</f>
        <v>143.80973214285709</v>
      </c>
      <c r="D34" s="174">
        <f t="shared" si="0"/>
        <v>1003.0402678571428</v>
      </c>
      <c r="E34" s="162">
        <f t="shared" si="2"/>
        <v>1022.0655952380954</v>
      </c>
      <c r="F34" s="158">
        <v>935.83</v>
      </c>
      <c r="G34" s="187">
        <f>Stagionalità!I34</f>
        <v>113.48940476190469</v>
      </c>
      <c r="H34" s="170">
        <f t="shared" si="1"/>
        <v>822.34059523809537</v>
      </c>
      <c r="I34" s="189">
        <f t="shared" si="3"/>
        <v>843.22961309523816</v>
      </c>
    </row>
    <row r="35" spans="1:9">
      <c r="A35" s="153">
        <v>38200</v>
      </c>
      <c r="B35" s="155">
        <v>1156.74</v>
      </c>
      <c r="C35" s="176">
        <f>Stagionalità!E35</f>
        <v>139.68898809523805</v>
      </c>
      <c r="D35" s="174">
        <f t="shared" si="0"/>
        <v>1017.0510119047619</v>
      </c>
      <c r="E35" s="162">
        <f t="shared" si="2"/>
        <v>1015.5337996031745</v>
      </c>
      <c r="F35" s="158">
        <v>954.81</v>
      </c>
      <c r="G35" s="187">
        <f>Stagionalità!I35</f>
        <v>112.26181547619042</v>
      </c>
      <c r="H35" s="170">
        <f t="shared" si="1"/>
        <v>842.54818452380948</v>
      </c>
      <c r="I35" s="189">
        <f t="shared" si="3"/>
        <v>842.14106150793657</v>
      </c>
    </row>
    <row r="36" spans="1:9">
      <c r="A36" s="153">
        <v>38231</v>
      </c>
      <c r="B36" s="155">
        <v>1155.81</v>
      </c>
      <c r="C36" s="176">
        <f>Stagionalità!E36</f>
        <v>129.29988095238099</v>
      </c>
      <c r="D36" s="174">
        <f t="shared" si="0"/>
        <v>1026.5101190476189</v>
      </c>
      <c r="E36" s="162">
        <f t="shared" si="2"/>
        <v>1035.628878968254</v>
      </c>
      <c r="F36" s="158">
        <v>970.13</v>
      </c>
      <c r="G36" s="187">
        <f>Stagionalità!I36</f>
        <v>108.59559523809533</v>
      </c>
      <c r="H36" s="170">
        <f t="shared" si="1"/>
        <v>861.53440476190463</v>
      </c>
      <c r="I36" s="189">
        <f t="shared" si="3"/>
        <v>867.13584325396823</v>
      </c>
    </row>
    <row r="37" spans="1:9">
      <c r="A37" s="153">
        <v>38261</v>
      </c>
      <c r="B37" s="155">
        <v>1168.69</v>
      </c>
      <c r="C37" s="176">
        <f>Stagionalità!E37</f>
        <v>105.36449404761899</v>
      </c>
      <c r="D37" s="174">
        <f t="shared" si="0"/>
        <v>1063.325505952381</v>
      </c>
      <c r="E37" s="162">
        <f t="shared" si="2"/>
        <v>1059.5195634920635</v>
      </c>
      <c r="F37" s="158">
        <v>996.25</v>
      </c>
      <c r="G37" s="187">
        <f>Stagionalità!I37</f>
        <v>98.925059523809566</v>
      </c>
      <c r="H37" s="170">
        <f t="shared" si="1"/>
        <v>897.32494047619048</v>
      </c>
      <c r="I37" s="189">
        <f t="shared" si="3"/>
        <v>890.33163690476192</v>
      </c>
    </row>
    <row r="38" spans="1:9">
      <c r="A38" s="153">
        <v>38292</v>
      </c>
      <c r="B38" s="155">
        <v>1168.1099999999999</v>
      </c>
      <c r="C38" s="176">
        <f>Stagionalità!E38</f>
        <v>79.386934523809515</v>
      </c>
      <c r="D38" s="174">
        <f t="shared" si="0"/>
        <v>1088.7230654761904</v>
      </c>
      <c r="E38" s="162">
        <f t="shared" si="2"/>
        <v>1072.4505059523808</v>
      </c>
      <c r="F38" s="158">
        <v>996.73</v>
      </c>
      <c r="G38" s="187">
        <f>Stagionalità!I38</f>
        <v>84.594434523809511</v>
      </c>
      <c r="H38" s="170">
        <f t="shared" si="1"/>
        <v>912.13556547619055</v>
      </c>
      <c r="I38" s="189">
        <f t="shared" si="3"/>
        <v>914.49305555555566</v>
      </c>
    </row>
    <row r="39" spans="1:9">
      <c r="A39" s="153">
        <v>38322</v>
      </c>
      <c r="B39" s="156">
        <v>1132.57</v>
      </c>
      <c r="C39" s="176">
        <f>Stagionalità!E39</f>
        <v>67.26705357142869</v>
      </c>
      <c r="D39" s="174">
        <f t="shared" si="0"/>
        <v>1065.3029464285712</v>
      </c>
      <c r="E39" s="162">
        <f t="shared" si="2"/>
        <v>1073.2290178571427</v>
      </c>
      <c r="F39" s="159">
        <v>1013.93</v>
      </c>
      <c r="G39" s="187">
        <f>Stagionalità!I39</f>
        <v>79.911339285714277</v>
      </c>
      <c r="H39" s="170">
        <f t="shared" si="1"/>
        <v>934.01866071428572</v>
      </c>
      <c r="I39" s="189">
        <f t="shared" si="3"/>
        <v>937.96254960317458</v>
      </c>
    </row>
    <row r="40" spans="1:9">
      <c r="A40" s="153">
        <v>38353</v>
      </c>
      <c r="B40" s="155">
        <v>1098.07</v>
      </c>
      <c r="C40" s="176">
        <f>Stagionalità!E40</f>
        <v>32.408958333333374</v>
      </c>
      <c r="D40" s="174">
        <f t="shared" si="0"/>
        <v>1065.6610416666665</v>
      </c>
      <c r="E40" s="162">
        <f t="shared" si="2"/>
        <v>1071.8570734126981</v>
      </c>
      <c r="F40" s="159">
        <v>1009</v>
      </c>
      <c r="G40" s="187">
        <f>Stagionalità!I40</f>
        <v>41.266577380952448</v>
      </c>
      <c r="H40" s="170">
        <f t="shared" si="1"/>
        <v>967.73342261904759</v>
      </c>
      <c r="I40" s="189">
        <f t="shared" si="3"/>
        <v>960.72465277777781</v>
      </c>
    </row>
    <row r="41" spans="1:9">
      <c r="A41" s="153">
        <v>38384</v>
      </c>
      <c r="B41" s="155">
        <v>1135.1199999999999</v>
      </c>
      <c r="C41" s="176">
        <f>Stagionalità!E41</f>
        <v>50.512767857142876</v>
      </c>
      <c r="D41" s="174">
        <f t="shared" si="0"/>
        <v>1084.6072321428569</v>
      </c>
      <c r="E41" s="162">
        <f t="shared" si="2"/>
        <v>1083.1923313492064</v>
      </c>
      <c r="F41" s="159">
        <v>1022.64</v>
      </c>
      <c r="G41" s="187">
        <f>Stagionalità!I41</f>
        <v>42.218125000000079</v>
      </c>
      <c r="H41" s="170">
        <f t="shared" si="1"/>
        <v>980.42187499999989</v>
      </c>
      <c r="I41" s="189">
        <f t="shared" si="3"/>
        <v>980.68476190476179</v>
      </c>
    </row>
    <row r="42" spans="1:9">
      <c r="A42" s="153">
        <v>38412</v>
      </c>
      <c r="B42" s="155">
        <v>1170.1500000000001</v>
      </c>
      <c r="C42" s="176">
        <f>Stagionalità!E42</f>
        <v>70.841279761904872</v>
      </c>
      <c r="D42" s="174">
        <f t="shared" si="0"/>
        <v>1099.3087202380952</v>
      </c>
      <c r="E42" s="162">
        <f t="shared" si="2"/>
        <v>1106.1447123015871</v>
      </c>
      <c r="F42" s="159">
        <v>1057.44</v>
      </c>
      <c r="G42" s="187">
        <f>Stagionalità!I42</f>
        <v>63.541011904761952</v>
      </c>
      <c r="H42" s="170">
        <f t="shared" si="1"/>
        <v>993.89898809523811</v>
      </c>
      <c r="I42" s="189">
        <f t="shared" si="3"/>
        <v>1003.7139285714287</v>
      </c>
    </row>
    <row r="43" spans="1:9">
      <c r="A43" s="153">
        <v>38443</v>
      </c>
      <c r="B43" s="155">
        <v>1219.72</v>
      </c>
      <c r="C43" s="176">
        <f>Stagionalità!E43</f>
        <v>85.201815476190433</v>
      </c>
      <c r="D43" s="174">
        <f t="shared" si="0"/>
        <v>1134.5181845238096</v>
      </c>
      <c r="E43" s="162">
        <f t="shared" si="2"/>
        <v>1115.2433432539683</v>
      </c>
      <c r="F43" s="159">
        <v>1106.3</v>
      </c>
      <c r="G43" s="187">
        <f>Stagionalità!I43</f>
        <v>69.479077380952376</v>
      </c>
      <c r="H43" s="170">
        <f t="shared" si="1"/>
        <v>1036.8209226190477</v>
      </c>
      <c r="I43" s="189">
        <f t="shared" si="3"/>
        <v>1010.0833134920636</v>
      </c>
    </row>
    <row r="44" spans="1:9">
      <c r="A44" s="153">
        <v>38473</v>
      </c>
      <c r="B44" s="155">
        <v>1208.74</v>
      </c>
      <c r="C44" s="176">
        <f>Stagionalità!E44</f>
        <v>96.836874999999935</v>
      </c>
      <c r="D44" s="174">
        <f t="shared" si="0"/>
        <v>1111.903125</v>
      </c>
      <c r="E44" s="162">
        <f t="shared" si="2"/>
        <v>1117.7956051587303</v>
      </c>
      <c r="F44" s="159">
        <v>1070.75</v>
      </c>
      <c r="G44" s="187">
        <f>Stagionalità!I44</f>
        <v>71.219970238095271</v>
      </c>
      <c r="H44" s="170">
        <f t="shared" si="1"/>
        <v>999.53002976190476</v>
      </c>
      <c r="I44" s="189">
        <f t="shared" si="3"/>
        <v>1018.037003968254</v>
      </c>
    </row>
    <row r="45" spans="1:9">
      <c r="A45" s="153">
        <v>38504</v>
      </c>
      <c r="B45" s="155">
        <v>1209</v>
      </c>
      <c r="C45" s="176">
        <f>Stagionalità!E45</f>
        <v>102.03449404761894</v>
      </c>
      <c r="D45" s="174">
        <f t="shared" si="0"/>
        <v>1106.9655059523811</v>
      </c>
      <c r="E45" s="162">
        <f t="shared" si="2"/>
        <v>1106.639632936508</v>
      </c>
      <c r="F45" s="159">
        <v>1090.44</v>
      </c>
      <c r="G45" s="187">
        <f>Stagionalità!I45</f>
        <v>72.679940476190424</v>
      </c>
      <c r="H45" s="170">
        <f t="shared" si="1"/>
        <v>1017.7600595238097</v>
      </c>
      <c r="I45" s="189">
        <f t="shared" si="3"/>
        <v>1011.6135615079365</v>
      </c>
    </row>
    <row r="46" spans="1:9">
      <c r="A46" s="153">
        <v>38534</v>
      </c>
      <c r="B46" s="155">
        <v>1244.8599999999999</v>
      </c>
      <c r="C46" s="176">
        <f>Stagionalità!E46</f>
        <v>143.80973214285709</v>
      </c>
      <c r="D46" s="174">
        <f t="shared" si="0"/>
        <v>1101.0502678571429</v>
      </c>
      <c r="E46" s="162">
        <f t="shared" si="2"/>
        <v>1108.062261904762</v>
      </c>
      <c r="F46" s="159">
        <v>1131.04</v>
      </c>
      <c r="G46" s="187">
        <f>Stagionalità!I46</f>
        <v>113.48940476190469</v>
      </c>
      <c r="H46" s="170">
        <f t="shared" si="1"/>
        <v>1017.5505952380953</v>
      </c>
      <c r="I46" s="189">
        <f t="shared" si="3"/>
        <v>1021.2196130952383</v>
      </c>
    </row>
    <row r="47" spans="1:9">
      <c r="A47" s="153">
        <v>38565</v>
      </c>
      <c r="B47" s="155">
        <v>1255.8599999999999</v>
      </c>
      <c r="C47" s="176">
        <f>Stagionalità!E47</f>
        <v>139.68898809523805</v>
      </c>
      <c r="D47" s="174">
        <f t="shared" si="0"/>
        <v>1116.1710119047618</v>
      </c>
      <c r="E47" s="162">
        <f t="shared" si="2"/>
        <v>1130.5037996031745</v>
      </c>
      <c r="F47" s="159">
        <v>1140.6099999999999</v>
      </c>
      <c r="G47" s="187">
        <f>Stagionalità!I47</f>
        <v>112.26181547619042</v>
      </c>
      <c r="H47" s="170">
        <f t="shared" si="1"/>
        <v>1028.3481845238096</v>
      </c>
      <c r="I47" s="189">
        <f t="shared" si="3"/>
        <v>1039.9043948412698</v>
      </c>
    </row>
    <row r="48" spans="1:9">
      <c r="A48" s="153">
        <v>38596</v>
      </c>
      <c r="B48" s="155">
        <v>1303.5899999999999</v>
      </c>
      <c r="C48" s="176">
        <f>Stagionalità!E48</f>
        <v>129.29988095238099</v>
      </c>
      <c r="D48" s="174">
        <f t="shared" si="0"/>
        <v>1174.2901190476189</v>
      </c>
      <c r="E48" s="162">
        <f t="shared" si="2"/>
        <v>1168.8255456349207</v>
      </c>
      <c r="F48" s="159">
        <v>1182.4100000000001</v>
      </c>
      <c r="G48" s="187">
        <f>Stagionalità!I48</f>
        <v>108.59559523809533</v>
      </c>
      <c r="H48" s="170">
        <f t="shared" si="1"/>
        <v>1073.8144047619048</v>
      </c>
      <c r="I48" s="189">
        <f t="shared" si="3"/>
        <v>1071.4525099206351</v>
      </c>
    </row>
    <row r="49" spans="1:9">
      <c r="A49" s="153">
        <v>38626</v>
      </c>
      <c r="B49" s="155">
        <v>1321.38</v>
      </c>
      <c r="C49" s="176">
        <f>Stagionalità!E49</f>
        <v>105.36449404761899</v>
      </c>
      <c r="D49" s="174">
        <f t="shared" si="0"/>
        <v>1216.0155059523811</v>
      </c>
      <c r="E49" s="162">
        <f t="shared" si="2"/>
        <v>1184.8962301587301</v>
      </c>
      <c r="F49" s="159">
        <v>1211.1199999999999</v>
      </c>
      <c r="G49" s="187">
        <f>Stagionalità!I49</f>
        <v>98.925059523809566</v>
      </c>
      <c r="H49" s="170">
        <f t="shared" si="1"/>
        <v>1112.1949404761904</v>
      </c>
      <c r="I49" s="189">
        <f t="shared" si="3"/>
        <v>1082.0083035714285</v>
      </c>
    </row>
    <row r="50" spans="1:9">
      <c r="A50" s="153">
        <v>38657</v>
      </c>
      <c r="B50" s="155">
        <v>1243.77</v>
      </c>
      <c r="C50" s="176">
        <f>Stagionalità!E50</f>
        <v>79.386934523809515</v>
      </c>
      <c r="D50" s="174">
        <f t="shared" si="0"/>
        <v>1164.3830654761905</v>
      </c>
      <c r="E50" s="162">
        <f t="shared" si="2"/>
        <v>1177.720505952381</v>
      </c>
      <c r="F50" s="159">
        <v>1144.6099999999999</v>
      </c>
      <c r="G50" s="187">
        <f>Stagionalità!I50</f>
        <v>84.594434523809511</v>
      </c>
      <c r="H50" s="170">
        <f t="shared" si="1"/>
        <v>1060.0155654761904</v>
      </c>
      <c r="I50" s="189">
        <f t="shared" si="3"/>
        <v>1070.5830555555556</v>
      </c>
    </row>
    <row r="51" spans="1:9">
      <c r="A51" s="153">
        <v>38687</v>
      </c>
      <c r="B51" s="155">
        <v>1220.03</v>
      </c>
      <c r="C51" s="176">
        <f>Stagionalità!E51</f>
        <v>67.26705357142869</v>
      </c>
      <c r="D51" s="174">
        <f t="shared" si="0"/>
        <v>1152.7629464285712</v>
      </c>
      <c r="E51" s="162">
        <f t="shared" si="2"/>
        <v>1177.6823511904761</v>
      </c>
      <c r="F51" s="159">
        <v>1119.45</v>
      </c>
      <c r="G51" s="187">
        <f>Stagionalità!I51</f>
        <v>79.911339285714277</v>
      </c>
      <c r="H51" s="170">
        <f t="shared" si="1"/>
        <v>1039.5386607142857</v>
      </c>
      <c r="I51" s="189">
        <f t="shared" si="3"/>
        <v>1068.4158829365078</v>
      </c>
    </row>
    <row r="52" spans="1:9">
      <c r="A52" s="153">
        <v>38718</v>
      </c>
      <c r="B52" s="155">
        <v>1248.31</v>
      </c>
      <c r="C52" s="176">
        <f>Stagionalità!E52</f>
        <v>32.408958333333374</v>
      </c>
      <c r="D52" s="174">
        <f t="shared" si="0"/>
        <v>1215.9010416666665</v>
      </c>
      <c r="E52" s="162">
        <f t="shared" si="2"/>
        <v>1188.8404067460317</v>
      </c>
      <c r="F52" s="159">
        <v>1146.96</v>
      </c>
      <c r="G52" s="187">
        <f>Stagionalità!I52</f>
        <v>41.266577380952448</v>
      </c>
      <c r="H52" s="170">
        <f t="shared" si="1"/>
        <v>1105.6934226190476</v>
      </c>
      <c r="I52" s="189">
        <f t="shared" si="3"/>
        <v>1084.6346527777778</v>
      </c>
    </row>
    <row r="53" spans="1:9">
      <c r="A53" s="153">
        <v>38749</v>
      </c>
      <c r="B53" s="155">
        <v>1248.3699999999999</v>
      </c>
      <c r="C53" s="176">
        <f>Stagionalità!E53</f>
        <v>50.512767857142876</v>
      </c>
      <c r="D53" s="174">
        <f t="shared" si="0"/>
        <v>1197.8572321428569</v>
      </c>
      <c r="E53" s="162">
        <f t="shared" si="2"/>
        <v>1198.778998015873</v>
      </c>
      <c r="F53" s="159">
        <v>1150.8900000000001</v>
      </c>
      <c r="G53" s="187">
        <f>Stagionalità!I53</f>
        <v>42.218125000000079</v>
      </c>
      <c r="H53" s="170">
        <f t="shared" si="1"/>
        <v>1108.671875</v>
      </c>
      <c r="I53" s="189">
        <f t="shared" si="3"/>
        <v>1104.6847619047619</v>
      </c>
    </row>
    <row r="54" spans="1:9">
      <c r="A54" s="153">
        <v>38777</v>
      </c>
      <c r="B54" s="155">
        <v>1253.42</v>
      </c>
      <c r="C54" s="176">
        <f>Stagionalità!E54</f>
        <v>70.841279761904872</v>
      </c>
      <c r="D54" s="174">
        <f t="shared" si="0"/>
        <v>1182.5787202380952</v>
      </c>
      <c r="E54" s="162">
        <f t="shared" si="2"/>
        <v>1197.9147123015873</v>
      </c>
      <c r="F54" s="159">
        <v>1163.23</v>
      </c>
      <c r="G54" s="187">
        <f>Stagionalità!I54</f>
        <v>63.541011904761952</v>
      </c>
      <c r="H54" s="170">
        <f t="shared" si="1"/>
        <v>1099.6889880952381</v>
      </c>
      <c r="I54" s="189">
        <f t="shared" si="3"/>
        <v>1105.8139285714285</v>
      </c>
    </row>
    <row r="55" spans="1:9">
      <c r="A55" s="153">
        <v>38808</v>
      </c>
      <c r="B55" s="155">
        <v>1298.51</v>
      </c>
      <c r="C55" s="176">
        <f>Stagionalità!E55</f>
        <v>85.201815476190433</v>
      </c>
      <c r="D55" s="174">
        <f t="shared" si="0"/>
        <v>1213.3081845238096</v>
      </c>
      <c r="E55" s="162">
        <f t="shared" si="2"/>
        <v>1213.4733432539681</v>
      </c>
      <c r="F55" s="159">
        <v>1178.56</v>
      </c>
      <c r="G55" s="187">
        <f>Stagionalità!I55</f>
        <v>69.479077380952376</v>
      </c>
      <c r="H55" s="170">
        <f t="shared" si="1"/>
        <v>1109.0809226190477</v>
      </c>
      <c r="I55" s="189">
        <f t="shared" si="3"/>
        <v>1114.1399801587302</v>
      </c>
    </row>
    <row r="56" spans="1:9">
      <c r="A56" s="153">
        <v>38838</v>
      </c>
      <c r="B56" s="155">
        <v>1341.37</v>
      </c>
      <c r="C56" s="176">
        <f>Stagionalità!E56</f>
        <v>96.836874999999935</v>
      </c>
      <c r="D56" s="174">
        <f t="shared" si="0"/>
        <v>1244.5331249999999</v>
      </c>
      <c r="E56" s="162">
        <f t="shared" si="2"/>
        <v>1230.7756051587301</v>
      </c>
      <c r="F56" s="159">
        <v>1204.8699999999999</v>
      </c>
      <c r="G56" s="187">
        <f>Stagionalità!I56</f>
        <v>71.219970238095271</v>
      </c>
      <c r="H56" s="170">
        <f t="shared" si="1"/>
        <v>1133.6500297619045</v>
      </c>
      <c r="I56" s="189">
        <f t="shared" si="3"/>
        <v>1122.3503373015872</v>
      </c>
    </row>
    <row r="57" spans="1:9">
      <c r="A57" s="153">
        <v>38869</v>
      </c>
      <c r="B57" s="155">
        <v>1336.52</v>
      </c>
      <c r="C57" s="176">
        <f>Stagionalità!E57</f>
        <v>102.03449404761894</v>
      </c>
      <c r="D57" s="174">
        <f t="shared" si="0"/>
        <v>1234.4855059523811</v>
      </c>
      <c r="E57" s="162">
        <f t="shared" si="2"/>
        <v>1235.569632936508</v>
      </c>
      <c r="F57" s="159">
        <v>1197</v>
      </c>
      <c r="G57" s="187">
        <f>Stagionalità!I57</f>
        <v>72.679940476190424</v>
      </c>
      <c r="H57" s="170">
        <f t="shared" si="1"/>
        <v>1124.3200595238095</v>
      </c>
      <c r="I57" s="189">
        <f t="shared" si="3"/>
        <v>1115.850228174603</v>
      </c>
    </row>
    <row r="58" spans="1:9">
      <c r="A58" s="153">
        <v>38899</v>
      </c>
      <c r="B58" s="155">
        <v>1371.5</v>
      </c>
      <c r="C58" s="176">
        <f>Stagionalità!E58</f>
        <v>143.80973214285709</v>
      </c>
      <c r="D58" s="174">
        <f t="shared" si="0"/>
        <v>1227.690267857143</v>
      </c>
      <c r="E58" s="162">
        <f t="shared" si="2"/>
        <v>1232.482261904762</v>
      </c>
      <c r="F58" s="159">
        <v>1203.07</v>
      </c>
      <c r="G58" s="187">
        <f>Stagionalità!I58</f>
        <v>113.48940476190469</v>
      </c>
      <c r="H58" s="170">
        <f t="shared" si="1"/>
        <v>1089.5805952380952</v>
      </c>
      <c r="I58" s="189">
        <f t="shared" si="3"/>
        <v>1102.7696130952381</v>
      </c>
    </row>
    <row r="59" spans="1:9">
      <c r="A59" s="153">
        <v>38930</v>
      </c>
      <c r="B59" s="155">
        <v>1374.96</v>
      </c>
      <c r="C59" s="176">
        <f>Stagionalità!E59</f>
        <v>139.68898809523805</v>
      </c>
      <c r="D59" s="174">
        <f t="shared" si="0"/>
        <v>1235.271011904762</v>
      </c>
      <c r="E59" s="162">
        <f t="shared" si="2"/>
        <v>1210.1371329365079</v>
      </c>
      <c r="F59" s="159">
        <v>1206.67</v>
      </c>
      <c r="G59" s="187">
        <f>Stagionalità!I59</f>
        <v>112.26181547619042</v>
      </c>
      <c r="H59" s="170">
        <f t="shared" si="1"/>
        <v>1094.4081845238097</v>
      </c>
      <c r="I59" s="189">
        <f t="shared" si="3"/>
        <v>1081.4010615079367</v>
      </c>
    </row>
    <row r="60" spans="1:9">
      <c r="A60" s="153">
        <v>38961</v>
      </c>
      <c r="B60" s="155">
        <v>1296.75</v>
      </c>
      <c r="C60" s="176">
        <f>Stagionalità!E60</f>
        <v>129.29988095238099</v>
      </c>
      <c r="D60" s="174">
        <f t="shared" si="0"/>
        <v>1167.450119047619</v>
      </c>
      <c r="E60" s="162">
        <f t="shared" si="2"/>
        <v>1173.3055456349205</v>
      </c>
      <c r="F60" s="159">
        <v>1168.81</v>
      </c>
      <c r="G60" s="187">
        <f>Stagionalità!I60</f>
        <v>108.59559523809533</v>
      </c>
      <c r="H60" s="170">
        <f t="shared" si="1"/>
        <v>1060.2144047619047</v>
      </c>
      <c r="I60" s="189">
        <f t="shared" si="3"/>
        <v>1058.4458432539684</v>
      </c>
    </row>
    <row r="61" spans="1:9">
      <c r="A61" s="153">
        <v>38991</v>
      </c>
      <c r="B61" s="155">
        <v>1222.56</v>
      </c>
      <c r="C61" s="176">
        <f>Stagionalità!E61</f>
        <v>105.36449404761899</v>
      </c>
      <c r="D61" s="174">
        <f t="shared" si="0"/>
        <v>1117.1955059523809</v>
      </c>
      <c r="E61" s="162">
        <f t="shared" si="2"/>
        <v>1141.5928968253968</v>
      </c>
      <c r="F61" s="159">
        <v>1119.6400000000001</v>
      </c>
      <c r="G61" s="187">
        <f>Stagionalità!I61</f>
        <v>98.925059523809566</v>
      </c>
      <c r="H61" s="170">
        <f t="shared" si="1"/>
        <v>1020.7149404761906</v>
      </c>
      <c r="I61" s="189">
        <f t="shared" si="3"/>
        <v>1037.3049702380952</v>
      </c>
    </row>
    <row r="62" spans="1:9">
      <c r="A62" s="153">
        <v>39022</v>
      </c>
      <c r="B62" s="155">
        <v>1219.52</v>
      </c>
      <c r="C62" s="176">
        <f>Stagionalità!E62</f>
        <v>79.386934523809515</v>
      </c>
      <c r="D62" s="174">
        <f t="shared" si="0"/>
        <v>1140.1330654761905</v>
      </c>
      <c r="E62" s="162">
        <f t="shared" si="2"/>
        <v>1136.3971726190475</v>
      </c>
      <c r="F62" s="159">
        <v>1115.58</v>
      </c>
      <c r="G62" s="187">
        <f>Stagionalità!I62</f>
        <v>84.594434523809511</v>
      </c>
      <c r="H62" s="170">
        <f t="shared" si="1"/>
        <v>1030.9855654761905</v>
      </c>
      <c r="I62" s="189">
        <f t="shared" si="3"/>
        <v>1028.5530555555554</v>
      </c>
    </row>
    <row r="63" spans="1:9">
      <c r="A63" s="153">
        <v>39052</v>
      </c>
      <c r="B63" s="155">
        <v>1219.1300000000001</v>
      </c>
      <c r="C63" s="176">
        <f>Stagionalità!E63</f>
        <v>67.26705357142869</v>
      </c>
      <c r="D63" s="174">
        <f t="shared" si="0"/>
        <v>1151.8629464285714</v>
      </c>
      <c r="E63" s="162">
        <f t="shared" si="2"/>
        <v>1156.4790178571427</v>
      </c>
      <c r="F63" s="159">
        <v>1113.8699999999999</v>
      </c>
      <c r="G63" s="187">
        <f>Stagionalità!I63</f>
        <v>79.911339285714277</v>
      </c>
      <c r="H63" s="170">
        <f t="shared" si="1"/>
        <v>1033.9586607142855</v>
      </c>
      <c r="I63" s="189">
        <f t="shared" si="3"/>
        <v>1041.0258829365077</v>
      </c>
    </row>
    <row r="64" spans="1:9">
      <c r="A64" s="153">
        <v>39083</v>
      </c>
      <c r="B64" s="155">
        <v>1209.8499999999999</v>
      </c>
      <c r="C64" s="176">
        <f>Stagionalità!E64</f>
        <v>32.408958333333374</v>
      </c>
      <c r="D64" s="174">
        <f t="shared" si="0"/>
        <v>1177.4410416666665</v>
      </c>
      <c r="E64" s="162">
        <f t="shared" si="2"/>
        <v>1160.3570734126984</v>
      </c>
      <c r="F64" s="159">
        <v>1099.4000000000001</v>
      </c>
      <c r="G64" s="187">
        <f>Stagionalità!I64</f>
        <v>41.266577380952448</v>
      </c>
      <c r="H64" s="170">
        <f t="shared" si="1"/>
        <v>1058.1334226190477</v>
      </c>
      <c r="I64" s="189">
        <f t="shared" si="3"/>
        <v>1044.1713194444444</v>
      </c>
    </row>
    <row r="65" spans="1:9">
      <c r="A65" s="153">
        <v>39114</v>
      </c>
      <c r="B65" s="155">
        <v>1202.28</v>
      </c>
      <c r="C65" s="176">
        <f>Stagionalità!E65</f>
        <v>50.512767857142876</v>
      </c>
      <c r="D65" s="174">
        <f t="shared" si="0"/>
        <v>1151.7672321428572</v>
      </c>
      <c r="E65" s="162">
        <f t="shared" si="2"/>
        <v>1164.8723313492062</v>
      </c>
      <c r="F65" s="159">
        <v>1082.6400000000001</v>
      </c>
      <c r="G65" s="187">
        <f>Stagionalità!I65</f>
        <v>42.218125000000079</v>
      </c>
      <c r="H65" s="170">
        <f t="shared" si="1"/>
        <v>1040.421875</v>
      </c>
      <c r="I65" s="189">
        <f t="shared" si="3"/>
        <v>1046.7814285714285</v>
      </c>
    </row>
    <row r="66" spans="1:9">
      <c r="A66" s="153">
        <v>39142</v>
      </c>
      <c r="B66" s="155">
        <v>1236.25</v>
      </c>
      <c r="C66" s="176">
        <f>Stagionalità!E66</f>
        <v>70.841279761904872</v>
      </c>
      <c r="D66" s="174">
        <f t="shared" si="0"/>
        <v>1165.4087202380952</v>
      </c>
      <c r="E66" s="162">
        <f t="shared" si="2"/>
        <v>1166.3747123015874</v>
      </c>
      <c r="F66" s="159">
        <v>1105.33</v>
      </c>
      <c r="G66" s="187">
        <f>Stagionalità!I66</f>
        <v>63.541011904761952</v>
      </c>
      <c r="H66" s="170">
        <f t="shared" si="1"/>
        <v>1041.788988095238</v>
      </c>
      <c r="I66" s="189">
        <f t="shared" si="3"/>
        <v>1044.4539285714286</v>
      </c>
    </row>
    <row r="67" spans="1:9">
      <c r="A67" s="153">
        <v>39173</v>
      </c>
      <c r="B67" s="155">
        <v>1267.1500000000001</v>
      </c>
      <c r="C67" s="176">
        <f>Stagionalità!E67</f>
        <v>85.201815476190433</v>
      </c>
      <c r="D67" s="174">
        <f t="shared" si="0"/>
        <v>1181.9481845238097</v>
      </c>
      <c r="E67" s="162">
        <f t="shared" si="2"/>
        <v>1188.6066765873018</v>
      </c>
      <c r="F67" s="159">
        <v>1120.6300000000001</v>
      </c>
      <c r="G67" s="187">
        <f>Stagionalità!I67</f>
        <v>69.479077380952376</v>
      </c>
      <c r="H67" s="170">
        <f t="shared" si="1"/>
        <v>1051.1509226190478</v>
      </c>
      <c r="I67" s="189">
        <f t="shared" si="3"/>
        <v>1050.9066468253968</v>
      </c>
    </row>
    <row r="68" spans="1:9">
      <c r="A68" s="153">
        <v>39203</v>
      </c>
      <c r="B68" s="155">
        <v>1315.3</v>
      </c>
      <c r="C68" s="176">
        <f>Stagionalità!E68</f>
        <v>96.836874999999935</v>
      </c>
      <c r="D68" s="174">
        <f t="shared" si="0"/>
        <v>1218.463125</v>
      </c>
      <c r="E68" s="162">
        <f t="shared" si="2"/>
        <v>1214.8722718253969</v>
      </c>
      <c r="F68" s="159">
        <v>1131</v>
      </c>
      <c r="G68" s="187">
        <f>Stagionalità!I68</f>
        <v>71.219970238095271</v>
      </c>
      <c r="H68" s="170">
        <f t="shared" si="1"/>
        <v>1059.7800297619046</v>
      </c>
      <c r="I68" s="189">
        <f t="shared" si="3"/>
        <v>1062.8536706349207</v>
      </c>
    </row>
    <row r="69" spans="1:9">
      <c r="A69" s="153">
        <v>39234</v>
      </c>
      <c r="B69" s="155">
        <v>1346.24</v>
      </c>
      <c r="C69" s="176">
        <f>Stagionalità!E69</f>
        <v>102.03449404761894</v>
      </c>
      <c r="D69" s="174">
        <f t="shared" ref="D69:D132" si="4">B69-C69</f>
        <v>1244.2055059523811</v>
      </c>
      <c r="E69" s="162">
        <f t="shared" si="2"/>
        <v>1224.3629662698413</v>
      </c>
      <c r="F69" s="159">
        <v>1150.31</v>
      </c>
      <c r="G69" s="187">
        <f>Stagionalità!I69</f>
        <v>72.679940476190424</v>
      </c>
      <c r="H69" s="170">
        <f t="shared" ref="H69:H132" si="5">F69-G69</f>
        <v>1077.6300595238095</v>
      </c>
      <c r="I69" s="189">
        <f t="shared" si="3"/>
        <v>1061.9202281746032</v>
      </c>
    </row>
    <row r="70" spans="1:9">
      <c r="A70" s="153">
        <v>39264</v>
      </c>
      <c r="B70" s="155">
        <v>1354.23</v>
      </c>
      <c r="C70" s="176">
        <f>Stagionalità!E70</f>
        <v>143.80973214285709</v>
      </c>
      <c r="D70" s="174">
        <f t="shared" si="4"/>
        <v>1210.420267857143</v>
      </c>
      <c r="E70" s="162">
        <f t="shared" ref="E70:E133" si="6">AVERAGE(D69:D71)</f>
        <v>1209.992261904762</v>
      </c>
      <c r="F70" s="159">
        <v>1161.8399999999999</v>
      </c>
      <c r="G70" s="187">
        <f>Stagionalità!I70</f>
        <v>113.48940476190469</v>
      </c>
      <c r="H70" s="170">
        <f t="shared" si="5"/>
        <v>1048.3505952380951</v>
      </c>
      <c r="I70" s="189">
        <f t="shared" ref="I70:I133" si="7">AVERAGE(H69:H71)</f>
        <v>1062.4362797619049</v>
      </c>
    </row>
    <row r="71" spans="1:9">
      <c r="A71" s="153">
        <v>39295</v>
      </c>
      <c r="B71" s="155">
        <v>1315.04</v>
      </c>
      <c r="C71" s="176">
        <f>Stagionalità!E71</f>
        <v>139.68898809523805</v>
      </c>
      <c r="D71" s="174">
        <f t="shared" si="4"/>
        <v>1175.3510119047619</v>
      </c>
      <c r="E71" s="162">
        <f t="shared" si="6"/>
        <v>1187.4904662698414</v>
      </c>
      <c r="F71" s="159">
        <v>1173.5899999999999</v>
      </c>
      <c r="G71" s="187">
        <f>Stagionalità!I71</f>
        <v>112.26181547619042</v>
      </c>
      <c r="H71" s="170">
        <f t="shared" si="5"/>
        <v>1061.3281845238096</v>
      </c>
      <c r="I71" s="189">
        <f t="shared" si="7"/>
        <v>1060.5843948412696</v>
      </c>
    </row>
    <row r="72" spans="1:9">
      <c r="A72" s="153">
        <v>39326</v>
      </c>
      <c r="B72" s="155">
        <v>1306</v>
      </c>
      <c r="C72" s="176">
        <f>Stagionalità!E72</f>
        <v>129.29988095238099</v>
      </c>
      <c r="D72" s="174">
        <f t="shared" si="4"/>
        <v>1176.700119047619</v>
      </c>
      <c r="E72" s="162">
        <f t="shared" si="6"/>
        <v>1186.6722123015873</v>
      </c>
      <c r="F72" s="159">
        <v>1180.67</v>
      </c>
      <c r="G72" s="187">
        <f>Stagionalità!I72</f>
        <v>108.59559523809533</v>
      </c>
      <c r="H72" s="170">
        <f t="shared" si="5"/>
        <v>1072.0744047619048</v>
      </c>
      <c r="I72" s="189">
        <f t="shared" si="7"/>
        <v>1079.9191765873018</v>
      </c>
    </row>
    <row r="73" spans="1:9">
      <c r="A73" s="153">
        <v>39356</v>
      </c>
      <c r="B73" s="155">
        <v>1313.33</v>
      </c>
      <c r="C73" s="176">
        <f>Stagionalità!E73</f>
        <v>105.36449404761899</v>
      </c>
      <c r="D73" s="174">
        <f t="shared" si="4"/>
        <v>1207.9655059523809</v>
      </c>
      <c r="E73" s="162">
        <f t="shared" si="6"/>
        <v>1217.70623015873</v>
      </c>
      <c r="F73" s="159">
        <v>1205.28</v>
      </c>
      <c r="G73" s="187">
        <f>Stagionalità!I73</f>
        <v>98.925059523809566</v>
      </c>
      <c r="H73" s="170">
        <f t="shared" si="5"/>
        <v>1106.3549404761904</v>
      </c>
      <c r="I73" s="189">
        <f t="shared" si="7"/>
        <v>1115.4149702380953</v>
      </c>
    </row>
    <row r="74" spans="1:9">
      <c r="A74" s="153">
        <v>39387</v>
      </c>
      <c r="B74" s="155">
        <v>1347.84</v>
      </c>
      <c r="C74" s="176">
        <f>Stagionalità!E74</f>
        <v>79.386934523809515</v>
      </c>
      <c r="D74" s="174">
        <f t="shared" si="4"/>
        <v>1268.4530654761904</v>
      </c>
      <c r="E74" s="162">
        <f t="shared" si="6"/>
        <v>1256.6638392857142</v>
      </c>
      <c r="F74" s="159">
        <v>1252.4100000000001</v>
      </c>
      <c r="G74" s="187">
        <f>Stagionalità!I74</f>
        <v>84.594434523809511</v>
      </c>
      <c r="H74" s="170">
        <f t="shared" si="5"/>
        <v>1167.8155654761906</v>
      </c>
      <c r="I74" s="189">
        <f t="shared" si="7"/>
        <v>1160.1230555555555</v>
      </c>
    </row>
    <row r="75" spans="1:9">
      <c r="A75" s="153">
        <v>39417</v>
      </c>
      <c r="B75" s="155">
        <v>1360.84</v>
      </c>
      <c r="C75" s="176">
        <f>Stagionalità!E75</f>
        <v>67.26705357142869</v>
      </c>
      <c r="D75" s="174">
        <f t="shared" si="4"/>
        <v>1293.5729464285712</v>
      </c>
      <c r="E75" s="162">
        <f t="shared" si="6"/>
        <v>1298.0190178571427</v>
      </c>
      <c r="F75" s="159">
        <v>1286.1099999999999</v>
      </c>
      <c r="G75" s="187">
        <f>Stagionalità!I75</f>
        <v>79.911339285714277</v>
      </c>
      <c r="H75" s="170">
        <f t="shared" si="5"/>
        <v>1206.1986607142856</v>
      </c>
      <c r="I75" s="189">
        <f t="shared" si="7"/>
        <v>1203.495882936508</v>
      </c>
    </row>
    <row r="76" spans="1:9">
      <c r="A76" s="153">
        <v>39448</v>
      </c>
      <c r="B76" s="155">
        <v>1364.44</v>
      </c>
      <c r="C76" s="176">
        <f>Stagionalità!E76</f>
        <v>32.408958333333374</v>
      </c>
      <c r="D76" s="174">
        <f t="shared" si="4"/>
        <v>1332.0310416666666</v>
      </c>
      <c r="E76" s="162">
        <f t="shared" si="6"/>
        <v>1314.2304067460316</v>
      </c>
      <c r="F76" s="159">
        <v>1277.74</v>
      </c>
      <c r="G76" s="187">
        <f>Stagionalità!I76</f>
        <v>41.266577380952448</v>
      </c>
      <c r="H76" s="170">
        <f t="shared" si="5"/>
        <v>1236.4734226190476</v>
      </c>
      <c r="I76" s="189">
        <f t="shared" si="7"/>
        <v>1224.1146527777776</v>
      </c>
    </row>
    <row r="77" spans="1:9">
      <c r="A77" s="153">
        <v>39479</v>
      </c>
      <c r="B77" s="155">
        <v>1367.6</v>
      </c>
      <c r="C77" s="176">
        <f>Stagionalità!E77</f>
        <v>50.512767857142876</v>
      </c>
      <c r="D77" s="174">
        <f t="shared" si="4"/>
        <v>1317.0872321428569</v>
      </c>
      <c r="E77" s="162">
        <f t="shared" si="6"/>
        <v>1321.478998015873</v>
      </c>
      <c r="F77" s="159">
        <v>1271.8900000000001</v>
      </c>
      <c r="G77" s="187">
        <f>Stagionalità!I77</f>
        <v>42.218125000000079</v>
      </c>
      <c r="H77" s="170">
        <f t="shared" si="5"/>
        <v>1229.671875</v>
      </c>
      <c r="I77" s="189">
        <f t="shared" si="7"/>
        <v>1244.9614285714285</v>
      </c>
    </row>
    <row r="78" spans="1:9">
      <c r="A78" s="153">
        <v>39508</v>
      </c>
      <c r="B78" s="155">
        <v>1386.16</v>
      </c>
      <c r="C78" s="176">
        <f>Stagionalità!E78</f>
        <v>70.841279761904872</v>
      </c>
      <c r="D78" s="174">
        <f t="shared" si="4"/>
        <v>1315.3187202380952</v>
      </c>
      <c r="E78" s="162">
        <f t="shared" si="6"/>
        <v>1307.3313789682538</v>
      </c>
      <c r="F78" s="159">
        <v>1332.28</v>
      </c>
      <c r="G78" s="187">
        <f>Stagionalità!I78</f>
        <v>63.541011904761952</v>
      </c>
      <c r="H78" s="170">
        <f t="shared" si="5"/>
        <v>1268.738988095238</v>
      </c>
      <c r="I78" s="189">
        <f t="shared" si="7"/>
        <v>1258.1439285714284</v>
      </c>
    </row>
    <row r="79" spans="1:9">
      <c r="A79" s="153">
        <v>39539</v>
      </c>
      <c r="B79" s="155">
        <v>1374.79</v>
      </c>
      <c r="C79" s="176">
        <f>Stagionalità!E79</f>
        <v>85.201815476190433</v>
      </c>
      <c r="D79" s="174">
        <f t="shared" si="4"/>
        <v>1289.5881845238096</v>
      </c>
      <c r="E79" s="162">
        <f t="shared" si="6"/>
        <v>1321.1066765873018</v>
      </c>
      <c r="F79" s="159">
        <v>1345.5</v>
      </c>
      <c r="G79" s="187">
        <f>Stagionalità!I79</f>
        <v>69.479077380952376</v>
      </c>
      <c r="H79" s="170">
        <f t="shared" si="5"/>
        <v>1276.0209226190477</v>
      </c>
      <c r="I79" s="189">
        <f t="shared" si="7"/>
        <v>1305.5666468253969</v>
      </c>
    </row>
    <row r="80" spans="1:9">
      <c r="A80" s="153">
        <v>39569</v>
      </c>
      <c r="B80" s="155">
        <v>1455.25</v>
      </c>
      <c r="C80" s="176">
        <f>Stagionalità!E80</f>
        <v>96.836874999999935</v>
      </c>
      <c r="D80" s="174">
        <f t="shared" si="4"/>
        <v>1358.413125</v>
      </c>
      <c r="E80" s="162">
        <f t="shared" si="6"/>
        <v>1352.6989384920637</v>
      </c>
      <c r="F80" s="159">
        <v>1443.16</v>
      </c>
      <c r="G80" s="187">
        <f>Stagionalità!I80</f>
        <v>71.219970238095271</v>
      </c>
      <c r="H80" s="170">
        <f t="shared" si="5"/>
        <v>1371.9400297619047</v>
      </c>
      <c r="I80" s="189">
        <f t="shared" si="7"/>
        <v>1360.8436706349205</v>
      </c>
    </row>
    <row r="81" spans="1:9">
      <c r="A81" s="153">
        <v>39600</v>
      </c>
      <c r="B81" s="155">
        <v>1512.13</v>
      </c>
      <c r="C81" s="176">
        <f>Stagionalità!E81</f>
        <v>102.03449404761894</v>
      </c>
      <c r="D81" s="174">
        <f t="shared" si="4"/>
        <v>1410.0955059523812</v>
      </c>
      <c r="E81" s="162">
        <f t="shared" si="6"/>
        <v>1382.446299603175</v>
      </c>
      <c r="F81" s="159">
        <v>1507.25</v>
      </c>
      <c r="G81" s="187">
        <f>Stagionalità!I81</f>
        <v>72.679940476190424</v>
      </c>
      <c r="H81" s="170">
        <f t="shared" si="5"/>
        <v>1434.5700595238095</v>
      </c>
      <c r="I81" s="189">
        <f t="shared" si="7"/>
        <v>1403.7202281746031</v>
      </c>
    </row>
    <row r="82" spans="1:9">
      <c r="A82" s="153">
        <v>39630</v>
      </c>
      <c r="B82" s="155">
        <v>1522.64</v>
      </c>
      <c r="C82" s="176">
        <f>Stagionalità!E82</f>
        <v>143.80973214285709</v>
      </c>
      <c r="D82" s="174">
        <f t="shared" si="4"/>
        <v>1378.8302678571431</v>
      </c>
      <c r="E82" s="162">
        <f t="shared" si="6"/>
        <v>1369.1622619047621</v>
      </c>
      <c r="F82" s="159">
        <v>1518.14</v>
      </c>
      <c r="G82" s="187">
        <f>Stagionalità!I82</f>
        <v>113.48940476190469</v>
      </c>
      <c r="H82" s="170">
        <f t="shared" si="5"/>
        <v>1404.6505952380953</v>
      </c>
      <c r="I82" s="189">
        <f t="shared" si="7"/>
        <v>1387.9462797619046</v>
      </c>
    </row>
    <row r="83" spans="1:9">
      <c r="A83" s="153">
        <v>39661</v>
      </c>
      <c r="B83" s="155">
        <v>1458.25</v>
      </c>
      <c r="C83" s="176">
        <f>Stagionalità!E83</f>
        <v>139.68898809523805</v>
      </c>
      <c r="D83" s="174">
        <f t="shared" si="4"/>
        <v>1318.5610119047619</v>
      </c>
      <c r="E83" s="162">
        <f t="shared" si="6"/>
        <v>1334.4804662698414</v>
      </c>
      <c r="F83" s="159">
        <v>1436.88</v>
      </c>
      <c r="G83" s="187">
        <f>Stagionalità!I83</f>
        <v>112.26181547619042</v>
      </c>
      <c r="H83" s="170">
        <f t="shared" si="5"/>
        <v>1324.6181845238098</v>
      </c>
      <c r="I83" s="189">
        <f t="shared" si="7"/>
        <v>1334.8477281746034</v>
      </c>
    </row>
    <row r="84" spans="1:9">
      <c r="A84" s="153">
        <v>39692</v>
      </c>
      <c r="B84" s="155">
        <v>1435.35</v>
      </c>
      <c r="C84" s="176">
        <f>Stagionalità!E84</f>
        <v>129.29988095238099</v>
      </c>
      <c r="D84" s="174">
        <f t="shared" si="4"/>
        <v>1306.0501190476189</v>
      </c>
      <c r="E84" s="162">
        <f t="shared" si="6"/>
        <v>1288.5322123015874</v>
      </c>
      <c r="F84" s="159">
        <v>1383.87</v>
      </c>
      <c r="G84" s="187">
        <f>Stagionalità!I84</f>
        <v>108.59559523809533</v>
      </c>
      <c r="H84" s="170">
        <f t="shared" si="5"/>
        <v>1275.2744047619046</v>
      </c>
      <c r="I84" s="189">
        <f t="shared" si="7"/>
        <v>1267.4825099206348</v>
      </c>
    </row>
    <row r="85" spans="1:9">
      <c r="A85" s="153">
        <v>39722</v>
      </c>
      <c r="B85" s="155">
        <v>1346.35</v>
      </c>
      <c r="C85" s="176">
        <f>Stagionalità!E85</f>
        <v>105.36449404761899</v>
      </c>
      <c r="D85" s="174">
        <f t="shared" si="4"/>
        <v>1240.9855059523809</v>
      </c>
      <c r="E85" s="162">
        <f t="shared" si="6"/>
        <v>1226.5228968253966</v>
      </c>
      <c r="F85" s="159">
        <v>1301.48</v>
      </c>
      <c r="G85" s="187">
        <f>Stagionalità!I85</f>
        <v>98.925059523809566</v>
      </c>
      <c r="H85" s="170">
        <f t="shared" si="5"/>
        <v>1202.5549404761905</v>
      </c>
      <c r="I85" s="189">
        <f t="shared" si="7"/>
        <v>1196.0183035714283</v>
      </c>
    </row>
    <row r="86" spans="1:9">
      <c r="A86" s="153">
        <v>39753</v>
      </c>
      <c r="B86" s="155">
        <v>1211.92</v>
      </c>
      <c r="C86" s="176">
        <f>Stagionalità!E86</f>
        <v>79.386934523809515</v>
      </c>
      <c r="D86" s="174">
        <f t="shared" si="4"/>
        <v>1132.5330654761906</v>
      </c>
      <c r="E86" s="162">
        <f t="shared" si="6"/>
        <v>1142.3771726190478</v>
      </c>
      <c r="F86" s="159">
        <v>1194.82</v>
      </c>
      <c r="G86" s="187">
        <f>Stagionalità!I86</f>
        <v>84.594434523809511</v>
      </c>
      <c r="H86" s="170">
        <f t="shared" si="5"/>
        <v>1110.2255654761905</v>
      </c>
      <c r="I86" s="189">
        <f t="shared" si="7"/>
        <v>1108.5897222222222</v>
      </c>
    </row>
    <row r="87" spans="1:9">
      <c r="A87" s="153">
        <v>39783</v>
      </c>
      <c r="B87" s="155">
        <v>1120.8800000000001</v>
      </c>
      <c r="C87" s="176">
        <f>Stagionalità!E87</f>
        <v>67.26705357142869</v>
      </c>
      <c r="D87" s="174">
        <f t="shared" si="4"/>
        <v>1053.6129464285714</v>
      </c>
      <c r="E87" s="162">
        <f t="shared" si="6"/>
        <v>1089.1256845238095</v>
      </c>
      <c r="F87" s="159">
        <v>1092.9000000000001</v>
      </c>
      <c r="G87" s="187">
        <f>Stagionalità!I87</f>
        <v>79.911339285714277</v>
      </c>
      <c r="H87" s="170">
        <f t="shared" si="5"/>
        <v>1012.9886607142859</v>
      </c>
      <c r="I87" s="189">
        <f t="shared" si="7"/>
        <v>1044.4492162698414</v>
      </c>
    </row>
    <row r="88" spans="1:9">
      <c r="A88" s="153">
        <v>39814</v>
      </c>
      <c r="B88" s="155">
        <v>1113.6400000000001</v>
      </c>
      <c r="C88" s="176">
        <f>Stagionalità!E88</f>
        <v>32.408958333333374</v>
      </c>
      <c r="D88" s="174">
        <f t="shared" si="4"/>
        <v>1081.2310416666667</v>
      </c>
      <c r="E88" s="162">
        <f t="shared" si="6"/>
        <v>1075.0437400793651</v>
      </c>
      <c r="F88" s="159">
        <v>1051.4000000000001</v>
      </c>
      <c r="G88" s="187">
        <f>Stagionalità!I88</f>
        <v>41.266577380952448</v>
      </c>
      <c r="H88" s="170">
        <f t="shared" si="5"/>
        <v>1010.1334226190477</v>
      </c>
      <c r="I88" s="189">
        <f t="shared" si="7"/>
        <v>1012.5413194444445</v>
      </c>
    </row>
    <row r="89" spans="1:9">
      <c r="A89" s="153">
        <v>39845</v>
      </c>
      <c r="B89" s="155">
        <v>1140.8</v>
      </c>
      <c r="C89" s="176">
        <f>Stagionalità!E89</f>
        <v>50.512767857142876</v>
      </c>
      <c r="D89" s="174">
        <f t="shared" si="4"/>
        <v>1090.2872321428572</v>
      </c>
      <c r="E89" s="162">
        <f t="shared" si="6"/>
        <v>1087.7623313492061</v>
      </c>
      <c r="F89" s="159">
        <v>1056.72</v>
      </c>
      <c r="G89" s="187">
        <f>Stagionalità!I89</f>
        <v>42.218125000000079</v>
      </c>
      <c r="H89" s="170">
        <f t="shared" si="5"/>
        <v>1014.5018749999999</v>
      </c>
      <c r="I89" s="189">
        <f t="shared" si="7"/>
        <v>994.62809523809517</v>
      </c>
    </row>
    <row r="90" spans="1:9">
      <c r="A90" s="153">
        <v>39873</v>
      </c>
      <c r="B90" s="155">
        <v>1162.6099999999999</v>
      </c>
      <c r="C90" s="176">
        <f>Stagionalità!E90</f>
        <v>70.841279761904872</v>
      </c>
      <c r="D90" s="174">
        <f t="shared" si="4"/>
        <v>1091.7687202380951</v>
      </c>
      <c r="E90" s="162">
        <f t="shared" si="6"/>
        <v>1094.0480456349208</v>
      </c>
      <c r="F90" s="159">
        <v>1022.79</v>
      </c>
      <c r="G90" s="187">
        <f>Stagionalità!I90</f>
        <v>63.541011904761952</v>
      </c>
      <c r="H90" s="170">
        <f t="shared" si="5"/>
        <v>959.24898809523802</v>
      </c>
      <c r="I90" s="189">
        <f t="shared" si="7"/>
        <v>981.90392857142854</v>
      </c>
    </row>
    <row r="91" spans="1:9">
      <c r="A91" s="153">
        <v>39904</v>
      </c>
      <c r="B91" s="155">
        <v>1185.29</v>
      </c>
      <c r="C91" s="176">
        <f>Stagionalità!E91</f>
        <v>85.201815476190433</v>
      </c>
      <c r="D91" s="174">
        <f t="shared" si="4"/>
        <v>1100.0881845238096</v>
      </c>
      <c r="E91" s="162">
        <f t="shared" si="6"/>
        <v>1106.5266765873016</v>
      </c>
      <c r="F91" s="159">
        <v>1041.44</v>
      </c>
      <c r="G91" s="187">
        <f>Stagionalità!I91</f>
        <v>69.479077380952376</v>
      </c>
      <c r="H91" s="170">
        <f t="shared" si="5"/>
        <v>971.96092261904766</v>
      </c>
      <c r="I91" s="189">
        <f t="shared" si="7"/>
        <v>973.85664682539675</v>
      </c>
    </row>
    <row r="92" spans="1:9">
      <c r="A92" s="153">
        <v>39934</v>
      </c>
      <c r="B92" s="155">
        <v>1224.56</v>
      </c>
      <c r="C92" s="176">
        <f>Stagionalità!E92</f>
        <v>96.836874999999935</v>
      </c>
      <c r="D92" s="174">
        <f t="shared" si="4"/>
        <v>1127.723125</v>
      </c>
      <c r="E92" s="162">
        <f t="shared" si="6"/>
        <v>1140.2056051587304</v>
      </c>
      <c r="F92" s="159">
        <v>1061.58</v>
      </c>
      <c r="G92" s="187">
        <f>Stagionalità!I92</f>
        <v>71.219970238095271</v>
      </c>
      <c r="H92" s="170">
        <f t="shared" si="5"/>
        <v>990.36002976190468</v>
      </c>
      <c r="I92" s="189">
        <f t="shared" si="7"/>
        <v>995.22033730158728</v>
      </c>
    </row>
    <row r="93" spans="1:9">
      <c r="A93" s="153">
        <v>39965</v>
      </c>
      <c r="B93" s="155">
        <v>1294.8399999999999</v>
      </c>
      <c r="C93" s="176">
        <f>Stagionalità!E93</f>
        <v>102.03449404761894</v>
      </c>
      <c r="D93" s="174">
        <f t="shared" si="4"/>
        <v>1192.8055059523811</v>
      </c>
      <c r="E93" s="162">
        <f t="shared" si="6"/>
        <v>1149.0796329365078</v>
      </c>
      <c r="F93" s="159">
        <v>1096.02</v>
      </c>
      <c r="G93" s="187">
        <f>Stagionalità!I93</f>
        <v>72.679940476190424</v>
      </c>
      <c r="H93" s="170">
        <f t="shared" si="5"/>
        <v>1023.3400595238096</v>
      </c>
      <c r="I93" s="189">
        <f t="shared" si="7"/>
        <v>995.47022817460322</v>
      </c>
    </row>
    <row r="94" spans="1:9">
      <c r="A94" s="153">
        <v>39995</v>
      </c>
      <c r="B94" s="155">
        <v>1270.52</v>
      </c>
      <c r="C94" s="176">
        <f>Stagionalità!E94</f>
        <v>143.80973214285709</v>
      </c>
      <c r="D94" s="174">
        <f t="shared" si="4"/>
        <v>1126.710267857143</v>
      </c>
      <c r="E94" s="162">
        <f t="shared" si="6"/>
        <v>1158.4855952380954</v>
      </c>
      <c r="F94" s="159">
        <v>1086.2</v>
      </c>
      <c r="G94" s="187">
        <f>Stagionalità!I94</f>
        <v>113.48940476190469</v>
      </c>
      <c r="H94" s="170">
        <f t="shared" si="5"/>
        <v>972.71059523809538</v>
      </c>
      <c r="I94" s="189">
        <f t="shared" si="7"/>
        <v>1000.3896130952381</v>
      </c>
    </row>
    <row r="95" spans="1:9">
      <c r="A95" s="153">
        <v>40026</v>
      </c>
      <c r="B95" s="155">
        <v>1295.6300000000001</v>
      </c>
      <c r="C95" s="176">
        <f>Stagionalità!E95</f>
        <v>139.68898809523805</v>
      </c>
      <c r="D95" s="174">
        <f t="shared" si="4"/>
        <v>1155.941011904762</v>
      </c>
      <c r="E95" s="162">
        <f t="shared" si="6"/>
        <v>1141.567132936508</v>
      </c>
      <c r="F95" s="159">
        <v>1117.3800000000001</v>
      </c>
      <c r="G95" s="187">
        <f>Stagionalità!I95</f>
        <v>112.26181547619042</v>
      </c>
      <c r="H95" s="170">
        <f t="shared" si="5"/>
        <v>1005.1181845238096</v>
      </c>
      <c r="I95" s="189">
        <f t="shared" si="7"/>
        <v>988.44106150793652</v>
      </c>
    </row>
    <row r="96" spans="1:9">
      <c r="A96" s="153">
        <v>40057</v>
      </c>
      <c r="B96" s="155">
        <v>1271.3499999999999</v>
      </c>
      <c r="C96" s="176">
        <f>Stagionalità!E96</f>
        <v>129.29988095238099</v>
      </c>
      <c r="D96" s="174">
        <f t="shared" si="4"/>
        <v>1142.0501190476189</v>
      </c>
      <c r="E96" s="162">
        <f t="shared" si="6"/>
        <v>1149.6655456349206</v>
      </c>
      <c r="F96" s="159">
        <v>1096.0899999999999</v>
      </c>
      <c r="G96" s="187">
        <f>Stagionalità!I96</f>
        <v>108.59559523809533</v>
      </c>
      <c r="H96" s="170">
        <f t="shared" si="5"/>
        <v>987.49440476190455</v>
      </c>
      <c r="I96" s="189">
        <f t="shared" si="7"/>
        <v>996.47250992063493</v>
      </c>
    </row>
    <row r="97" spans="1:9">
      <c r="A97" s="153">
        <v>40087</v>
      </c>
      <c r="B97" s="155">
        <v>1256.3699999999999</v>
      </c>
      <c r="C97" s="176">
        <f>Stagionalità!E97</f>
        <v>105.36449404761899</v>
      </c>
      <c r="D97" s="174">
        <f t="shared" si="4"/>
        <v>1151.0055059523809</v>
      </c>
      <c r="E97" s="162">
        <f t="shared" si="6"/>
        <v>1167.7028968253969</v>
      </c>
      <c r="F97" s="159">
        <v>1095.73</v>
      </c>
      <c r="G97" s="187">
        <f>Stagionalità!I97</f>
        <v>98.925059523809566</v>
      </c>
      <c r="H97" s="170">
        <f t="shared" si="5"/>
        <v>996.8049404761905</v>
      </c>
      <c r="I97" s="189">
        <f t="shared" si="7"/>
        <v>1008.5816369047619</v>
      </c>
    </row>
    <row r="98" spans="1:9">
      <c r="A98" s="153">
        <v>40118</v>
      </c>
      <c r="B98" s="155">
        <v>1289.44</v>
      </c>
      <c r="C98" s="176">
        <f>Stagionalità!E98</f>
        <v>79.386934523809515</v>
      </c>
      <c r="D98" s="174">
        <f t="shared" si="4"/>
        <v>1210.0530654761906</v>
      </c>
      <c r="E98" s="162">
        <f t="shared" si="6"/>
        <v>1189.1505059523809</v>
      </c>
      <c r="F98" s="159">
        <v>1126.04</v>
      </c>
      <c r="G98" s="187">
        <f>Stagionalità!I98</f>
        <v>84.594434523809511</v>
      </c>
      <c r="H98" s="170">
        <f t="shared" si="5"/>
        <v>1041.4455654761905</v>
      </c>
      <c r="I98" s="189">
        <f t="shared" si="7"/>
        <v>1024.3363888888889</v>
      </c>
    </row>
    <row r="99" spans="1:9">
      <c r="A99" s="153">
        <v>40148</v>
      </c>
      <c r="B99" s="155">
        <v>1273.6600000000001</v>
      </c>
      <c r="C99" s="176">
        <f>Stagionalità!E99</f>
        <v>67.26705357142869</v>
      </c>
      <c r="D99" s="174">
        <f t="shared" si="4"/>
        <v>1206.3929464285713</v>
      </c>
      <c r="E99" s="162">
        <f t="shared" si="6"/>
        <v>1229.7056845238094</v>
      </c>
      <c r="F99" s="159">
        <v>1114.67</v>
      </c>
      <c r="G99" s="187">
        <f>Stagionalità!I99</f>
        <v>79.911339285714277</v>
      </c>
      <c r="H99" s="170">
        <f t="shared" si="5"/>
        <v>1034.7586607142857</v>
      </c>
      <c r="I99" s="189">
        <f t="shared" si="7"/>
        <v>1060.0625496031746</v>
      </c>
    </row>
    <row r="100" spans="1:9">
      <c r="A100" s="153">
        <v>40179</v>
      </c>
      <c r="B100" s="155">
        <v>1305.08</v>
      </c>
      <c r="C100" s="176">
        <f>Stagionalità!E100</f>
        <v>32.408958333333374</v>
      </c>
      <c r="D100" s="174">
        <f t="shared" si="4"/>
        <v>1272.6710416666665</v>
      </c>
      <c r="E100" s="162">
        <f t="shared" si="6"/>
        <v>1247.143740079365</v>
      </c>
      <c r="F100" s="159">
        <v>1145.25</v>
      </c>
      <c r="G100" s="187">
        <f>Stagionalità!I100</f>
        <v>41.266577380952448</v>
      </c>
      <c r="H100" s="170">
        <f t="shared" si="5"/>
        <v>1103.9834226190476</v>
      </c>
      <c r="I100" s="189">
        <f t="shared" si="7"/>
        <v>1079.6146527777778</v>
      </c>
    </row>
    <row r="101" spans="1:9">
      <c r="A101" s="153">
        <v>40210</v>
      </c>
      <c r="B101" s="155">
        <v>1312.88</v>
      </c>
      <c r="C101" s="176">
        <f>Stagionalità!E101</f>
        <v>50.512767857142876</v>
      </c>
      <c r="D101" s="174">
        <f t="shared" si="4"/>
        <v>1262.3672321428571</v>
      </c>
      <c r="E101" s="162">
        <f t="shared" si="6"/>
        <v>1274.1856646825397</v>
      </c>
      <c r="F101" s="159">
        <v>1142.32</v>
      </c>
      <c r="G101" s="187">
        <f>Stagionalità!I101</f>
        <v>42.218125000000079</v>
      </c>
      <c r="H101" s="170">
        <f t="shared" si="5"/>
        <v>1100.1018749999998</v>
      </c>
      <c r="I101" s="189">
        <f t="shared" si="7"/>
        <v>1110.0414285714285</v>
      </c>
    </row>
    <row r="102" spans="1:9">
      <c r="A102" s="153">
        <v>40238</v>
      </c>
      <c r="B102" s="155">
        <v>1358.36</v>
      </c>
      <c r="C102" s="176">
        <f>Stagionalità!E102</f>
        <v>70.841279761904872</v>
      </c>
      <c r="D102" s="174">
        <f t="shared" si="4"/>
        <v>1287.5187202380951</v>
      </c>
      <c r="E102" s="162">
        <f t="shared" si="6"/>
        <v>1283.7147123015873</v>
      </c>
      <c r="F102" s="159">
        <v>1189.58</v>
      </c>
      <c r="G102" s="187">
        <f>Stagionalità!I102</f>
        <v>63.541011904761952</v>
      </c>
      <c r="H102" s="170">
        <f t="shared" si="5"/>
        <v>1126.038988095238</v>
      </c>
      <c r="I102" s="189">
        <f t="shared" si="7"/>
        <v>1124.1639285714284</v>
      </c>
    </row>
    <row r="103" spans="1:9">
      <c r="A103" s="153">
        <v>40269</v>
      </c>
      <c r="B103" s="155">
        <v>1386.46</v>
      </c>
      <c r="C103" s="176">
        <f>Stagionalità!E103</f>
        <v>85.201815476190433</v>
      </c>
      <c r="D103" s="174">
        <f t="shared" si="4"/>
        <v>1301.2581845238096</v>
      </c>
      <c r="E103" s="162">
        <f t="shared" si="6"/>
        <v>1294.5066765873016</v>
      </c>
      <c r="F103" s="159">
        <v>1215.83</v>
      </c>
      <c r="G103" s="187">
        <f>Stagionalità!I103</f>
        <v>69.479077380952376</v>
      </c>
      <c r="H103" s="170">
        <f t="shared" si="5"/>
        <v>1146.3509226190477</v>
      </c>
      <c r="I103" s="189">
        <f t="shared" si="7"/>
        <v>1147.4599801587301</v>
      </c>
    </row>
    <row r="104" spans="1:9">
      <c r="A104" s="153">
        <v>40299</v>
      </c>
      <c r="B104" s="155">
        <v>1391.58</v>
      </c>
      <c r="C104" s="176">
        <f>Stagionalità!E104</f>
        <v>96.836874999999935</v>
      </c>
      <c r="D104" s="174">
        <f t="shared" si="4"/>
        <v>1294.743125</v>
      </c>
      <c r="E104" s="162">
        <f t="shared" si="6"/>
        <v>1290.462271825397</v>
      </c>
      <c r="F104" s="159">
        <v>1241.21</v>
      </c>
      <c r="G104" s="187">
        <f>Stagionalità!I104</f>
        <v>71.219970238095271</v>
      </c>
      <c r="H104" s="170">
        <f t="shared" si="5"/>
        <v>1169.9900297619047</v>
      </c>
      <c r="I104" s="189">
        <f t="shared" si="7"/>
        <v>1159.9870039682539</v>
      </c>
    </row>
    <row r="105" spans="1:9">
      <c r="A105" s="153">
        <v>40330</v>
      </c>
      <c r="B105" s="155">
        <v>1377.42</v>
      </c>
      <c r="C105" s="176">
        <f>Stagionalità!E105</f>
        <v>102.03449404761894</v>
      </c>
      <c r="D105" s="174">
        <f t="shared" si="4"/>
        <v>1275.3855059523812</v>
      </c>
      <c r="E105" s="162">
        <f t="shared" si="6"/>
        <v>1266.0262996031747</v>
      </c>
      <c r="F105" s="159">
        <v>1236.3</v>
      </c>
      <c r="G105" s="187">
        <f>Stagionalità!I105</f>
        <v>72.679940476190424</v>
      </c>
      <c r="H105" s="170">
        <f t="shared" si="5"/>
        <v>1163.6200595238095</v>
      </c>
      <c r="I105" s="189">
        <f t="shared" si="7"/>
        <v>1145.1435615079363</v>
      </c>
    </row>
    <row r="106" spans="1:9">
      <c r="A106" s="153">
        <v>40360</v>
      </c>
      <c r="B106" s="155">
        <v>1371.76</v>
      </c>
      <c r="C106" s="176">
        <f>Stagionalità!E106</f>
        <v>143.80973214285709</v>
      </c>
      <c r="D106" s="174">
        <f t="shared" si="4"/>
        <v>1227.950267857143</v>
      </c>
      <c r="E106" s="162">
        <f t="shared" si="6"/>
        <v>1242.1055952380955</v>
      </c>
      <c r="F106" s="159">
        <v>1215.31</v>
      </c>
      <c r="G106" s="187">
        <f>Stagionalità!I106</f>
        <v>113.48940476190469</v>
      </c>
      <c r="H106" s="170">
        <f t="shared" si="5"/>
        <v>1101.8205952380952</v>
      </c>
      <c r="I106" s="189">
        <f t="shared" si="7"/>
        <v>1121.5396130952381</v>
      </c>
    </row>
    <row r="107" spans="1:9">
      <c r="A107" s="153">
        <v>40391</v>
      </c>
      <c r="B107" s="155">
        <v>1362.67</v>
      </c>
      <c r="C107" s="176">
        <f>Stagionalità!E107</f>
        <v>139.68898809523805</v>
      </c>
      <c r="D107" s="174">
        <f t="shared" si="4"/>
        <v>1222.981011904762</v>
      </c>
      <c r="E107" s="162">
        <f t="shared" si="6"/>
        <v>1225.6571329365079</v>
      </c>
      <c r="F107" s="159">
        <v>1211.44</v>
      </c>
      <c r="G107" s="187">
        <f>Stagionalità!I107</f>
        <v>112.26181547619042</v>
      </c>
      <c r="H107" s="170">
        <f t="shared" si="5"/>
        <v>1099.1781845238097</v>
      </c>
      <c r="I107" s="189">
        <f t="shared" si="7"/>
        <v>1103.19439484127</v>
      </c>
    </row>
    <row r="108" spans="1:9">
      <c r="A108" s="153">
        <v>40422</v>
      </c>
      <c r="B108" s="155">
        <v>1355.34</v>
      </c>
      <c r="C108" s="176">
        <f>Stagionalità!E108</f>
        <v>129.29988095238099</v>
      </c>
      <c r="D108" s="174">
        <f t="shared" si="4"/>
        <v>1226.0401190476189</v>
      </c>
      <c r="E108" s="162">
        <f t="shared" si="6"/>
        <v>1231.8255456349207</v>
      </c>
      <c r="F108" s="159">
        <v>1217.18</v>
      </c>
      <c r="G108" s="187">
        <f>Stagionalità!I108</f>
        <v>108.59559523809533</v>
      </c>
      <c r="H108" s="170">
        <f t="shared" si="5"/>
        <v>1108.5844047619048</v>
      </c>
      <c r="I108" s="189">
        <f t="shared" si="7"/>
        <v>1110.0991765873016</v>
      </c>
    </row>
    <row r="109" spans="1:9">
      <c r="A109" s="153">
        <v>40452</v>
      </c>
      <c r="B109" s="155">
        <v>1351.82</v>
      </c>
      <c r="C109" s="176">
        <f>Stagionalità!E109</f>
        <v>105.36449404761899</v>
      </c>
      <c r="D109" s="174">
        <f t="shared" si="4"/>
        <v>1246.4555059523809</v>
      </c>
      <c r="E109" s="162">
        <f t="shared" si="6"/>
        <v>1254.3462301587299</v>
      </c>
      <c r="F109" s="159">
        <v>1221.46</v>
      </c>
      <c r="G109" s="187">
        <f>Stagionalità!I109</f>
        <v>98.925059523809566</v>
      </c>
      <c r="H109" s="170">
        <f t="shared" si="5"/>
        <v>1122.5349404761905</v>
      </c>
      <c r="I109" s="189">
        <f t="shared" si="7"/>
        <v>1129.7883035714285</v>
      </c>
    </row>
    <row r="110" spans="1:9">
      <c r="A110" s="153">
        <v>40483</v>
      </c>
      <c r="B110" s="155">
        <v>1369.93</v>
      </c>
      <c r="C110" s="176">
        <f>Stagionalità!E110</f>
        <v>79.386934523809515</v>
      </c>
      <c r="D110" s="174">
        <f t="shared" si="4"/>
        <v>1290.5430654761906</v>
      </c>
      <c r="E110" s="162">
        <f t="shared" si="6"/>
        <v>1293.7505059523808</v>
      </c>
      <c r="F110" s="159">
        <v>1242.8399999999999</v>
      </c>
      <c r="G110" s="187">
        <f>Stagionalità!I110</f>
        <v>84.594434523809511</v>
      </c>
      <c r="H110" s="170">
        <f t="shared" si="5"/>
        <v>1158.2455654761904</v>
      </c>
      <c r="I110" s="189">
        <f t="shared" si="7"/>
        <v>1162.4163888888888</v>
      </c>
    </row>
    <row r="111" spans="1:9">
      <c r="A111" s="153">
        <v>40513</v>
      </c>
      <c r="B111" s="155">
        <v>1411.52</v>
      </c>
      <c r="C111" s="176">
        <f>Stagionalità!E111</f>
        <v>67.26705357142869</v>
      </c>
      <c r="D111" s="174">
        <f t="shared" si="4"/>
        <v>1344.2529464285712</v>
      </c>
      <c r="E111" s="162">
        <f t="shared" si="6"/>
        <v>1351.6490178571428</v>
      </c>
      <c r="F111" s="159">
        <v>1286.3800000000001</v>
      </c>
      <c r="G111" s="187">
        <f>Stagionalità!I111</f>
        <v>79.911339285714277</v>
      </c>
      <c r="H111" s="170">
        <f t="shared" si="5"/>
        <v>1206.4686607142858</v>
      </c>
      <c r="I111" s="189">
        <f t="shared" si="7"/>
        <v>1217.195882936508</v>
      </c>
    </row>
    <row r="112" spans="1:9">
      <c r="A112" s="153">
        <v>40544</v>
      </c>
      <c r="B112" s="155">
        <v>1452.56</v>
      </c>
      <c r="C112" s="176">
        <f>Stagionalità!E112</f>
        <v>32.408958333333374</v>
      </c>
      <c r="D112" s="174">
        <f t="shared" si="4"/>
        <v>1420.1510416666665</v>
      </c>
      <c r="E112" s="162">
        <f t="shared" si="6"/>
        <v>1394.5070734126984</v>
      </c>
      <c r="F112" s="159">
        <v>1328.14</v>
      </c>
      <c r="G112" s="187">
        <f>Stagionalità!I112</f>
        <v>41.266577380952448</v>
      </c>
      <c r="H112" s="170">
        <f t="shared" si="5"/>
        <v>1286.8734226190477</v>
      </c>
      <c r="I112" s="189">
        <f t="shared" si="7"/>
        <v>1267.4613194444444</v>
      </c>
    </row>
    <row r="113" spans="1:9">
      <c r="A113" s="153">
        <v>40575</v>
      </c>
      <c r="B113" s="155">
        <v>1469.63</v>
      </c>
      <c r="C113" s="176">
        <f>Stagionalità!E113</f>
        <v>50.512767857142876</v>
      </c>
      <c r="D113" s="174">
        <f t="shared" si="4"/>
        <v>1419.1172321428571</v>
      </c>
      <c r="E113" s="162">
        <f t="shared" si="6"/>
        <v>1430.5256646825394</v>
      </c>
      <c r="F113" s="159">
        <v>1351.26</v>
      </c>
      <c r="G113" s="187">
        <f>Stagionalità!I113</f>
        <v>42.218125000000079</v>
      </c>
      <c r="H113" s="170">
        <f t="shared" si="5"/>
        <v>1309.0418749999999</v>
      </c>
      <c r="I113" s="189">
        <f t="shared" si="7"/>
        <v>1316.3680952380953</v>
      </c>
    </row>
    <row r="114" spans="1:9">
      <c r="A114" s="153">
        <v>40603</v>
      </c>
      <c r="B114" s="155">
        <v>1523.15</v>
      </c>
      <c r="C114" s="176">
        <f>Stagionalità!E114</f>
        <v>70.841279761904872</v>
      </c>
      <c r="D114" s="174">
        <f t="shared" si="4"/>
        <v>1452.3087202380952</v>
      </c>
      <c r="E114" s="162">
        <f t="shared" si="6"/>
        <v>1442.8047123015874</v>
      </c>
      <c r="F114" s="159">
        <v>1416.73</v>
      </c>
      <c r="G114" s="187">
        <f>Stagionalità!I114</f>
        <v>63.541011904761952</v>
      </c>
      <c r="H114" s="170">
        <f t="shared" si="5"/>
        <v>1353.1889880952381</v>
      </c>
      <c r="I114" s="189">
        <f t="shared" si="7"/>
        <v>1346.937261904762</v>
      </c>
    </row>
    <row r="115" spans="1:9">
      <c r="A115" s="153">
        <v>40634</v>
      </c>
      <c r="B115" s="155">
        <v>1542.19</v>
      </c>
      <c r="C115" s="176">
        <f>Stagionalità!E115</f>
        <v>85.201815476190433</v>
      </c>
      <c r="D115" s="174">
        <f t="shared" si="4"/>
        <v>1456.9881845238097</v>
      </c>
      <c r="E115" s="162">
        <f t="shared" si="6"/>
        <v>1453.7166765873017</v>
      </c>
      <c r="F115" s="159">
        <v>1448.06</v>
      </c>
      <c r="G115" s="187">
        <f>Stagionalità!I115</f>
        <v>69.479077380952376</v>
      </c>
      <c r="H115" s="170">
        <f t="shared" si="5"/>
        <v>1378.5809226190477</v>
      </c>
      <c r="I115" s="189">
        <f t="shared" si="7"/>
        <v>1361.2699801587303</v>
      </c>
    </row>
    <row r="116" spans="1:9">
      <c r="A116" s="153">
        <v>40664</v>
      </c>
      <c r="B116" s="155">
        <v>1548.69</v>
      </c>
      <c r="C116" s="176">
        <f>Stagionalità!E116</f>
        <v>96.836874999999935</v>
      </c>
      <c r="D116" s="174">
        <f t="shared" si="4"/>
        <v>1451.8531250000001</v>
      </c>
      <c r="E116" s="162">
        <f t="shared" si="6"/>
        <v>1445.3889384920637</v>
      </c>
      <c r="F116" s="159">
        <v>1423.26</v>
      </c>
      <c r="G116" s="187">
        <f>Stagionalità!I116</f>
        <v>71.219970238095271</v>
      </c>
      <c r="H116" s="170">
        <f t="shared" si="5"/>
        <v>1352.0400297619046</v>
      </c>
      <c r="I116" s="189">
        <f t="shared" si="7"/>
        <v>1353.4870039682539</v>
      </c>
    </row>
    <row r="117" spans="1:9">
      <c r="A117" s="153">
        <v>40695</v>
      </c>
      <c r="B117" s="155">
        <v>1529.36</v>
      </c>
      <c r="C117" s="176">
        <f>Stagionalità!E117</f>
        <v>102.03449404761894</v>
      </c>
      <c r="D117" s="174">
        <f t="shared" si="4"/>
        <v>1427.325505952381</v>
      </c>
      <c r="E117" s="162">
        <f t="shared" si="6"/>
        <v>1437.1762996031748</v>
      </c>
      <c r="F117" s="159">
        <v>1402.52</v>
      </c>
      <c r="G117" s="187">
        <f>Stagionalità!I117</f>
        <v>72.679940476190424</v>
      </c>
      <c r="H117" s="170">
        <f t="shared" si="5"/>
        <v>1329.8400595238095</v>
      </c>
      <c r="I117" s="189">
        <f t="shared" si="7"/>
        <v>1339.5568948412699</v>
      </c>
    </row>
    <row r="118" spans="1:9">
      <c r="A118" s="153">
        <v>40725</v>
      </c>
      <c r="B118" s="155">
        <v>1576.16</v>
      </c>
      <c r="C118" s="176">
        <f>Stagionalità!E118</f>
        <v>143.80973214285709</v>
      </c>
      <c r="D118" s="174">
        <f t="shared" si="4"/>
        <v>1432.3502678571431</v>
      </c>
      <c r="E118" s="162">
        <f t="shared" si="6"/>
        <v>1435.3355952380953</v>
      </c>
      <c r="F118" s="159">
        <v>1450.28</v>
      </c>
      <c r="G118" s="187">
        <f>Stagionalità!I118</f>
        <v>113.48940476190469</v>
      </c>
      <c r="H118" s="170">
        <f t="shared" si="5"/>
        <v>1336.7905952380952</v>
      </c>
      <c r="I118" s="189">
        <f t="shared" si="7"/>
        <v>1338.4696130952382</v>
      </c>
    </row>
    <row r="119" spans="1:9">
      <c r="A119" s="153">
        <v>40756</v>
      </c>
      <c r="B119" s="155">
        <v>1586.02</v>
      </c>
      <c r="C119" s="176">
        <f>Stagionalità!E119</f>
        <v>139.68898809523805</v>
      </c>
      <c r="D119" s="174">
        <f t="shared" si="4"/>
        <v>1446.3310119047619</v>
      </c>
      <c r="E119" s="162">
        <f t="shared" si="6"/>
        <v>1446.3571329365079</v>
      </c>
      <c r="F119" s="159">
        <v>1461.04</v>
      </c>
      <c r="G119" s="187">
        <f>Stagionalità!I119</f>
        <v>112.26181547619042</v>
      </c>
      <c r="H119" s="170">
        <f t="shared" si="5"/>
        <v>1348.7781845238096</v>
      </c>
      <c r="I119" s="189">
        <f t="shared" si="7"/>
        <v>1347.5877281746032</v>
      </c>
    </row>
    <row r="120" spans="1:9">
      <c r="A120" s="153">
        <v>40787</v>
      </c>
      <c r="B120" s="155">
        <v>1589.69</v>
      </c>
      <c r="C120" s="176">
        <f>Stagionalità!E120</f>
        <v>129.29988095238099</v>
      </c>
      <c r="D120" s="174">
        <f t="shared" si="4"/>
        <v>1460.390119047619</v>
      </c>
      <c r="E120" s="162">
        <f t="shared" si="6"/>
        <v>1464.5422123015871</v>
      </c>
      <c r="F120" s="159">
        <v>1465.79</v>
      </c>
      <c r="G120" s="187">
        <f>Stagionalità!I120</f>
        <v>108.59559523809533</v>
      </c>
      <c r="H120" s="170">
        <f t="shared" si="5"/>
        <v>1357.1944047619047</v>
      </c>
      <c r="I120" s="189">
        <f t="shared" si="7"/>
        <v>1363.6558432539682</v>
      </c>
    </row>
    <row r="121" spans="1:9">
      <c r="A121" s="153">
        <v>40817</v>
      </c>
      <c r="B121" s="155">
        <v>1592.27</v>
      </c>
      <c r="C121" s="176">
        <f>Stagionalità!E121</f>
        <v>105.36449404761899</v>
      </c>
      <c r="D121" s="174">
        <f t="shared" si="4"/>
        <v>1486.905505952381</v>
      </c>
      <c r="E121" s="162">
        <f t="shared" si="6"/>
        <v>1486.52623015873</v>
      </c>
      <c r="F121" s="159">
        <v>1483.92</v>
      </c>
      <c r="G121" s="187">
        <f>Stagionalità!I121</f>
        <v>98.925059523809566</v>
      </c>
      <c r="H121" s="170">
        <f t="shared" si="5"/>
        <v>1384.9949404761905</v>
      </c>
      <c r="I121" s="189">
        <f t="shared" si="7"/>
        <v>1390.1616369047622</v>
      </c>
    </row>
    <row r="122" spans="1:9">
      <c r="A122" s="153">
        <v>40848</v>
      </c>
      <c r="B122" s="155">
        <v>1591.67</v>
      </c>
      <c r="C122" s="176">
        <f>Stagionalità!E122</f>
        <v>79.386934523809515</v>
      </c>
      <c r="D122" s="174">
        <f t="shared" si="4"/>
        <v>1512.2830654761906</v>
      </c>
      <c r="E122" s="162">
        <f t="shared" si="6"/>
        <v>1529.0271726190476</v>
      </c>
      <c r="F122" s="159">
        <v>1512.89</v>
      </c>
      <c r="G122" s="187">
        <f>Stagionalità!I122</f>
        <v>84.594434523809511</v>
      </c>
      <c r="H122" s="170">
        <f t="shared" si="5"/>
        <v>1428.2955654761906</v>
      </c>
      <c r="I122" s="189">
        <f t="shared" si="7"/>
        <v>1455.0097222222223</v>
      </c>
    </row>
    <row r="123" spans="1:9">
      <c r="A123" s="153">
        <v>40878</v>
      </c>
      <c r="B123" s="155">
        <v>1655.16</v>
      </c>
      <c r="C123" s="176">
        <f>Stagionalità!E123</f>
        <v>67.26705357142869</v>
      </c>
      <c r="D123" s="174">
        <f t="shared" si="4"/>
        <v>1587.8929464285713</v>
      </c>
      <c r="E123" s="162">
        <f t="shared" si="6"/>
        <v>1589.5556845238098</v>
      </c>
      <c r="F123" s="159">
        <v>1631.65</v>
      </c>
      <c r="G123" s="187">
        <f>Stagionalità!I123</f>
        <v>79.911339285714277</v>
      </c>
      <c r="H123" s="170">
        <f t="shared" si="5"/>
        <v>1551.7386607142857</v>
      </c>
      <c r="I123" s="189">
        <f t="shared" si="7"/>
        <v>1536.8258829365079</v>
      </c>
    </row>
    <row r="124" spans="1:9">
      <c r="A124" s="153">
        <v>40909</v>
      </c>
      <c r="B124" s="155">
        <v>1700.9</v>
      </c>
      <c r="C124" s="176">
        <f>Stagionalità!E124</f>
        <v>32.408958333333374</v>
      </c>
      <c r="D124" s="174">
        <f t="shared" si="4"/>
        <v>1668.4910416666667</v>
      </c>
      <c r="E124" s="162">
        <f t="shared" si="6"/>
        <v>1647.8904067460317</v>
      </c>
      <c r="F124" s="159">
        <v>1671.71</v>
      </c>
      <c r="G124" s="187">
        <f>Stagionalità!I124</f>
        <v>41.266577380952448</v>
      </c>
      <c r="H124" s="170">
        <f t="shared" si="5"/>
        <v>1630.4434226190476</v>
      </c>
      <c r="I124" s="189">
        <f t="shared" si="7"/>
        <v>1610.967986111111</v>
      </c>
    </row>
    <row r="125" spans="1:9">
      <c r="A125" s="153">
        <v>40940</v>
      </c>
      <c r="B125" s="155">
        <v>1737.8</v>
      </c>
      <c r="C125" s="176">
        <f>Stagionalità!E125</f>
        <v>50.512767857142876</v>
      </c>
      <c r="D125" s="174">
        <f t="shared" si="4"/>
        <v>1687.2872321428572</v>
      </c>
      <c r="E125" s="162">
        <f t="shared" si="6"/>
        <v>1694.8689980158731</v>
      </c>
      <c r="F125" s="159">
        <v>1692.94</v>
      </c>
      <c r="G125" s="187">
        <f>Stagionalità!I125</f>
        <v>42.218125000000079</v>
      </c>
      <c r="H125" s="170">
        <f t="shared" si="5"/>
        <v>1650.721875</v>
      </c>
      <c r="I125" s="189">
        <f t="shared" si="7"/>
        <v>1647.2980952380951</v>
      </c>
    </row>
    <row r="126" spans="1:9">
      <c r="A126" s="153">
        <v>40969</v>
      </c>
      <c r="B126" s="155">
        <v>1799.67</v>
      </c>
      <c r="C126" s="176">
        <f>Stagionalità!E126</f>
        <v>70.841279761904872</v>
      </c>
      <c r="D126" s="174">
        <f t="shared" si="4"/>
        <v>1728.8287202380952</v>
      </c>
      <c r="E126" s="162">
        <f t="shared" si="6"/>
        <v>1727.0447123015874</v>
      </c>
      <c r="F126" s="159">
        <v>1724.27</v>
      </c>
      <c r="G126" s="187">
        <f>Stagionalità!I126</f>
        <v>63.541011904761952</v>
      </c>
      <c r="H126" s="170">
        <f t="shared" si="5"/>
        <v>1660.728988095238</v>
      </c>
      <c r="I126" s="189">
        <f t="shared" si="7"/>
        <v>1659.0072619047617</v>
      </c>
    </row>
    <row r="127" spans="1:9">
      <c r="A127" s="153">
        <v>41000</v>
      </c>
      <c r="B127" s="155">
        <v>1850.22</v>
      </c>
      <c r="C127" s="176">
        <f>Stagionalità!E127</f>
        <v>85.201815476190433</v>
      </c>
      <c r="D127" s="174">
        <f t="shared" si="4"/>
        <v>1765.0181845238096</v>
      </c>
      <c r="E127" s="162">
        <f t="shared" si="6"/>
        <v>1734.2266765873017</v>
      </c>
      <c r="F127" s="159">
        <v>1735.05</v>
      </c>
      <c r="G127" s="187">
        <f>Stagionalità!I127</f>
        <v>69.479077380952376</v>
      </c>
      <c r="H127" s="170">
        <f t="shared" si="5"/>
        <v>1665.5709226190477</v>
      </c>
      <c r="I127" s="189">
        <f t="shared" si="7"/>
        <v>1652.6966468253968</v>
      </c>
    </row>
    <row r="128" spans="1:9">
      <c r="A128" s="153">
        <v>41030</v>
      </c>
      <c r="B128" s="155">
        <v>1805.67</v>
      </c>
      <c r="C128" s="176">
        <f>Stagionalità!E128</f>
        <v>96.836874999999935</v>
      </c>
      <c r="D128" s="174">
        <f t="shared" si="4"/>
        <v>1708.8331250000001</v>
      </c>
      <c r="E128" s="162">
        <f t="shared" si="6"/>
        <v>1710.8389384920636</v>
      </c>
      <c r="F128" s="159">
        <v>1703.01</v>
      </c>
      <c r="G128" s="187">
        <f>Stagionalità!I128</f>
        <v>71.219970238095271</v>
      </c>
      <c r="H128" s="170">
        <f t="shared" si="5"/>
        <v>1631.7900297619046</v>
      </c>
      <c r="I128" s="189">
        <f t="shared" si="7"/>
        <v>1627.3036706349205</v>
      </c>
    </row>
    <row r="129" spans="1:9">
      <c r="A129" s="153">
        <v>41061</v>
      </c>
      <c r="B129" s="155">
        <v>1760.7</v>
      </c>
      <c r="C129" s="176">
        <f>Stagionalità!E129</f>
        <v>102.03449404761894</v>
      </c>
      <c r="D129" s="174">
        <f t="shared" si="4"/>
        <v>1658.6655059523812</v>
      </c>
      <c r="E129" s="162">
        <f t="shared" si="6"/>
        <v>1658.2129662698414</v>
      </c>
      <c r="F129" s="159">
        <v>1657.23</v>
      </c>
      <c r="G129" s="187">
        <f>Stagionalità!I129</f>
        <v>72.679940476190424</v>
      </c>
      <c r="H129" s="170">
        <f t="shared" si="5"/>
        <v>1584.5500595238095</v>
      </c>
      <c r="I129" s="189">
        <f t="shared" si="7"/>
        <v>1583.290228174603</v>
      </c>
    </row>
    <row r="130" spans="1:9">
      <c r="A130" s="153">
        <v>41091</v>
      </c>
      <c r="B130" s="155">
        <v>1750.95</v>
      </c>
      <c r="C130" s="176">
        <f>Stagionalità!E130</f>
        <v>143.80973214285709</v>
      </c>
      <c r="D130" s="174">
        <f t="shared" si="4"/>
        <v>1607.140267857143</v>
      </c>
      <c r="E130" s="162">
        <f t="shared" si="6"/>
        <v>1648.1255952380952</v>
      </c>
      <c r="F130" s="159">
        <v>1647.02</v>
      </c>
      <c r="G130" s="187">
        <f>Stagionalità!I130</f>
        <v>113.48940476190469</v>
      </c>
      <c r="H130" s="170">
        <f t="shared" si="5"/>
        <v>1533.5305952380952</v>
      </c>
      <c r="I130" s="189">
        <f t="shared" si="7"/>
        <v>1574.2096130952384</v>
      </c>
    </row>
    <row r="131" spans="1:9">
      <c r="A131" s="153">
        <v>41122</v>
      </c>
      <c r="B131" s="155">
        <v>1818.26</v>
      </c>
      <c r="C131" s="176">
        <f>Stagionalità!E131</f>
        <v>139.68898809523805</v>
      </c>
      <c r="D131" s="174">
        <f t="shared" si="4"/>
        <v>1678.5710119047619</v>
      </c>
      <c r="E131" s="162">
        <f t="shared" si="6"/>
        <v>1675.7671329365078</v>
      </c>
      <c r="F131" s="159">
        <v>1716.81</v>
      </c>
      <c r="G131" s="187">
        <f>Stagionalità!I131</f>
        <v>112.26181547619042</v>
      </c>
      <c r="H131" s="170">
        <f t="shared" si="5"/>
        <v>1604.5481845238096</v>
      </c>
      <c r="I131" s="189">
        <f t="shared" si="7"/>
        <v>1597.9010615079367</v>
      </c>
    </row>
    <row r="132" spans="1:9">
      <c r="A132" s="153">
        <v>41153</v>
      </c>
      <c r="B132" s="155">
        <v>1870.89</v>
      </c>
      <c r="C132" s="176">
        <f>Stagionalità!E132</f>
        <v>129.29988095238099</v>
      </c>
      <c r="D132" s="174">
        <f t="shared" si="4"/>
        <v>1741.5901190476191</v>
      </c>
      <c r="E132" s="162">
        <f t="shared" si="6"/>
        <v>1716.2355456349208</v>
      </c>
      <c r="F132" s="159">
        <v>1764.22</v>
      </c>
      <c r="G132" s="187">
        <f>Stagionalità!I132</f>
        <v>108.59559523809533</v>
      </c>
      <c r="H132" s="170">
        <f t="shared" si="5"/>
        <v>1655.6244047619048</v>
      </c>
      <c r="I132" s="189">
        <f t="shared" si="7"/>
        <v>1635.6325099206351</v>
      </c>
    </row>
    <row r="133" spans="1:9">
      <c r="A133" s="153">
        <v>41183</v>
      </c>
      <c r="B133" s="155">
        <v>1833.91</v>
      </c>
      <c r="C133" s="176">
        <f>Stagionalità!E133</f>
        <v>105.36449404761899</v>
      </c>
      <c r="D133" s="174">
        <f t="shared" ref="D133:D171" si="8">B133-C133</f>
        <v>1728.5455059523811</v>
      </c>
      <c r="E133" s="162">
        <f t="shared" si="6"/>
        <v>1716.6062301587301</v>
      </c>
      <c r="F133" s="159">
        <v>1745.65</v>
      </c>
      <c r="G133" s="187">
        <f>Stagionalità!I133</f>
        <v>98.925059523809566</v>
      </c>
      <c r="H133" s="170">
        <f t="shared" ref="H133:H171" si="9">F133-G133</f>
        <v>1646.7249404761906</v>
      </c>
      <c r="I133" s="189">
        <f t="shared" si="7"/>
        <v>1643.5349702380954</v>
      </c>
    </row>
    <row r="134" spans="1:9">
      <c r="A134" s="153">
        <v>41214</v>
      </c>
      <c r="B134" s="155">
        <v>1759.07</v>
      </c>
      <c r="C134" s="176">
        <f>Stagionalità!E134</f>
        <v>79.386934523809515</v>
      </c>
      <c r="D134" s="174">
        <f t="shared" si="8"/>
        <v>1679.6830654761904</v>
      </c>
      <c r="E134" s="162">
        <f t="shared" ref="E134:E171" si="10">AVERAGE(D133:D135)</f>
        <v>1695.8038392857143</v>
      </c>
      <c r="F134" s="159">
        <v>1712.85</v>
      </c>
      <c r="G134" s="187">
        <f>Stagionalità!I134</f>
        <v>84.594434523809511</v>
      </c>
      <c r="H134" s="170">
        <f t="shared" si="9"/>
        <v>1628.2555654761904</v>
      </c>
      <c r="I134" s="189">
        <f t="shared" ref="I134:I171" si="11">AVERAGE(H133:H135)</f>
        <v>1632.0597222222223</v>
      </c>
    </row>
    <row r="135" spans="1:9">
      <c r="A135" s="153">
        <v>41244</v>
      </c>
      <c r="B135" s="155">
        <v>1746.45</v>
      </c>
      <c r="C135" s="176">
        <f>Stagionalità!E135</f>
        <v>67.26705357142869</v>
      </c>
      <c r="D135" s="174">
        <f t="shared" si="8"/>
        <v>1679.1829464285713</v>
      </c>
      <c r="E135" s="162">
        <f t="shared" si="10"/>
        <v>1692.1323511904764</v>
      </c>
      <c r="F135" s="159">
        <v>1701.11</v>
      </c>
      <c r="G135" s="187">
        <f>Stagionalità!I135</f>
        <v>79.911339285714277</v>
      </c>
      <c r="H135" s="170">
        <f t="shared" si="9"/>
        <v>1621.1986607142856</v>
      </c>
      <c r="I135" s="189">
        <f t="shared" si="11"/>
        <v>1634.1892162698414</v>
      </c>
    </row>
    <row r="136" spans="1:9">
      <c r="A136" s="153">
        <v>41275</v>
      </c>
      <c r="B136" s="155">
        <v>1749.94</v>
      </c>
      <c r="C136" s="176">
        <f>Stagionalità!E136</f>
        <v>32.408958333333374</v>
      </c>
      <c r="D136" s="174">
        <f t="shared" si="8"/>
        <v>1717.5310416666666</v>
      </c>
      <c r="E136" s="162">
        <f t="shared" si="10"/>
        <v>1709.0670734126986</v>
      </c>
      <c r="F136" s="160">
        <v>1694.38</v>
      </c>
      <c r="G136" s="187">
        <f>Stagionalità!I136</f>
        <v>41.266577380952448</v>
      </c>
      <c r="H136" s="170">
        <f t="shared" si="9"/>
        <v>1653.1134226190477</v>
      </c>
      <c r="I136" s="189">
        <f t="shared" si="11"/>
        <v>1643.9213194444444</v>
      </c>
    </row>
    <row r="137" spans="1:9">
      <c r="A137" s="153">
        <v>41306</v>
      </c>
      <c r="B137" s="155">
        <v>1781</v>
      </c>
      <c r="C137" s="176">
        <f>Stagionalità!E137</f>
        <v>50.512767857142876</v>
      </c>
      <c r="D137" s="174">
        <f t="shared" si="8"/>
        <v>1730.487232142857</v>
      </c>
      <c r="E137" s="162">
        <f t="shared" si="10"/>
        <v>1724.6956646825395</v>
      </c>
      <c r="F137" s="160">
        <v>1699.67</v>
      </c>
      <c r="G137" s="187">
        <f>Stagionalità!I137</f>
        <v>42.218125000000079</v>
      </c>
      <c r="H137" s="170">
        <f t="shared" si="9"/>
        <v>1657.451875</v>
      </c>
      <c r="I137" s="189">
        <f t="shared" si="11"/>
        <v>1646.9880952380954</v>
      </c>
    </row>
    <row r="138" spans="1:9">
      <c r="A138" s="153">
        <v>41334</v>
      </c>
      <c r="B138" s="155">
        <v>1796.91</v>
      </c>
      <c r="C138" s="176">
        <f>Stagionalità!E138</f>
        <v>70.841279761904872</v>
      </c>
      <c r="D138" s="174">
        <f t="shared" si="8"/>
        <v>1726.0687202380952</v>
      </c>
      <c r="E138" s="162">
        <f t="shared" si="10"/>
        <v>1708.3847123015873</v>
      </c>
      <c r="F138" s="160">
        <v>1693.94</v>
      </c>
      <c r="G138" s="187">
        <f>Stagionalità!I138</f>
        <v>63.541011904761952</v>
      </c>
      <c r="H138" s="170">
        <f t="shared" si="9"/>
        <v>1630.3989880952381</v>
      </c>
      <c r="I138" s="189">
        <f t="shared" si="11"/>
        <v>1623.1605952380953</v>
      </c>
    </row>
    <row r="139" spans="1:9">
      <c r="A139" s="153">
        <v>41365</v>
      </c>
      <c r="B139" s="155">
        <v>1753.8</v>
      </c>
      <c r="C139" s="176">
        <f>Stagionalità!E139</f>
        <v>85.201815476190433</v>
      </c>
      <c r="D139" s="174">
        <f t="shared" si="8"/>
        <v>1668.5981845238096</v>
      </c>
      <c r="E139" s="162">
        <f t="shared" si="10"/>
        <v>1671.3300099206351</v>
      </c>
      <c r="F139" s="160">
        <v>1651.11</v>
      </c>
      <c r="G139" s="187">
        <f>Stagionalità!I139</f>
        <v>69.479077380952376</v>
      </c>
      <c r="H139" s="170">
        <f t="shared" si="9"/>
        <v>1581.6309226190476</v>
      </c>
      <c r="I139" s="189">
        <f t="shared" si="11"/>
        <v>1584.3733134920633</v>
      </c>
    </row>
    <row r="140" spans="1:9">
      <c r="A140" s="153">
        <v>41395</v>
      </c>
      <c r="B140" s="155">
        <v>1716.16</v>
      </c>
      <c r="C140" s="176">
        <f>Stagionalità!E140</f>
        <v>96.836874999999935</v>
      </c>
      <c r="D140" s="174">
        <f t="shared" si="8"/>
        <v>1619.3231250000001</v>
      </c>
      <c r="E140" s="162">
        <f t="shared" si="10"/>
        <v>1639.8822718253969</v>
      </c>
      <c r="F140" s="160">
        <v>1612.31</v>
      </c>
      <c r="G140" s="187">
        <f>Stagionalità!I140</f>
        <v>71.219970238095271</v>
      </c>
      <c r="H140" s="170">
        <f t="shared" si="9"/>
        <v>1541.0900297619046</v>
      </c>
      <c r="I140" s="189">
        <f t="shared" si="11"/>
        <v>1558.8336706349207</v>
      </c>
    </row>
    <row r="141" spans="1:9">
      <c r="A141" s="153">
        <v>41426</v>
      </c>
      <c r="B141" s="155">
        <v>1733.76</v>
      </c>
      <c r="C141" s="176">
        <f>Stagionalità!E141</f>
        <v>102.03449404761894</v>
      </c>
      <c r="D141" s="174">
        <f t="shared" si="8"/>
        <v>1631.7255059523811</v>
      </c>
      <c r="E141" s="162">
        <f t="shared" si="10"/>
        <v>1620.2562996031747</v>
      </c>
      <c r="F141" s="160">
        <v>1626.46</v>
      </c>
      <c r="G141" s="187">
        <f>Stagionalità!I141</f>
        <v>72.679940476190424</v>
      </c>
      <c r="H141" s="170">
        <f t="shared" si="9"/>
        <v>1553.7800595238095</v>
      </c>
      <c r="I141" s="189">
        <f t="shared" si="11"/>
        <v>1541.800228174603</v>
      </c>
    </row>
    <row r="142" spans="1:9">
      <c r="A142" s="153">
        <v>41456</v>
      </c>
      <c r="B142" s="155">
        <v>1753.53</v>
      </c>
      <c r="C142" s="176">
        <f>Stagionalità!E142</f>
        <v>143.80973214285709</v>
      </c>
      <c r="D142" s="174">
        <f t="shared" si="8"/>
        <v>1609.720267857143</v>
      </c>
      <c r="E142" s="162">
        <f t="shared" si="10"/>
        <v>1623.2022619047621</v>
      </c>
      <c r="F142" s="160">
        <v>1644.02</v>
      </c>
      <c r="G142" s="187">
        <f>Stagionalità!I142</f>
        <v>113.48940476190469</v>
      </c>
      <c r="H142" s="170">
        <f t="shared" si="9"/>
        <v>1530.5305952380952</v>
      </c>
      <c r="I142" s="189">
        <f t="shared" si="11"/>
        <v>1543.3629464285714</v>
      </c>
    </row>
    <row r="143" spans="1:9">
      <c r="A143" s="153">
        <v>41487</v>
      </c>
      <c r="B143" s="155">
        <v>1767.85</v>
      </c>
      <c r="C143" s="176">
        <f>Stagionalità!E143</f>
        <v>139.68898809523805</v>
      </c>
      <c r="D143" s="174">
        <f t="shared" si="8"/>
        <v>1628.1610119047618</v>
      </c>
      <c r="E143" s="162">
        <f t="shared" si="10"/>
        <v>1627.2704662698413</v>
      </c>
      <c r="F143" s="160">
        <v>1658.04</v>
      </c>
      <c r="G143" s="187">
        <f>Stagionalità!I143</f>
        <v>112.26181547619042</v>
      </c>
      <c r="H143" s="170">
        <f t="shared" si="9"/>
        <v>1545.7781845238096</v>
      </c>
      <c r="I143" s="189">
        <f t="shared" si="11"/>
        <v>1548.1277281746031</v>
      </c>
    </row>
    <row r="144" spans="1:9">
      <c r="A144" s="153">
        <v>41518</v>
      </c>
      <c r="B144" s="155">
        <v>1773.23</v>
      </c>
      <c r="C144" s="176">
        <f>Stagionalità!E144</f>
        <v>129.29988095238099</v>
      </c>
      <c r="D144" s="174">
        <f t="shared" si="8"/>
        <v>1643.930119047619</v>
      </c>
      <c r="E144" s="162">
        <f t="shared" si="10"/>
        <v>1631.8355456349207</v>
      </c>
      <c r="F144" s="160">
        <v>1676.67</v>
      </c>
      <c r="G144" s="187">
        <f>Stagionalità!I144</f>
        <v>108.59559523809533</v>
      </c>
      <c r="H144" s="170">
        <f t="shared" si="9"/>
        <v>1568.0744047619048</v>
      </c>
      <c r="I144" s="189">
        <f t="shared" si="11"/>
        <v>1558.2058432539682</v>
      </c>
    </row>
    <row r="145" spans="1:9">
      <c r="A145" s="153">
        <v>41548</v>
      </c>
      <c r="B145" s="155">
        <v>1728.78</v>
      </c>
      <c r="C145" s="176">
        <f>Stagionalità!E145</f>
        <v>105.36449404761899</v>
      </c>
      <c r="D145" s="174">
        <f t="shared" si="8"/>
        <v>1623.415505952381</v>
      </c>
      <c r="E145" s="162">
        <f t="shared" si="10"/>
        <v>1630.3195634920637</v>
      </c>
      <c r="F145" s="160">
        <v>1659.69</v>
      </c>
      <c r="G145" s="187">
        <f>Stagionalità!I145</f>
        <v>98.925059523809566</v>
      </c>
      <c r="H145" s="170">
        <f t="shared" si="9"/>
        <v>1560.7649404761905</v>
      </c>
      <c r="I145" s="189">
        <f t="shared" si="11"/>
        <v>1560.2916369047618</v>
      </c>
    </row>
    <row r="146" spans="1:9">
      <c r="A146" s="153">
        <v>41579</v>
      </c>
      <c r="B146" s="155">
        <v>1703</v>
      </c>
      <c r="C146" s="176">
        <f>Stagionalità!E146</f>
        <v>79.386934523809515</v>
      </c>
      <c r="D146" s="174">
        <f t="shared" si="8"/>
        <v>1623.6130654761905</v>
      </c>
      <c r="E146" s="162">
        <f t="shared" si="10"/>
        <v>1635.7971726190474</v>
      </c>
      <c r="F146" s="160">
        <v>1636.63</v>
      </c>
      <c r="G146" s="187">
        <f>Stagionalità!I146</f>
        <v>84.594434523809511</v>
      </c>
      <c r="H146" s="170">
        <f t="shared" si="9"/>
        <v>1552.0355654761906</v>
      </c>
      <c r="I146" s="189">
        <f t="shared" si="11"/>
        <v>1563.1497222222224</v>
      </c>
    </row>
    <row r="147" spans="1:9">
      <c r="A147" s="153">
        <v>41609</v>
      </c>
      <c r="B147" s="155">
        <v>1727.63</v>
      </c>
      <c r="C147" s="176">
        <f>Stagionalità!E147</f>
        <v>67.26705357142869</v>
      </c>
      <c r="D147" s="174">
        <f t="shared" si="8"/>
        <v>1660.3629464285714</v>
      </c>
      <c r="E147" s="162">
        <f t="shared" si="10"/>
        <v>1658.2123511904763</v>
      </c>
      <c r="F147" s="160">
        <v>1656.56</v>
      </c>
      <c r="G147" s="187">
        <f>Stagionalità!I147</f>
        <v>79.911339285714277</v>
      </c>
      <c r="H147" s="170">
        <f t="shared" si="9"/>
        <v>1576.6486607142856</v>
      </c>
      <c r="I147" s="189">
        <f t="shared" si="11"/>
        <v>1578.8025496031744</v>
      </c>
    </row>
    <row r="148" spans="1:9">
      <c r="A148" s="153">
        <v>41640</v>
      </c>
      <c r="B148" s="155">
        <v>1723.07</v>
      </c>
      <c r="C148" s="176">
        <f>Stagionalità!E148</f>
        <v>32.408958333333374</v>
      </c>
      <c r="D148" s="174">
        <f t="shared" si="8"/>
        <v>1690.6610416666665</v>
      </c>
      <c r="E148" s="162">
        <f t="shared" si="10"/>
        <v>1671.5204067460315</v>
      </c>
      <c r="F148" s="160">
        <v>1648.99</v>
      </c>
      <c r="G148" s="187">
        <f>Stagionalità!I148</f>
        <v>41.266577380952448</v>
      </c>
      <c r="H148" s="170">
        <f t="shared" si="9"/>
        <v>1607.7234226190476</v>
      </c>
      <c r="I148" s="189">
        <f t="shared" si="11"/>
        <v>1593.3279861111112</v>
      </c>
    </row>
    <row r="149" spans="1:9">
      <c r="A149" s="153">
        <v>41671</v>
      </c>
      <c r="B149" s="155">
        <v>1714.05</v>
      </c>
      <c r="C149" s="176">
        <f>Stagionalità!E149</f>
        <v>50.512767857142876</v>
      </c>
      <c r="D149" s="174">
        <f t="shared" si="8"/>
        <v>1663.5372321428572</v>
      </c>
      <c r="E149" s="162">
        <f t="shared" si="10"/>
        <v>1666.218998015873</v>
      </c>
      <c r="F149" s="160">
        <v>1637.83</v>
      </c>
      <c r="G149" s="187">
        <f>Stagionalità!I149</f>
        <v>42.218125000000079</v>
      </c>
      <c r="H149" s="170">
        <f t="shared" si="9"/>
        <v>1595.6118749999998</v>
      </c>
      <c r="I149" s="189">
        <f t="shared" si="11"/>
        <v>1590.4214285714286</v>
      </c>
    </row>
    <row r="150" spans="1:9">
      <c r="A150" s="153">
        <v>41699</v>
      </c>
      <c r="B150" s="155">
        <v>1715.3</v>
      </c>
      <c r="C150" s="176">
        <f>Stagionalità!E150</f>
        <v>70.841279761904872</v>
      </c>
      <c r="D150" s="174">
        <f t="shared" si="8"/>
        <v>1644.4587202380951</v>
      </c>
      <c r="E150" s="162">
        <f t="shared" si="10"/>
        <v>1649.4647123015873</v>
      </c>
      <c r="F150" s="160">
        <v>1631.47</v>
      </c>
      <c r="G150" s="187">
        <f>Stagionalità!I150</f>
        <v>63.541011904761952</v>
      </c>
      <c r="H150" s="170">
        <f t="shared" si="9"/>
        <v>1567.9289880952381</v>
      </c>
      <c r="I150" s="189">
        <f t="shared" si="11"/>
        <v>1574.2039285714284</v>
      </c>
    </row>
    <row r="151" spans="1:9">
      <c r="A151" s="153">
        <v>41730</v>
      </c>
      <c r="B151" s="155">
        <v>1725.6</v>
      </c>
      <c r="C151" s="176">
        <f>Stagionalità!E151</f>
        <v>85.201815476190433</v>
      </c>
      <c r="D151" s="174">
        <f t="shared" si="8"/>
        <v>1640.3981845238095</v>
      </c>
      <c r="E151" s="162">
        <f t="shared" si="10"/>
        <v>1641.8500099206349</v>
      </c>
      <c r="F151" s="160">
        <v>1628.55</v>
      </c>
      <c r="G151" s="187">
        <f>Stagionalità!I151</f>
        <v>69.479077380952376</v>
      </c>
      <c r="H151" s="170">
        <f t="shared" si="9"/>
        <v>1559.0709226190477</v>
      </c>
      <c r="I151" s="189">
        <f t="shared" si="11"/>
        <v>1562.1533134920635</v>
      </c>
    </row>
    <row r="152" spans="1:9">
      <c r="A152" s="153">
        <v>41760</v>
      </c>
      <c r="B152" s="155">
        <v>1737.53</v>
      </c>
      <c r="C152" s="176">
        <f>Stagionalità!E152</f>
        <v>96.836874999999935</v>
      </c>
      <c r="D152" s="174">
        <f t="shared" si="8"/>
        <v>1640.693125</v>
      </c>
      <c r="E152" s="162">
        <f t="shared" si="10"/>
        <v>1641.0056051587301</v>
      </c>
      <c r="F152" s="160">
        <v>1630.68</v>
      </c>
      <c r="G152" s="187">
        <f>Stagionalità!I152</f>
        <v>71.219970238095271</v>
      </c>
      <c r="H152" s="170">
        <f t="shared" si="9"/>
        <v>1559.4600297619047</v>
      </c>
      <c r="I152" s="189">
        <f t="shared" si="11"/>
        <v>1559.3103373015874</v>
      </c>
    </row>
    <row r="153" spans="1:9">
      <c r="A153" s="153">
        <v>41791</v>
      </c>
      <c r="B153" s="155">
        <v>1743.96</v>
      </c>
      <c r="C153" s="176">
        <f>Stagionalità!E153</f>
        <v>102.03449404761894</v>
      </c>
      <c r="D153" s="174">
        <f t="shared" si="8"/>
        <v>1641.9255059523812</v>
      </c>
      <c r="E153" s="162">
        <f t="shared" si="10"/>
        <v>1633.3329662698413</v>
      </c>
      <c r="F153" s="160">
        <v>1632.08</v>
      </c>
      <c r="G153" s="187">
        <f>Stagionalità!I153</f>
        <v>72.679940476190424</v>
      </c>
      <c r="H153" s="170">
        <f t="shared" si="9"/>
        <v>1559.4000595238094</v>
      </c>
      <c r="I153" s="189">
        <f t="shared" si="11"/>
        <v>1547.0035615079366</v>
      </c>
    </row>
    <row r="154" spans="1:9">
      <c r="A154" s="153">
        <v>41821</v>
      </c>
      <c r="B154" s="155">
        <v>1761.19</v>
      </c>
      <c r="C154" s="176">
        <f>Stagionalità!E154</f>
        <v>143.80973214285709</v>
      </c>
      <c r="D154" s="174">
        <f t="shared" si="8"/>
        <v>1617.3802678571431</v>
      </c>
      <c r="E154" s="162">
        <f t="shared" si="10"/>
        <v>1623.1155952380952</v>
      </c>
      <c r="F154" s="160">
        <v>1635.64</v>
      </c>
      <c r="G154" s="187">
        <f>Stagionalità!I154</f>
        <v>113.48940476190469</v>
      </c>
      <c r="H154" s="170">
        <f t="shared" si="9"/>
        <v>1522.1505952380953</v>
      </c>
      <c r="I154" s="189">
        <f t="shared" si="11"/>
        <v>1530.2996130952381</v>
      </c>
    </row>
    <row r="155" spans="1:9">
      <c r="A155" s="153">
        <v>41852</v>
      </c>
      <c r="B155" s="155">
        <v>1749.73</v>
      </c>
      <c r="C155" s="176">
        <f>Stagionalità!E155</f>
        <v>139.68898809523805</v>
      </c>
      <c r="D155" s="174">
        <f t="shared" si="8"/>
        <v>1610.0410119047619</v>
      </c>
      <c r="E155" s="162">
        <f t="shared" si="10"/>
        <v>1610.8937996031746</v>
      </c>
      <c r="F155" s="160">
        <v>1621.61</v>
      </c>
      <c r="G155" s="187">
        <f>Stagionalità!I155</f>
        <v>112.26181547619042</v>
      </c>
      <c r="H155" s="170">
        <f t="shared" si="9"/>
        <v>1509.3481845238096</v>
      </c>
      <c r="I155" s="189">
        <f t="shared" si="11"/>
        <v>1512.5610615079368</v>
      </c>
    </row>
    <row r="156" spans="1:9">
      <c r="A156" s="153">
        <v>41883</v>
      </c>
      <c r="B156" s="155">
        <v>1734.56</v>
      </c>
      <c r="C156" s="176">
        <f>Stagionalità!E156</f>
        <v>129.29988095238099</v>
      </c>
      <c r="D156" s="174">
        <f t="shared" si="8"/>
        <v>1605.2601190476189</v>
      </c>
      <c r="E156" s="162">
        <f t="shared" si="10"/>
        <v>1606.3855456349204</v>
      </c>
      <c r="F156" s="160">
        <v>1614.78</v>
      </c>
      <c r="G156" s="187">
        <f>Stagionalità!I156</f>
        <v>108.59559523809533</v>
      </c>
      <c r="H156" s="170">
        <f t="shared" si="9"/>
        <v>1506.1844047619047</v>
      </c>
      <c r="I156" s="189">
        <f t="shared" si="11"/>
        <v>1503.282509920635</v>
      </c>
    </row>
    <row r="157" spans="1:9">
      <c r="A157" s="153">
        <v>41913</v>
      </c>
      <c r="B157" s="155">
        <v>1709.22</v>
      </c>
      <c r="C157" s="176">
        <f>Stagionalità!E157</f>
        <v>105.36449404761899</v>
      </c>
      <c r="D157" s="174">
        <f t="shared" si="8"/>
        <v>1603.855505952381</v>
      </c>
      <c r="E157" s="162">
        <f t="shared" si="10"/>
        <v>1594.0462301587302</v>
      </c>
      <c r="F157" s="160">
        <v>1593.24</v>
      </c>
      <c r="G157" s="187">
        <f>Stagionalità!I157</f>
        <v>98.925059523809566</v>
      </c>
      <c r="H157" s="170">
        <f t="shared" si="9"/>
        <v>1494.3149404761905</v>
      </c>
      <c r="I157" s="189">
        <f t="shared" si="11"/>
        <v>1489.7849702380952</v>
      </c>
    </row>
    <row r="158" spans="1:9">
      <c r="A158" s="153">
        <v>41944</v>
      </c>
      <c r="B158" s="155">
        <v>1652.41</v>
      </c>
      <c r="C158" s="176">
        <f>Stagionalità!E158</f>
        <v>79.386934523809515</v>
      </c>
      <c r="D158" s="174">
        <f t="shared" si="8"/>
        <v>1573.0230654761906</v>
      </c>
      <c r="E158" s="162">
        <f t="shared" si="10"/>
        <v>1565.0871726190478</v>
      </c>
      <c r="F158" s="160">
        <v>1553.45</v>
      </c>
      <c r="G158" s="187">
        <f>Stagionalità!I158</f>
        <v>84.594434523809511</v>
      </c>
      <c r="H158" s="170">
        <f t="shared" si="9"/>
        <v>1468.8555654761906</v>
      </c>
      <c r="I158" s="189">
        <f t="shared" si="11"/>
        <v>1458.9097222222224</v>
      </c>
    </row>
    <row r="159" spans="1:9">
      <c r="A159" s="153">
        <v>41974</v>
      </c>
      <c r="B159" s="155">
        <v>1585.65</v>
      </c>
      <c r="C159" s="176">
        <f>Stagionalità!E159</f>
        <v>67.26705357142869</v>
      </c>
      <c r="D159" s="174">
        <f t="shared" si="8"/>
        <v>1518.3829464285714</v>
      </c>
      <c r="E159" s="162">
        <f t="shared" si="10"/>
        <v>1510.3456845238095</v>
      </c>
      <c r="F159" s="160">
        <v>1493.47</v>
      </c>
      <c r="G159" s="187">
        <f>Stagionalità!I159</f>
        <v>79.911339285714277</v>
      </c>
      <c r="H159" s="170">
        <f t="shared" si="9"/>
        <v>1413.5586607142857</v>
      </c>
      <c r="I159" s="189">
        <f t="shared" si="11"/>
        <v>1409.4692162698411</v>
      </c>
    </row>
    <row r="160" spans="1:9">
      <c r="A160" s="153">
        <v>42005</v>
      </c>
      <c r="B160" s="155">
        <v>1472.04</v>
      </c>
      <c r="C160" s="176">
        <f>Stagionalità!E160</f>
        <v>32.408958333333374</v>
      </c>
      <c r="D160" s="174">
        <f t="shared" si="8"/>
        <v>1439.6310416666665</v>
      </c>
      <c r="E160" s="162">
        <f t="shared" si="10"/>
        <v>1465.6470734126985</v>
      </c>
      <c r="F160" s="160">
        <v>1387.26</v>
      </c>
      <c r="G160" s="187">
        <f>Stagionalità!I160</f>
        <v>41.266577380952448</v>
      </c>
      <c r="H160" s="170">
        <f t="shared" si="9"/>
        <v>1345.9934226190476</v>
      </c>
      <c r="I160" s="189">
        <f t="shared" si="11"/>
        <v>1372.5746527777776</v>
      </c>
    </row>
    <row r="161" spans="1:9">
      <c r="A161" s="153">
        <v>42036</v>
      </c>
      <c r="B161" s="155">
        <v>1489.44</v>
      </c>
      <c r="C161" s="176">
        <f>Stagionalità!E161</f>
        <v>50.512767857142876</v>
      </c>
      <c r="D161" s="174">
        <f t="shared" si="8"/>
        <v>1438.9272321428571</v>
      </c>
      <c r="E161" s="162">
        <f t="shared" si="10"/>
        <v>1457.8723313492064</v>
      </c>
      <c r="F161" s="160">
        <v>1400.39</v>
      </c>
      <c r="G161" s="187">
        <f>Stagionalità!I161</f>
        <v>42.218125000000079</v>
      </c>
      <c r="H161" s="170">
        <f t="shared" si="9"/>
        <v>1358.171875</v>
      </c>
      <c r="I161" s="189">
        <f t="shared" si="11"/>
        <v>1367.6280952380951</v>
      </c>
    </row>
    <row r="162" spans="1:9">
      <c r="A162" s="153">
        <v>42064</v>
      </c>
      <c r="B162" s="155">
        <v>1565.9</v>
      </c>
      <c r="C162" s="176">
        <f>Stagionalità!E162</f>
        <v>70.841279761904872</v>
      </c>
      <c r="D162" s="174">
        <f t="shared" si="8"/>
        <v>1495.0587202380952</v>
      </c>
      <c r="E162" s="162">
        <f t="shared" si="10"/>
        <v>1476.4713789682539</v>
      </c>
      <c r="F162" s="160">
        <v>1462.26</v>
      </c>
      <c r="G162" s="187">
        <f>Stagionalità!I162</f>
        <v>63.541011904761952</v>
      </c>
      <c r="H162" s="170">
        <f t="shared" si="9"/>
        <v>1398.718988095238</v>
      </c>
      <c r="I162" s="189">
        <f t="shared" si="11"/>
        <v>1378.377261904762</v>
      </c>
    </row>
    <row r="163" spans="1:9">
      <c r="A163" s="153">
        <v>42095</v>
      </c>
      <c r="B163" s="155">
        <v>1580.63</v>
      </c>
      <c r="C163" s="176">
        <f>Stagionalità!E163</f>
        <v>85.201815476190433</v>
      </c>
      <c r="D163" s="174">
        <f t="shared" si="8"/>
        <v>1495.4281845238097</v>
      </c>
      <c r="E163" s="162">
        <f t="shared" si="10"/>
        <v>1502.5666765873018</v>
      </c>
      <c r="F163" s="160">
        <v>1447.72</v>
      </c>
      <c r="G163" s="187">
        <f>Stagionalità!I163</f>
        <v>69.479077380952376</v>
      </c>
      <c r="H163" s="170">
        <f t="shared" si="9"/>
        <v>1378.2409226190478</v>
      </c>
      <c r="I163" s="189">
        <f t="shared" si="11"/>
        <v>1395.3133134920636</v>
      </c>
    </row>
    <row r="164" spans="1:9">
      <c r="A164" s="153">
        <v>42125</v>
      </c>
      <c r="B164" s="155">
        <v>1614.05</v>
      </c>
      <c r="C164" s="176">
        <f>Stagionalità!E164</f>
        <v>96.836874999999935</v>
      </c>
      <c r="D164" s="174">
        <f t="shared" si="8"/>
        <v>1517.213125</v>
      </c>
      <c r="E164" s="162">
        <f t="shared" si="10"/>
        <v>1511.1489384920635</v>
      </c>
      <c r="F164" s="160">
        <v>1480.2</v>
      </c>
      <c r="G164" s="187">
        <f>Stagionalità!I164</f>
        <v>71.219970238095271</v>
      </c>
      <c r="H164" s="170">
        <f t="shared" si="9"/>
        <v>1408.9800297619047</v>
      </c>
      <c r="I164" s="189">
        <f t="shared" si="11"/>
        <v>1397.3603373015874</v>
      </c>
    </row>
    <row r="165" spans="1:9">
      <c r="A165" s="153">
        <v>42156</v>
      </c>
      <c r="B165" s="155">
        <v>1622.84</v>
      </c>
      <c r="C165" s="176">
        <f>Stagionalità!E165</f>
        <v>102.03449404761894</v>
      </c>
      <c r="D165" s="174">
        <f t="shared" si="8"/>
        <v>1520.8055059523811</v>
      </c>
      <c r="E165" s="162">
        <f t="shared" si="10"/>
        <v>1506.889632936508</v>
      </c>
      <c r="F165" s="160">
        <v>1477.54</v>
      </c>
      <c r="G165" s="187">
        <f>Stagionalità!I165</f>
        <v>72.679940476190424</v>
      </c>
      <c r="H165" s="170">
        <f t="shared" si="9"/>
        <v>1404.8600595238095</v>
      </c>
      <c r="I165" s="189">
        <f t="shared" si="11"/>
        <v>1383.9668948412698</v>
      </c>
    </row>
    <row r="166" spans="1:9">
      <c r="A166" s="153">
        <v>42186</v>
      </c>
      <c r="B166" s="155">
        <v>1626.46</v>
      </c>
      <c r="C166" s="176">
        <f>Stagionalità!E166</f>
        <v>143.80973214285709</v>
      </c>
      <c r="D166" s="174">
        <f t="shared" si="8"/>
        <v>1482.650267857143</v>
      </c>
      <c r="E166" s="162">
        <f t="shared" si="10"/>
        <v>1477.1955952380952</v>
      </c>
      <c r="F166" s="160">
        <v>1451.55</v>
      </c>
      <c r="G166" s="187">
        <f>Stagionalità!I166</f>
        <v>113.48940476190469</v>
      </c>
      <c r="H166" s="170">
        <f t="shared" si="9"/>
        <v>1338.0605952380952</v>
      </c>
      <c r="I166" s="189">
        <f t="shared" si="11"/>
        <v>1343.139613095238</v>
      </c>
    </row>
    <row r="167" spans="1:9">
      <c r="A167" s="153">
        <v>42217</v>
      </c>
      <c r="B167" s="155">
        <v>1567.82</v>
      </c>
      <c r="C167" s="176">
        <f>Stagionalità!E167</f>
        <v>139.68898809523805</v>
      </c>
      <c r="D167" s="174">
        <f t="shared" si="8"/>
        <v>1428.1310119047619</v>
      </c>
      <c r="E167" s="162">
        <f t="shared" si="10"/>
        <v>1425.4071329365079</v>
      </c>
      <c r="F167" s="160">
        <v>1398.76</v>
      </c>
      <c r="G167" s="187">
        <f>Stagionalità!I167</f>
        <v>112.26181547619042</v>
      </c>
      <c r="H167" s="170">
        <f t="shared" si="9"/>
        <v>1286.4981845238096</v>
      </c>
      <c r="I167" s="189">
        <f t="shared" si="11"/>
        <v>1291.997728174603</v>
      </c>
    </row>
    <row r="168" spans="1:9">
      <c r="A168" s="153">
        <v>42248</v>
      </c>
      <c r="B168" s="155">
        <v>1494.74</v>
      </c>
      <c r="C168" s="176">
        <f>Stagionalità!E168</f>
        <v>129.29988095238099</v>
      </c>
      <c r="D168" s="174">
        <f t="shared" si="8"/>
        <v>1365.440119047619</v>
      </c>
      <c r="E168" s="162">
        <f t="shared" si="10"/>
        <v>1387.1388789682539</v>
      </c>
      <c r="F168" s="160">
        <v>1360.03</v>
      </c>
      <c r="G168" s="187">
        <f>Stagionalità!I168</f>
        <v>108.59559523809533</v>
      </c>
      <c r="H168" s="170">
        <f t="shared" si="9"/>
        <v>1251.4344047619047</v>
      </c>
      <c r="I168" s="189">
        <f t="shared" si="11"/>
        <v>1262.4691765873015</v>
      </c>
    </row>
    <row r="169" spans="1:9">
      <c r="A169" s="153">
        <v>42278</v>
      </c>
      <c r="B169" s="155">
        <v>1473.21</v>
      </c>
      <c r="C169" s="176">
        <f>Stagionalità!E169</f>
        <v>105.36449404761899</v>
      </c>
      <c r="D169" s="174">
        <f t="shared" si="8"/>
        <v>1367.845505952381</v>
      </c>
      <c r="E169" s="162">
        <f t="shared" si="10"/>
        <v>1370.4162301587301</v>
      </c>
      <c r="F169" s="160">
        <v>1348.4</v>
      </c>
      <c r="G169" s="187">
        <f>Stagionalità!I169</f>
        <v>98.925059523809566</v>
      </c>
      <c r="H169" s="170">
        <f t="shared" si="9"/>
        <v>1249.4749404761906</v>
      </c>
      <c r="I169" s="189">
        <f t="shared" si="11"/>
        <v>1252.2783035714285</v>
      </c>
    </row>
    <row r="170" spans="1:9">
      <c r="A170" s="153">
        <v>42309</v>
      </c>
      <c r="B170" s="155">
        <v>1457.35</v>
      </c>
      <c r="C170" s="176">
        <f>Stagionalità!E170</f>
        <v>79.386934523809515</v>
      </c>
      <c r="D170" s="174">
        <f t="shared" si="8"/>
        <v>1377.9630654761904</v>
      </c>
      <c r="E170" s="162">
        <f t="shared" si="10"/>
        <v>1376.4071726190477</v>
      </c>
      <c r="F170" s="160">
        <v>1340.52</v>
      </c>
      <c r="G170" s="187">
        <f>Stagionalità!I170</f>
        <v>84.594434523809511</v>
      </c>
      <c r="H170" s="170">
        <f t="shared" si="9"/>
        <v>1255.9255654761905</v>
      </c>
      <c r="I170" s="189">
        <f t="shared" si="11"/>
        <v>1244.7797222222223</v>
      </c>
    </row>
    <row r="171" spans="1:9">
      <c r="A171" s="153">
        <v>42339</v>
      </c>
      <c r="B171" s="155">
        <v>1450.68</v>
      </c>
      <c r="C171" s="176">
        <f>Stagionalità!E171</f>
        <v>67.26705357142869</v>
      </c>
      <c r="D171" s="174">
        <f t="shared" si="8"/>
        <v>1383.4129464285713</v>
      </c>
      <c r="E171" s="162">
        <f t="shared" si="10"/>
        <v>1380.688005952381</v>
      </c>
      <c r="F171" s="160">
        <v>1308.8499999999999</v>
      </c>
      <c r="G171" s="187">
        <f>Stagionalità!I171</f>
        <v>79.911339285714277</v>
      </c>
      <c r="H171" s="170">
        <f t="shared" si="9"/>
        <v>1228.9386607142856</v>
      </c>
      <c r="I171" s="189">
        <f t="shared" si="11"/>
        <v>1242.432113095238</v>
      </c>
    </row>
  </sheetData>
  <mergeCells count="1">
    <mergeCell ref="G1:O1"/>
  </mergeCells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opLeftCell="J7" zoomScale="87" zoomScaleNormal="87" workbookViewId="0">
      <selection activeCell="U75" sqref="U75"/>
    </sheetView>
  </sheetViews>
  <sheetFormatPr defaultRowHeight="12.75"/>
  <cols>
    <col min="2" max="2" width="13.85546875" customWidth="1"/>
    <col min="3" max="3" width="10.42578125" bestFit="1" customWidth="1"/>
    <col min="4" max="4" width="11.140625" bestFit="1" customWidth="1"/>
    <col min="5" max="5" width="11" bestFit="1" customWidth="1"/>
    <col min="6" max="6" width="13.28515625" bestFit="1" customWidth="1"/>
    <col min="7" max="7" width="9.85546875" bestFit="1" customWidth="1"/>
    <col min="8" max="8" width="10.42578125" bestFit="1" customWidth="1"/>
    <col min="9" max="9" width="10.28515625" bestFit="1" customWidth="1"/>
  </cols>
  <sheetData>
    <row r="1" spans="1:20" ht="27">
      <c r="F1" s="230" t="s">
        <v>9</v>
      </c>
      <c r="G1" s="230"/>
      <c r="H1" s="230"/>
      <c r="I1" s="230"/>
      <c r="J1" s="230"/>
      <c r="K1" s="230"/>
      <c r="L1" s="230"/>
      <c r="M1" s="230"/>
      <c r="N1" s="230"/>
    </row>
    <row r="3" spans="1:20">
      <c r="A3" s="152" t="s">
        <v>2</v>
      </c>
      <c r="B3" s="155" t="s">
        <v>3</v>
      </c>
      <c r="C3" s="184" t="s">
        <v>196</v>
      </c>
      <c r="D3" s="161" t="s">
        <v>202</v>
      </c>
      <c r="E3" s="169" t="s">
        <v>205</v>
      </c>
      <c r="F3" s="157" t="s">
        <v>150</v>
      </c>
      <c r="G3" s="185" t="s">
        <v>200</v>
      </c>
      <c r="H3" s="186" t="s">
        <v>204</v>
      </c>
      <c r="I3" s="164" t="s">
        <v>206</v>
      </c>
    </row>
    <row r="4" spans="1:20">
      <c r="A4" s="153">
        <v>37257</v>
      </c>
      <c r="B4" s="155">
        <v>992.39</v>
      </c>
      <c r="C4" s="176">
        <f>Stagionalità!E4</f>
        <v>32.408958333333374</v>
      </c>
      <c r="D4" s="162">
        <f>'Trend-ciclo'!E4</f>
        <v>1002.2341369047618</v>
      </c>
      <c r="E4" s="170">
        <f>C4+D4</f>
        <v>1034.6430952380952</v>
      </c>
      <c r="F4" s="158">
        <v>836.14</v>
      </c>
      <c r="G4" s="187">
        <f>Stagionalità!I4</f>
        <v>41.266577380952448</v>
      </c>
      <c r="H4" s="189">
        <f>'Trend-ciclo'!I4</f>
        <v>794.84764880952366</v>
      </c>
      <c r="I4" s="165">
        <f>G4+H4</f>
        <v>836.11422619047607</v>
      </c>
    </row>
    <row r="5" spans="1:20">
      <c r="A5" s="153">
        <v>37288</v>
      </c>
      <c r="B5" s="155">
        <v>1095</v>
      </c>
      <c r="C5" s="176">
        <f>Stagionalità!E5</f>
        <v>50.512767857142876</v>
      </c>
      <c r="D5" s="162">
        <f>'Trend-ciclo'!E5</f>
        <v>985.84899801587289</v>
      </c>
      <c r="E5" s="170">
        <f t="shared" ref="E5:E68" si="0">C5+D5</f>
        <v>1036.3617658730159</v>
      </c>
      <c r="F5" s="158">
        <v>837.04</v>
      </c>
      <c r="G5" s="187">
        <f>Stagionalità!I5</f>
        <v>42.218125000000079</v>
      </c>
      <c r="H5" s="189">
        <f>'Trend-ciclo'!I5</f>
        <v>790.26476190476171</v>
      </c>
      <c r="I5" s="165">
        <f>G5+H5</f>
        <v>832.48288690476181</v>
      </c>
    </row>
    <row r="6" spans="1:20">
      <c r="A6" s="153">
        <v>37316</v>
      </c>
      <c r="B6" s="155">
        <v>1023.92</v>
      </c>
      <c r="C6" s="176">
        <f>Stagionalità!E6</f>
        <v>70.841279761904872</v>
      </c>
      <c r="D6" s="162">
        <f>'Trend-ciclo'!E6</f>
        <v>991.90804563492054</v>
      </c>
      <c r="E6" s="170">
        <f t="shared" si="0"/>
        <v>1062.7493253968255</v>
      </c>
      <c r="F6" s="158">
        <v>844.64</v>
      </c>
      <c r="G6" s="187">
        <f>Stagionalità!I6</f>
        <v>63.541011904761952</v>
      </c>
      <c r="H6" s="189">
        <f>'Trend-ciclo'!I6</f>
        <v>790.93392857142862</v>
      </c>
      <c r="I6" s="165">
        <f t="shared" ref="I6:I69" si="1">G6+H6</f>
        <v>854.47494047619057</v>
      </c>
    </row>
    <row r="7" spans="1:20">
      <c r="A7" s="153">
        <v>37347</v>
      </c>
      <c r="B7" s="155">
        <v>1063.3599999999999</v>
      </c>
      <c r="C7" s="176">
        <f>Stagionalità!E7</f>
        <v>85.201815476190433</v>
      </c>
      <c r="D7" s="162">
        <f>'Trend-ciclo'!E7</f>
        <v>968.66000992063482</v>
      </c>
      <c r="E7" s="170">
        <f t="shared" si="0"/>
        <v>1053.8618253968252</v>
      </c>
      <c r="F7" s="158">
        <v>866.36</v>
      </c>
      <c r="G7" s="187">
        <f>Stagionalità!I7</f>
        <v>69.479077380952376</v>
      </c>
      <c r="H7" s="189">
        <f>'Trend-ciclo'!I7</f>
        <v>791.6099801587302</v>
      </c>
      <c r="I7" s="165">
        <f t="shared" si="1"/>
        <v>861.08905753968259</v>
      </c>
    </row>
    <row r="8" spans="1:20">
      <c r="A8" s="153">
        <v>37377</v>
      </c>
      <c r="B8" s="155">
        <v>1071.58</v>
      </c>
      <c r="C8" s="176">
        <f>Stagionalità!E8</f>
        <v>96.836874999999935</v>
      </c>
      <c r="D8" s="162">
        <f>'Trend-ciclo'!E8</f>
        <v>970.6589384920635</v>
      </c>
      <c r="E8" s="170">
        <f t="shared" si="0"/>
        <v>1067.4958134920635</v>
      </c>
      <c r="F8" s="158">
        <v>868.07</v>
      </c>
      <c r="G8" s="187">
        <f>Stagionalità!I8</f>
        <v>71.219970238095271</v>
      </c>
      <c r="H8" s="189">
        <f>'Trend-ciclo'!I8</f>
        <v>792.82700396825396</v>
      </c>
      <c r="I8" s="165">
        <f t="shared" si="1"/>
        <v>864.0469742063492</v>
      </c>
    </row>
    <row r="9" spans="1:20">
      <c r="A9" s="153">
        <v>37408</v>
      </c>
      <c r="B9" s="155">
        <v>1061.1099999999999</v>
      </c>
      <c r="C9" s="176">
        <f>Stagionalità!E9</f>
        <v>102.03449404761894</v>
      </c>
      <c r="D9" s="162">
        <f>'Trend-ciclo'!E9</f>
        <v>947.47963293650798</v>
      </c>
      <c r="E9" s="170">
        <f t="shared" si="0"/>
        <v>1049.514126984127</v>
      </c>
      <c r="F9" s="158">
        <v>857.43</v>
      </c>
      <c r="G9" s="187">
        <f>Stagionalità!I9</f>
        <v>72.679940476190424</v>
      </c>
      <c r="H9" s="189">
        <f>'Trend-ciclo'!I9</f>
        <v>771.39022817460318</v>
      </c>
      <c r="I9" s="165">
        <f t="shared" si="1"/>
        <v>844.07016865079356</v>
      </c>
    </row>
    <row r="10" spans="1:20">
      <c r="A10" s="153">
        <v>37438</v>
      </c>
      <c r="B10" s="155">
        <v>1052.43</v>
      </c>
      <c r="C10" s="176">
        <f>Stagionalità!E10</f>
        <v>143.80973214285709</v>
      </c>
      <c r="D10" s="162">
        <f>'Trend-ciclo'!E10</f>
        <v>926.85892857142846</v>
      </c>
      <c r="E10" s="170">
        <f t="shared" si="0"/>
        <v>1070.6686607142856</v>
      </c>
      <c r="F10" s="158">
        <v>846.06</v>
      </c>
      <c r="G10" s="187">
        <f>Stagionalità!I10</f>
        <v>113.48940476190469</v>
      </c>
      <c r="H10" s="189">
        <f>'Trend-ciclo'!I10</f>
        <v>749.24961309523815</v>
      </c>
      <c r="I10" s="165">
        <f t="shared" si="1"/>
        <v>862.73901785714281</v>
      </c>
      <c r="K10" s="241" t="s">
        <v>236</v>
      </c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>
      <c r="A11" s="153">
        <v>37469</v>
      </c>
      <c r="B11" s="155">
        <v>1052.57</v>
      </c>
      <c r="C11" s="176">
        <f>Stagionalità!E11</f>
        <v>139.68898809523805</v>
      </c>
      <c r="D11" s="162">
        <f>'Trend-ciclo'!E11</f>
        <v>917.97713293650793</v>
      </c>
      <c r="E11" s="170">
        <f t="shared" si="0"/>
        <v>1057.6661210317459</v>
      </c>
      <c r="F11" s="158">
        <v>842.69</v>
      </c>
      <c r="G11" s="187">
        <f>Stagionalità!I11</f>
        <v>112.26181547619042</v>
      </c>
      <c r="H11" s="189">
        <f>'Trend-ciclo'!I11</f>
        <v>737.93106150793653</v>
      </c>
      <c r="I11" s="165">
        <f t="shared" si="1"/>
        <v>850.192876984127</v>
      </c>
      <c r="K11" s="241" t="s">
        <v>242</v>
      </c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>
      <c r="A12" s="153">
        <v>37500</v>
      </c>
      <c r="B12" s="155">
        <v>1061.73</v>
      </c>
      <c r="C12" s="176">
        <f>Stagionalità!E12</f>
        <v>129.29988095238099</v>
      </c>
      <c r="D12" s="162">
        <f>'Trend-ciclo'!E12</f>
        <v>936.00887896825395</v>
      </c>
      <c r="E12" s="170">
        <f t="shared" si="0"/>
        <v>1065.3087599206349</v>
      </c>
      <c r="F12" s="158">
        <v>859.39</v>
      </c>
      <c r="G12" s="187">
        <f>Stagionalità!I12</f>
        <v>108.59559523809533</v>
      </c>
      <c r="H12" s="189">
        <f>'Trend-ciclo'!I12</f>
        <v>752.65584325396821</v>
      </c>
      <c r="I12" s="165">
        <f t="shared" si="1"/>
        <v>861.25143849206358</v>
      </c>
      <c r="K12" s="242" t="s">
        <v>237</v>
      </c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>
      <c r="A13" s="153">
        <v>37530</v>
      </c>
      <c r="B13" s="155">
        <v>1068.08</v>
      </c>
      <c r="C13" s="176">
        <f>Stagionalità!E13</f>
        <v>105.36449404761899</v>
      </c>
      <c r="D13" s="162">
        <f>'Trend-ciclo'!E13</f>
        <v>956.24623015873021</v>
      </c>
      <c r="E13" s="170">
        <f t="shared" si="0"/>
        <v>1061.6107242063492</v>
      </c>
      <c r="F13" s="158">
        <v>875.67</v>
      </c>
      <c r="G13" s="187">
        <f>Stagionalità!I13</f>
        <v>98.925059523809566</v>
      </c>
      <c r="H13" s="189">
        <f>'Trend-ciclo'!I13</f>
        <v>769.01830357142853</v>
      </c>
      <c r="I13" s="165">
        <f t="shared" si="1"/>
        <v>867.94336309523806</v>
      </c>
      <c r="K13" s="242" t="s">
        <v>240</v>
      </c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>
      <c r="A14" s="153">
        <v>37561</v>
      </c>
      <c r="B14" s="155">
        <v>1052.98</v>
      </c>
      <c r="C14" s="176">
        <f>Stagionalità!E14</f>
        <v>79.386934523809515</v>
      </c>
      <c r="D14" s="162">
        <f>'Trend-ciclo'!E14</f>
        <v>971.57717261904747</v>
      </c>
      <c r="E14" s="170">
        <f t="shared" si="0"/>
        <v>1050.9641071428571</v>
      </c>
      <c r="F14" s="158">
        <v>864.11</v>
      </c>
      <c r="G14" s="187">
        <f>Stagionalità!I14</f>
        <v>84.594434523809511</v>
      </c>
      <c r="H14" s="189">
        <f>'Trend-ciclo'!I14</f>
        <v>780.23972222222221</v>
      </c>
      <c r="I14" s="165">
        <f t="shared" si="1"/>
        <v>864.83415674603168</v>
      </c>
      <c r="K14" s="242" t="s">
        <v>241</v>
      </c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>
      <c r="A15" s="153">
        <v>37591</v>
      </c>
      <c r="B15" s="155">
        <v>1045.69</v>
      </c>
      <c r="C15" s="176">
        <f>Stagionalità!E15</f>
        <v>67.26705357142869</v>
      </c>
      <c r="D15" s="162">
        <f>'Trend-ciclo'!E15</f>
        <v>996.04568452380954</v>
      </c>
      <c r="E15" s="170">
        <f t="shared" si="0"/>
        <v>1063.3127380952383</v>
      </c>
      <c r="F15" s="158">
        <v>864.37</v>
      </c>
      <c r="G15" s="187">
        <f>Stagionalità!I15</f>
        <v>79.911339285714277</v>
      </c>
      <c r="H15" s="189">
        <f>'Trend-ciclo'!I15</f>
        <v>804.76921626984131</v>
      </c>
      <c r="I15" s="165">
        <f t="shared" si="1"/>
        <v>884.68055555555554</v>
      </c>
    </row>
    <row r="16" spans="1:20">
      <c r="A16" s="153">
        <v>37622</v>
      </c>
      <c r="B16" s="155">
        <v>1068.53</v>
      </c>
      <c r="C16" s="176">
        <f>Stagionalità!E16</f>
        <v>32.408958333333374</v>
      </c>
      <c r="D16" s="162">
        <f>'Trend-ciclo'!E16</f>
        <v>1017.2737400793649</v>
      </c>
      <c r="E16" s="170">
        <f t="shared" si="0"/>
        <v>1049.6826984126983</v>
      </c>
      <c r="F16" s="158">
        <v>891.6</v>
      </c>
      <c r="G16" s="187">
        <f>Stagionalità!I16</f>
        <v>41.266577380952448</v>
      </c>
      <c r="H16" s="189">
        <f>'Trend-ciclo'!I16</f>
        <v>832.93465277777761</v>
      </c>
      <c r="I16" s="165">
        <f t="shared" si="1"/>
        <v>874.20123015873003</v>
      </c>
    </row>
    <row r="17" spans="1:24">
      <c r="A17" s="153">
        <v>37653</v>
      </c>
      <c r="B17" s="155">
        <v>1087.79</v>
      </c>
      <c r="C17" s="176">
        <f>Stagionalità!E17</f>
        <v>50.512767857142876</v>
      </c>
      <c r="D17" s="162">
        <f>'Trend-ciclo'!E17</f>
        <v>1032.5256646825396</v>
      </c>
      <c r="E17" s="170">
        <f t="shared" si="0"/>
        <v>1083.0384325396826</v>
      </c>
      <c r="F17" s="158">
        <v>906.23</v>
      </c>
      <c r="G17" s="187">
        <f>Stagionalità!I17</f>
        <v>42.218125000000079</v>
      </c>
      <c r="H17" s="189">
        <f>'Trend-ciclo'!I17</f>
        <v>862.47476190476175</v>
      </c>
      <c r="I17" s="165">
        <f t="shared" si="1"/>
        <v>904.69288690476185</v>
      </c>
    </row>
    <row r="18" spans="1:24">
      <c r="A18" s="153">
        <v>37681</v>
      </c>
      <c r="B18" s="155">
        <v>1095.02</v>
      </c>
      <c r="C18" s="176">
        <f>Stagionalità!E18</f>
        <v>70.841279761904872</v>
      </c>
      <c r="D18" s="162">
        <f>'Trend-ciclo'!E18</f>
        <v>1013.8280456349206</v>
      </c>
      <c r="E18" s="170">
        <f t="shared" si="0"/>
        <v>1084.6693253968256</v>
      </c>
      <c r="F18" s="158">
        <v>936.62</v>
      </c>
      <c r="G18" s="187">
        <f>Stagionalità!I18</f>
        <v>63.541011904761952</v>
      </c>
      <c r="H18" s="189">
        <f>'Trend-ciclo'!I18</f>
        <v>858.1172619047619</v>
      </c>
      <c r="I18" s="165">
        <f t="shared" si="1"/>
        <v>921.65827380952385</v>
      </c>
    </row>
    <row r="19" spans="1:24">
      <c r="A19" s="153">
        <v>37712</v>
      </c>
      <c r="B19" s="155">
        <v>1065.23</v>
      </c>
      <c r="C19" s="176">
        <f>Stagionalità!E19</f>
        <v>85.201815476190433</v>
      </c>
      <c r="D19" s="162">
        <f>'Trend-ciclo'!E19</f>
        <v>982.38667658730162</v>
      </c>
      <c r="E19" s="170">
        <f t="shared" si="0"/>
        <v>1067.5884920634921</v>
      </c>
      <c r="F19" s="158">
        <v>906.74</v>
      </c>
      <c r="G19" s="187">
        <f>Stagionalità!I19</f>
        <v>69.479077380952376</v>
      </c>
      <c r="H19" s="189">
        <f>'Trend-ciclo'!I19</f>
        <v>833.33998015873021</v>
      </c>
      <c r="I19" s="165">
        <f t="shared" si="1"/>
        <v>902.8190575396826</v>
      </c>
    </row>
    <row r="20" spans="1:24">
      <c r="A20" s="153">
        <v>37742</v>
      </c>
      <c r="B20" s="155">
        <v>1039.79</v>
      </c>
      <c r="C20" s="176">
        <f>Stagionalità!E20</f>
        <v>96.836874999999935</v>
      </c>
      <c r="D20" s="162">
        <f>'Trend-ciclo'!E20</f>
        <v>950.99227182539687</v>
      </c>
      <c r="E20" s="170">
        <f t="shared" si="0"/>
        <v>1047.8291468253967</v>
      </c>
      <c r="F20" s="158">
        <v>860.9</v>
      </c>
      <c r="G20" s="187">
        <f>Stagionalità!I20</f>
        <v>71.219970238095271</v>
      </c>
      <c r="H20" s="189">
        <f>'Trend-ciclo'!I20</f>
        <v>800.04700396825399</v>
      </c>
      <c r="I20" s="165">
        <f t="shared" si="1"/>
        <v>871.26697420634923</v>
      </c>
      <c r="X20" s="45"/>
    </row>
    <row r="21" spans="1:24">
      <c r="A21" s="153">
        <v>37773</v>
      </c>
      <c r="B21" s="155">
        <v>1032.03</v>
      </c>
      <c r="C21" s="176">
        <f>Stagionalità!E21</f>
        <v>102.03449404761894</v>
      </c>
      <c r="D21" s="162">
        <f>'Trend-ciclo'!E21</f>
        <v>924.87629960317463</v>
      </c>
      <c r="E21" s="170">
        <f t="shared" si="0"/>
        <v>1026.9107936507935</v>
      </c>
      <c r="F21" s="158">
        <v>845.88</v>
      </c>
      <c r="G21" s="187">
        <f>Stagionalità!I21</f>
        <v>72.679940476190424</v>
      </c>
      <c r="H21" s="189">
        <f>'Trend-ciclo'!I21</f>
        <v>766.6735615079366</v>
      </c>
      <c r="I21" s="165">
        <f t="shared" si="1"/>
        <v>839.35350198412698</v>
      </c>
    </row>
    <row r="22" spans="1:24">
      <c r="A22" s="153">
        <v>37803</v>
      </c>
      <c r="B22" s="155">
        <v>1045.49</v>
      </c>
      <c r="C22" s="176">
        <f>Stagionalità!E22</f>
        <v>143.80973214285709</v>
      </c>
      <c r="D22" s="162">
        <f>'Trend-ciclo'!E22</f>
        <v>919.2955952380953</v>
      </c>
      <c r="E22" s="170">
        <f t="shared" si="0"/>
        <v>1063.1053273809523</v>
      </c>
      <c r="F22" s="158">
        <v>850.63</v>
      </c>
      <c r="G22" s="187">
        <f>Stagionalità!I22</f>
        <v>113.48940476190469</v>
      </c>
      <c r="H22" s="189">
        <f>'Trend-ciclo'!I22</f>
        <v>754.54294642857155</v>
      </c>
      <c r="I22" s="165">
        <f t="shared" si="1"/>
        <v>868.03235119047622</v>
      </c>
    </row>
    <row r="23" spans="1:24">
      <c r="A23" s="153">
        <v>37834</v>
      </c>
      <c r="B23" s="155">
        <v>1065.9000000000001</v>
      </c>
      <c r="C23" s="176">
        <f>Stagionalità!E23</f>
        <v>139.68898809523805</v>
      </c>
      <c r="D23" s="162">
        <f>'Trend-ciclo'!E23</f>
        <v>923.47713293650793</v>
      </c>
      <c r="E23" s="170">
        <f t="shared" si="0"/>
        <v>1063.1661210317459</v>
      </c>
      <c r="F23" s="158">
        <v>865.55</v>
      </c>
      <c r="G23" s="187">
        <f>Stagionalità!I23</f>
        <v>112.26181547619042</v>
      </c>
      <c r="H23" s="189">
        <f>'Trend-ciclo'!I23</f>
        <v>748.51772817460323</v>
      </c>
      <c r="I23" s="165">
        <f t="shared" si="1"/>
        <v>860.7795436507937</v>
      </c>
    </row>
    <row r="24" spans="1:24">
      <c r="A24" s="153">
        <v>37865</v>
      </c>
      <c r="B24" s="155">
        <v>1071.8399999999999</v>
      </c>
      <c r="C24" s="176">
        <f>Stagionalità!E24</f>
        <v>129.29988095238099</v>
      </c>
      <c r="D24" s="162">
        <f>'Trend-ciclo'!E24</f>
        <v>935.7755456349206</v>
      </c>
      <c r="E24" s="170">
        <f t="shared" si="0"/>
        <v>1065.0754265873015</v>
      </c>
      <c r="F24" s="158">
        <v>863.72</v>
      </c>
      <c r="G24" s="187">
        <f>Stagionalità!I24</f>
        <v>108.59559523809533</v>
      </c>
      <c r="H24" s="189">
        <f>'Trend-ciclo'!I24</f>
        <v>756.7625099206349</v>
      </c>
      <c r="I24" s="165">
        <f t="shared" si="1"/>
        <v>865.35810515873027</v>
      </c>
    </row>
    <row r="25" spans="1:24">
      <c r="A25" s="153">
        <v>37895</v>
      </c>
      <c r="B25" s="155">
        <v>1043.94</v>
      </c>
      <c r="C25" s="176">
        <f>Stagionalità!E25</f>
        <v>105.36449404761899</v>
      </c>
      <c r="D25" s="162">
        <f>'Trend-ciclo'!E25</f>
        <v>948.3662301587301</v>
      </c>
      <c r="E25" s="170">
        <f t="shared" si="0"/>
        <v>1053.7307242063491</v>
      </c>
      <c r="F25" s="158">
        <v>860.8</v>
      </c>
      <c r="G25" s="187">
        <f>Stagionalità!I25</f>
        <v>98.925059523809566</v>
      </c>
      <c r="H25" s="189">
        <f>'Trend-ciclo'!I25</f>
        <v>768.78497023809507</v>
      </c>
      <c r="I25" s="165">
        <f t="shared" si="1"/>
        <v>867.71002976190459</v>
      </c>
    </row>
    <row r="26" spans="1:24">
      <c r="A26" s="153">
        <v>37926</v>
      </c>
      <c r="B26" s="155">
        <v>1043.3699999999999</v>
      </c>
      <c r="C26" s="176">
        <f>Stagionalità!E26</f>
        <v>79.386934523809515</v>
      </c>
      <c r="D26" s="162">
        <f>'Trend-ciclo'!E26</f>
        <v>957.37050595238088</v>
      </c>
      <c r="E26" s="170">
        <f t="shared" si="0"/>
        <v>1036.7574404761904</v>
      </c>
      <c r="F26" s="158">
        <v>873.95</v>
      </c>
      <c r="G26" s="187">
        <f>Stagionalità!I26</f>
        <v>84.594434523809511</v>
      </c>
      <c r="H26" s="189">
        <f>'Trend-ciclo'!I26</f>
        <v>780.40305555555551</v>
      </c>
      <c r="I26" s="165">
        <f t="shared" si="1"/>
        <v>864.99749007936498</v>
      </c>
    </row>
    <row r="27" spans="1:24">
      <c r="A27" s="153">
        <v>37956</v>
      </c>
      <c r="B27" s="155">
        <v>1036.82</v>
      </c>
      <c r="C27" s="176">
        <f>Stagionalità!E27</f>
        <v>67.26705357142869</v>
      </c>
      <c r="D27" s="162">
        <f>'Trend-ciclo'!E27</f>
        <v>982.77568452380945</v>
      </c>
      <c r="E27" s="170">
        <f t="shared" si="0"/>
        <v>1050.0427380952381</v>
      </c>
      <c r="F27" s="158">
        <v>869.89</v>
      </c>
      <c r="G27" s="187">
        <f>Stagionalità!I27</f>
        <v>79.911339285714277</v>
      </c>
      <c r="H27" s="189">
        <f>'Trend-ciclo'!I27</f>
        <v>804.44921626984126</v>
      </c>
      <c r="I27" s="165">
        <f t="shared" si="1"/>
        <v>884.36055555555549</v>
      </c>
    </row>
    <row r="28" spans="1:24">
      <c r="A28" s="153">
        <v>37987</v>
      </c>
      <c r="B28" s="155">
        <v>1047.2</v>
      </c>
      <c r="C28" s="176">
        <f>Stagionalità!E28</f>
        <v>32.408958333333374</v>
      </c>
      <c r="D28" s="162">
        <f>'Trend-ciclo'!E28</f>
        <v>998.97707341269825</v>
      </c>
      <c r="E28" s="170">
        <f t="shared" si="0"/>
        <v>1031.3860317460317</v>
      </c>
      <c r="F28" s="158">
        <v>875.28</v>
      </c>
      <c r="G28" s="187">
        <f>Stagionalità!I28</f>
        <v>41.266577380952448</v>
      </c>
      <c r="H28" s="189">
        <f>'Trend-ciclo'!I28</f>
        <v>818.09465277777781</v>
      </c>
      <c r="I28" s="165">
        <f t="shared" si="1"/>
        <v>859.36123015873022</v>
      </c>
    </row>
    <row r="29" spans="1:24">
      <c r="A29" s="153">
        <v>38018</v>
      </c>
      <c r="B29" s="155">
        <v>1063.0999999999999</v>
      </c>
      <c r="C29" s="176">
        <f>Stagionalità!E29</f>
        <v>50.512767857142876</v>
      </c>
      <c r="D29" s="162">
        <f>'Trend-ciclo'!E29</f>
        <v>1012.8956646825396</v>
      </c>
      <c r="E29" s="170">
        <f t="shared" si="0"/>
        <v>1063.4084325396825</v>
      </c>
      <c r="F29" s="158">
        <v>872.51</v>
      </c>
      <c r="G29" s="187">
        <f>Stagionalità!I29</f>
        <v>42.218125000000079</v>
      </c>
      <c r="H29" s="189">
        <f>'Trend-ciclo'!I29</f>
        <v>829.23476190476185</v>
      </c>
      <c r="I29" s="165">
        <f t="shared" si="1"/>
        <v>871.45288690476195</v>
      </c>
    </row>
    <row r="30" spans="1:24">
      <c r="A30" s="153">
        <v>38047</v>
      </c>
      <c r="B30" s="155">
        <v>1082.1500000000001</v>
      </c>
      <c r="C30" s="176">
        <f>Stagionalità!E30</f>
        <v>70.841279761904872</v>
      </c>
      <c r="D30" s="162">
        <f>'Trend-ciclo'!E30</f>
        <v>1010.2280456349205</v>
      </c>
      <c r="E30" s="170">
        <f t="shared" si="0"/>
        <v>1081.0693253968254</v>
      </c>
      <c r="F30" s="158">
        <v>886.94</v>
      </c>
      <c r="G30" s="187">
        <f>Stagionalità!I30</f>
        <v>63.541011904761952</v>
      </c>
      <c r="H30" s="189">
        <f>'Trend-ciclo'!I30</f>
        <v>827.8572619047618</v>
      </c>
      <c r="I30" s="165">
        <f t="shared" si="1"/>
        <v>891.39827380952374</v>
      </c>
    </row>
    <row r="31" spans="1:24">
      <c r="A31" s="153">
        <v>38078</v>
      </c>
      <c r="B31" s="155">
        <v>1091.99</v>
      </c>
      <c r="C31" s="176">
        <f>Stagionalità!E31</f>
        <v>85.201815476190433</v>
      </c>
      <c r="D31" s="162">
        <f>'Trend-ciclo'!E31</f>
        <v>1017.5166765873015</v>
      </c>
      <c r="E31" s="170">
        <f t="shared" si="0"/>
        <v>1102.718492063492</v>
      </c>
      <c r="F31" s="158">
        <v>899.36</v>
      </c>
      <c r="G31" s="187">
        <f>Stagionalità!I31</f>
        <v>69.479077380952376</v>
      </c>
      <c r="H31" s="189">
        <f>'Trend-ciclo'!I31</f>
        <v>835.39664682539694</v>
      </c>
      <c r="I31" s="165">
        <f t="shared" si="1"/>
        <v>904.87572420634933</v>
      </c>
    </row>
    <row r="32" spans="1:24">
      <c r="A32" s="153">
        <v>38108</v>
      </c>
      <c r="B32" s="155">
        <v>1131.29</v>
      </c>
      <c r="C32" s="176">
        <f>Stagionalità!E32</f>
        <v>96.836874999999935</v>
      </c>
      <c r="D32" s="162">
        <f>'Trend-ciclo'!E32</f>
        <v>1029.1156051587302</v>
      </c>
      <c r="E32" s="170">
        <f t="shared" si="0"/>
        <v>1125.9524801587302</v>
      </c>
      <c r="F32" s="158">
        <v>924.13</v>
      </c>
      <c r="G32" s="187">
        <f>Stagionalità!I32</f>
        <v>71.219970238095271</v>
      </c>
      <c r="H32" s="189">
        <f>'Trend-ciclo'!I32</f>
        <v>849.19700396825408</v>
      </c>
      <c r="I32" s="165">
        <f t="shared" si="1"/>
        <v>920.41697420634932</v>
      </c>
    </row>
    <row r="33" spans="1:17">
      <c r="A33" s="153">
        <v>38139</v>
      </c>
      <c r="B33" s="155">
        <v>1148.1400000000001</v>
      </c>
      <c r="C33" s="176">
        <f>Stagionalità!E33</f>
        <v>102.03449404761894</v>
      </c>
      <c r="D33" s="162">
        <f>'Trend-ciclo'!E33</f>
        <v>1027.8662996031746</v>
      </c>
      <c r="E33" s="170">
        <f t="shared" si="0"/>
        <v>1129.9007936507935</v>
      </c>
      <c r="F33" s="158">
        <v>937.48</v>
      </c>
      <c r="G33" s="187">
        <f>Stagionalità!I33</f>
        <v>72.679940476190424</v>
      </c>
      <c r="H33" s="189">
        <f>'Trend-ciclo'!I33</f>
        <v>846.68356150793659</v>
      </c>
      <c r="I33" s="165">
        <f t="shared" si="1"/>
        <v>919.36350198412697</v>
      </c>
    </row>
    <row r="34" spans="1:17">
      <c r="A34" s="153">
        <v>38169</v>
      </c>
      <c r="B34" s="155">
        <v>1146.8499999999999</v>
      </c>
      <c r="C34" s="176">
        <f>Stagionalità!E34</f>
        <v>143.80973214285709</v>
      </c>
      <c r="D34" s="162">
        <f>'Trend-ciclo'!E34</f>
        <v>1022.0655952380954</v>
      </c>
      <c r="E34" s="170">
        <f t="shared" si="0"/>
        <v>1165.8753273809525</v>
      </c>
      <c r="F34" s="158">
        <v>935.83</v>
      </c>
      <c r="G34" s="187">
        <f>Stagionalità!I34</f>
        <v>113.48940476190469</v>
      </c>
      <c r="H34" s="189">
        <f>'Trend-ciclo'!I34</f>
        <v>843.22961309523816</v>
      </c>
      <c r="I34" s="165">
        <f t="shared" si="1"/>
        <v>956.71901785714283</v>
      </c>
    </row>
    <row r="35" spans="1:17">
      <c r="A35" s="153">
        <v>38200</v>
      </c>
      <c r="B35" s="155">
        <v>1156.74</v>
      </c>
      <c r="C35" s="176">
        <f>Stagionalità!E35</f>
        <v>139.68898809523805</v>
      </c>
      <c r="D35" s="162">
        <f>'Trend-ciclo'!E35</f>
        <v>1015.5337996031745</v>
      </c>
      <c r="E35" s="170">
        <f t="shared" si="0"/>
        <v>1155.2227876984125</v>
      </c>
      <c r="F35" s="158">
        <v>954.81</v>
      </c>
      <c r="G35" s="187">
        <f>Stagionalità!I35</f>
        <v>112.26181547619042</v>
      </c>
      <c r="H35" s="189">
        <f>'Trend-ciclo'!I35</f>
        <v>842.14106150793657</v>
      </c>
      <c r="I35" s="165">
        <f t="shared" si="1"/>
        <v>954.40287698412703</v>
      </c>
    </row>
    <row r="36" spans="1:17">
      <c r="A36" s="153">
        <v>38231</v>
      </c>
      <c r="B36" s="155">
        <v>1155.81</v>
      </c>
      <c r="C36" s="176">
        <f>Stagionalità!E36</f>
        <v>129.29988095238099</v>
      </c>
      <c r="D36" s="162">
        <f>'Trend-ciclo'!E36</f>
        <v>1035.628878968254</v>
      </c>
      <c r="E36" s="170">
        <f t="shared" si="0"/>
        <v>1164.928759920635</v>
      </c>
      <c r="F36" s="158">
        <v>970.13</v>
      </c>
      <c r="G36" s="187">
        <f>Stagionalità!I36</f>
        <v>108.59559523809533</v>
      </c>
      <c r="H36" s="189">
        <f>'Trend-ciclo'!I36</f>
        <v>867.13584325396823</v>
      </c>
      <c r="I36" s="165">
        <f t="shared" si="1"/>
        <v>975.7314384920636</v>
      </c>
    </row>
    <row r="37" spans="1:17">
      <c r="A37" s="153">
        <v>38261</v>
      </c>
      <c r="B37" s="155">
        <v>1168.69</v>
      </c>
      <c r="C37" s="176">
        <f>Stagionalità!E37</f>
        <v>105.36449404761899</v>
      </c>
      <c r="D37" s="162">
        <f>'Trend-ciclo'!E37</f>
        <v>1059.5195634920635</v>
      </c>
      <c r="E37" s="170">
        <f t="shared" si="0"/>
        <v>1164.8840575396825</v>
      </c>
      <c r="F37" s="158">
        <v>996.25</v>
      </c>
      <c r="G37" s="187">
        <f>Stagionalità!I37</f>
        <v>98.925059523809566</v>
      </c>
      <c r="H37" s="189">
        <f>'Trend-ciclo'!I37</f>
        <v>890.33163690476192</v>
      </c>
      <c r="I37" s="165">
        <f t="shared" si="1"/>
        <v>989.25669642857144</v>
      </c>
    </row>
    <row r="38" spans="1:17">
      <c r="A38" s="153">
        <v>38292</v>
      </c>
      <c r="B38" s="155">
        <v>1168.1099999999999</v>
      </c>
      <c r="C38" s="176">
        <f>Stagionalità!E38</f>
        <v>79.386934523809515</v>
      </c>
      <c r="D38" s="162">
        <f>'Trend-ciclo'!E38</f>
        <v>1072.4505059523808</v>
      </c>
      <c r="E38" s="170">
        <f t="shared" si="0"/>
        <v>1151.8374404761903</v>
      </c>
      <c r="F38" s="158">
        <v>996.73</v>
      </c>
      <c r="G38" s="187">
        <f>Stagionalità!I38</f>
        <v>84.594434523809511</v>
      </c>
      <c r="H38" s="189">
        <f>'Trend-ciclo'!I38</f>
        <v>914.49305555555566</v>
      </c>
      <c r="I38" s="165">
        <f t="shared" si="1"/>
        <v>999.08749007936512</v>
      </c>
    </row>
    <row r="39" spans="1:17">
      <c r="A39" s="153">
        <v>38322</v>
      </c>
      <c r="B39" s="156">
        <v>1132.57</v>
      </c>
      <c r="C39" s="176">
        <f>Stagionalità!E39</f>
        <v>67.26705357142869</v>
      </c>
      <c r="D39" s="162">
        <f>'Trend-ciclo'!E39</f>
        <v>1073.2290178571427</v>
      </c>
      <c r="E39" s="170">
        <f t="shared" si="0"/>
        <v>1140.4960714285714</v>
      </c>
      <c r="F39" s="159">
        <v>1013.93</v>
      </c>
      <c r="G39" s="187">
        <f>Stagionalità!I39</f>
        <v>79.911339285714277</v>
      </c>
      <c r="H39" s="189">
        <f>'Trend-ciclo'!I39</f>
        <v>937.96254960317458</v>
      </c>
      <c r="I39" s="165">
        <f t="shared" si="1"/>
        <v>1017.8738888888888</v>
      </c>
    </row>
    <row r="40" spans="1:17">
      <c r="A40" s="153">
        <v>38353</v>
      </c>
      <c r="B40" s="155">
        <v>1098.07</v>
      </c>
      <c r="C40" s="176">
        <f>Stagionalità!E40</f>
        <v>32.408958333333374</v>
      </c>
      <c r="D40" s="162">
        <f>'Trend-ciclo'!E40</f>
        <v>1071.8570734126981</v>
      </c>
      <c r="E40" s="170">
        <f t="shared" si="0"/>
        <v>1104.2660317460316</v>
      </c>
      <c r="F40" s="159">
        <v>1009</v>
      </c>
      <c r="G40" s="187">
        <f>Stagionalità!I40</f>
        <v>41.266577380952448</v>
      </c>
      <c r="H40" s="189">
        <f>'Trend-ciclo'!I40</f>
        <v>960.72465277777781</v>
      </c>
      <c r="I40" s="165">
        <f t="shared" si="1"/>
        <v>1001.9912301587302</v>
      </c>
    </row>
    <row r="41" spans="1:17">
      <c r="A41" s="153">
        <v>38384</v>
      </c>
      <c r="B41" s="155">
        <v>1135.1199999999999</v>
      </c>
      <c r="C41" s="176">
        <f>Stagionalità!E41</f>
        <v>50.512767857142876</v>
      </c>
      <c r="D41" s="162">
        <f>'Trend-ciclo'!E41</f>
        <v>1083.1923313492064</v>
      </c>
      <c r="E41" s="170">
        <f t="shared" si="0"/>
        <v>1133.7050992063491</v>
      </c>
      <c r="F41" s="159">
        <v>1022.64</v>
      </c>
      <c r="G41" s="187">
        <f>Stagionalità!I41</f>
        <v>42.218125000000079</v>
      </c>
      <c r="H41" s="189">
        <f>'Trend-ciclo'!I41</f>
        <v>980.68476190476179</v>
      </c>
      <c r="I41" s="165">
        <f t="shared" si="1"/>
        <v>1022.9028869047619</v>
      </c>
    </row>
    <row r="42" spans="1:17">
      <c r="A42" s="153">
        <v>38412</v>
      </c>
      <c r="B42" s="155">
        <v>1170.1500000000001</v>
      </c>
      <c r="C42" s="176">
        <f>Stagionalità!E42</f>
        <v>70.841279761904872</v>
      </c>
      <c r="D42" s="162">
        <f>'Trend-ciclo'!E42</f>
        <v>1106.1447123015871</v>
      </c>
      <c r="E42" s="170">
        <f t="shared" si="0"/>
        <v>1176.9859920634919</v>
      </c>
      <c r="F42" s="159">
        <v>1057.44</v>
      </c>
      <c r="G42" s="187">
        <f>Stagionalità!I42</f>
        <v>63.541011904761952</v>
      </c>
      <c r="H42" s="189">
        <f>'Trend-ciclo'!I42</f>
        <v>1003.7139285714287</v>
      </c>
      <c r="I42" s="165">
        <f t="shared" si="1"/>
        <v>1067.2549404761908</v>
      </c>
    </row>
    <row r="43" spans="1:17">
      <c r="A43" s="153">
        <v>38443</v>
      </c>
      <c r="B43" s="155">
        <v>1219.72</v>
      </c>
      <c r="C43" s="176">
        <f>Stagionalità!E43</f>
        <v>85.201815476190433</v>
      </c>
      <c r="D43" s="162">
        <f>'Trend-ciclo'!E43</f>
        <v>1115.2433432539683</v>
      </c>
      <c r="E43" s="170">
        <f t="shared" si="0"/>
        <v>1200.4451587301587</v>
      </c>
      <c r="F43" s="159">
        <v>1106.3</v>
      </c>
      <c r="G43" s="187">
        <f>Stagionalità!I43</f>
        <v>69.479077380952376</v>
      </c>
      <c r="H43" s="189">
        <f>'Trend-ciclo'!I43</f>
        <v>1010.0833134920636</v>
      </c>
      <c r="I43" s="165">
        <f t="shared" si="1"/>
        <v>1079.5623908730158</v>
      </c>
    </row>
    <row r="44" spans="1:17">
      <c r="A44" s="153">
        <v>38473</v>
      </c>
      <c r="B44" s="155">
        <v>1208.74</v>
      </c>
      <c r="C44" s="176">
        <f>Stagionalità!E44</f>
        <v>96.836874999999935</v>
      </c>
      <c r="D44" s="162">
        <f>'Trend-ciclo'!E44</f>
        <v>1117.7956051587303</v>
      </c>
      <c r="E44" s="170">
        <f t="shared" si="0"/>
        <v>1214.6324801587302</v>
      </c>
      <c r="F44" s="159">
        <v>1070.75</v>
      </c>
      <c r="G44" s="187">
        <f>Stagionalità!I44</f>
        <v>71.219970238095271</v>
      </c>
      <c r="H44" s="189">
        <f>'Trend-ciclo'!I44</f>
        <v>1018.037003968254</v>
      </c>
      <c r="I44" s="165">
        <f t="shared" si="1"/>
        <v>1089.2569742063492</v>
      </c>
      <c r="K44" s="270" t="s">
        <v>258</v>
      </c>
      <c r="L44" s="271"/>
      <c r="M44" s="271"/>
      <c r="N44" s="271"/>
      <c r="O44" s="271"/>
      <c r="P44" s="271"/>
      <c r="Q44" s="271"/>
    </row>
    <row r="45" spans="1:17">
      <c r="A45" s="153">
        <v>38504</v>
      </c>
      <c r="B45" s="155">
        <v>1209</v>
      </c>
      <c r="C45" s="176">
        <f>Stagionalità!E45</f>
        <v>102.03449404761894</v>
      </c>
      <c r="D45" s="162">
        <f>'Trend-ciclo'!E45</f>
        <v>1106.639632936508</v>
      </c>
      <c r="E45" s="170">
        <f t="shared" si="0"/>
        <v>1208.6741269841268</v>
      </c>
      <c r="F45" s="159">
        <v>1090.44</v>
      </c>
      <c r="G45" s="187">
        <f>Stagionalità!I45</f>
        <v>72.679940476190424</v>
      </c>
      <c r="H45" s="189">
        <f>'Trend-ciclo'!I45</f>
        <v>1011.6135615079365</v>
      </c>
      <c r="I45" s="165">
        <f t="shared" si="1"/>
        <v>1084.293501984127</v>
      </c>
    </row>
    <row r="46" spans="1:17">
      <c r="A46" s="153">
        <v>38534</v>
      </c>
      <c r="B46" s="155">
        <v>1244.8599999999999</v>
      </c>
      <c r="C46" s="176">
        <f>Stagionalità!E46</f>
        <v>143.80973214285709</v>
      </c>
      <c r="D46" s="162">
        <f>'Trend-ciclo'!E46</f>
        <v>1108.062261904762</v>
      </c>
      <c r="E46" s="170">
        <f t="shared" si="0"/>
        <v>1251.871994047619</v>
      </c>
      <c r="F46" s="159">
        <v>1131.04</v>
      </c>
      <c r="G46" s="187">
        <f>Stagionalità!I46</f>
        <v>113.48940476190469</v>
      </c>
      <c r="H46" s="189">
        <f>'Trend-ciclo'!I46</f>
        <v>1021.2196130952383</v>
      </c>
      <c r="I46" s="165">
        <f t="shared" si="1"/>
        <v>1134.709017857143</v>
      </c>
    </row>
    <row r="47" spans="1:17">
      <c r="A47" s="153">
        <v>38565</v>
      </c>
      <c r="B47" s="155">
        <v>1255.8599999999999</v>
      </c>
      <c r="C47" s="176">
        <f>Stagionalità!E47</f>
        <v>139.68898809523805</v>
      </c>
      <c r="D47" s="162">
        <f>'Trend-ciclo'!E47</f>
        <v>1130.5037996031745</v>
      </c>
      <c r="E47" s="170">
        <f t="shared" si="0"/>
        <v>1270.1927876984125</v>
      </c>
      <c r="F47" s="159">
        <v>1140.6099999999999</v>
      </c>
      <c r="G47" s="187">
        <f>Stagionalità!I47</f>
        <v>112.26181547619042</v>
      </c>
      <c r="H47" s="189">
        <f>'Trend-ciclo'!I47</f>
        <v>1039.9043948412698</v>
      </c>
      <c r="I47" s="165">
        <f t="shared" si="1"/>
        <v>1152.1662103174601</v>
      </c>
    </row>
    <row r="48" spans="1:17">
      <c r="A48" s="153">
        <v>38596</v>
      </c>
      <c r="B48" s="155">
        <v>1303.5899999999999</v>
      </c>
      <c r="C48" s="176">
        <f>Stagionalità!E48</f>
        <v>129.29988095238099</v>
      </c>
      <c r="D48" s="162">
        <f>'Trend-ciclo'!E48</f>
        <v>1168.8255456349207</v>
      </c>
      <c r="E48" s="170">
        <f t="shared" si="0"/>
        <v>1298.1254265873017</v>
      </c>
      <c r="F48" s="159">
        <v>1182.4100000000001</v>
      </c>
      <c r="G48" s="187">
        <f>Stagionalità!I48</f>
        <v>108.59559523809533</v>
      </c>
      <c r="H48" s="189">
        <f>'Trend-ciclo'!I48</f>
        <v>1071.4525099206351</v>
      </c>
      <c r="I48" s="165">
        <f t="shared" si="1"/>
        <v>1180.0481051587303</v>
      </c>
    </row>
    <row r="49" spans="1:9">
      <c r="A49" s="153">
        <v>38626</v>
      </c>
      <c r="B49" s="155">
        <v>1321.38</v>
      </c>
      <c r="C49" s="176">
        <f>Stagionalità!E49</f>
        <v>105.36449404761899</v>
      </c>
      <c r="D49" s="162">
        <f>'Trend-ciclo'!E49</f>
        <v>1184.8962301587301</v>
      </c>
      <c r="E49" s="170">
        <f t="shared" si="0"/>
        <v>1290.2607242063491</v>
      </c>
      <c r="F49" s="159">
        <v>1211.1199999999999</v>
      </c>
      <c r="G49" s="187">
        <f>Stagionalità!I49</f>
        <v>98.925059523809566</v>
      </c>
      <c r="H49" s="189">
        <f>'Trend-ciclo'!I49</f>
        <v>1082.0083035714285</v>
      </c>
      <c r="I49" s="165">
        <f t="shared" si="1"/>
        <v>1180.9333630952381</v>
      </c>
    </row>
    <row r="50" spans="1:9">
      <c r="A50" s="153">
        <v>38657</v>
      </c>
      <c r="B50" s="155">
        <v>1243.77</v>
      </c>
      <c r="C50" s="176">
        <f>Stagionalità!E50</f>
        <v>79.386934523809515</v>
      </c>
      <c r="D50" s="162">
        <f>'Trend-ciclo'!E50</f>
        <v>1177.720505952381</v>
      </c>
      <c r="E50" s="170">
        <f t="shared" si="0"/>
        <v>1257.1074404761905</v>
      </c>
      <c r="F50" s="159">
        <v>1144.6099999999999</v>
      </c>
      <c r="G50" s="187">
        <f>Stagionalità!I50</f>
        <v>84.594434523809511</v>
      </c>
      <c r="H50" s="189">
        <f>'Trend-ciclo'!I50</f>
        <v>1070.5830555555556</v>
      </c>
      <c r="I50" s="165">
        <f t="shared" si="1"/>
        <v>1155.177490079365</v>
      </c>
    </row>
    <row r="51" spans="1:9">
      <c r="A51" s="153">
        <v>38687</v>
      </c>
      <c r="B51" s="155">
        <v>1220.03</v>
      </c>
      <c r="C51" s="176">
        <f>Stagionalità!E51</f>
        <v>67.26705357142869</v>
      </c>
      <c r="D51" s="162">
        <f>'Trend-ciclo'!E51</f>
        <v>1177.6823511904761</v>
      </c>
      <c r="E51" s="170">
        <f t="shared" si="0"/>
        <v>1244.9494047619048</v>
      </c>
      <c r="F51" s="159">
        <v>1119.45</v>
      </c>
      <c r="G51" s="187">
        <f>Stagionalità!I51</f>
        <v>79.911339285714277</v>
      </c>
      <c r="H51" s="189">
        <f>'Trend-ciclo'!I51</f>
        <v>1068.4158829365078</v>
      </c>
      <c r="I51" s="165">
        <f t="shared" si="1"/>
        <v>1148.3272222222222</v>
      </c>
    </row>
    <row r="52" spans="1:9">
      <c r="A52" s="153">
        <v>38718</v>
      </c>
      <c r="B52" s="155">
        <v>1248.31</v>
      </c>
      <c r="C52" s="176">
        <f>Stagionalità!E52</f>
        <v>32.408958333333374</v>
      </c>
      <c r="D52" s="162">
        <f>'Trend-ciclo'!E52</f>
        <v>1188.8404067460317</v>
      </c>
      <c r="E52" s="170">
        <f t="shared" si="0"/>
        <v>1221.2493650793651</v>
      </c>
      <c r="F52" s="159">
        <v>1146.96</v>
      </c>
      <c r="G52" s="187">
        <f>Stagionalità!I52</f>
        <v>41.266577380952448</v>
      </c>
      <c r="H52" s="189">
        <f>'Trend-ciclo'!I52</f>
        <v>1084.6346527777778</v>
      </c>
      <c r="I52" s="165">
        <f t="shared" si="1"/>
        <v>1125.9012301587302</v>
      </c>
    </row>
    <row r="53" spans="1:9">
      <c r="A53" s="153">
        <v>38749</v>
      </c>
      <c r="B53" s="155">
        <v>1248.3699999999999</v>
      </c>
      <c r="C53" s="176">
        <f>Stagionalità!E53</f>
        <v>50.512767857142876</v>
      </c>
      <c r="D53" s="162">
        <f>'Trend-ciclo'!E53</f>
        <v>1198.778998015873</v>
      </c>
      <c r="E53" s="170">
        <f t="shared" si="0"/>
        <v>1249.2917658730157</v>
      </c>
      <c r="F53" s="159">
        <v>1150.8900000000001</v>
      </c>
      <c r="G53" s="187">
        <f>Stagionalità!I53</f>
        <v>42.218125000000079</v>
      </c>
      <c r="H53" s="189">
        <f>'Trend-ciclo'!I53</f>
        <v>1104.6847619047619</v>
      </c>
      <c r="I53" s="165">
        <f t="shared" si="1"/>
        <v>1146.902886904762</v>
      </c>
    </row>
    <row r="54" spans="1:9">
      <c r="A54" s="153">
        <v>38777</v>
      </c>
      <c r="B54" s="155">
        <v>1253.42</v>
      </c>
      <c r="C54" s="176">
        <f>Stagionalità!E54</f>
        <v>70.841279761904872</v>
      </c>
      <c r="D54" s="162">
        <f>'Trend-ciclo'!E54</f>
        <v>1197.9147123015873</v>
      </c>
      <c r="E54" s="170">
        <f t="shared" si="0"/>
        <v>1268.7559920634922</v>
      </c>
      <c r="F54" s="159">
        <v>1163.23</v>
      </c>
      <c r="G54" s="187">
        <f>Stagionalità!I54</f>
        <v>63.541011904761952</v>
      </c>
      <c r="H54" s="189">
        <f>'Trend-ciclo'!I54</f>
        <v>1105.8139285714285</v>
      </c>
      <c r="I54" s="165">
        <f t="shared" si="1"/>
        <v>1169.3549404761904</v>
      </c>
    </row>
    <row r="55" spans="1:9">
      <c r="A55" s="153">
        <v>38808</v>
      </c>
      <c r="B55" s="155">
        <v>1298.51</v>
      </c>
      <c r="C55" s="176">
        <f>Stagionalità!E55</f>
        <v>85.201815476190433</v>
      </c>
      <c r="D55" s="162">
        <f>'Trend-ciclo'!E55</f>
        <v>1213.4733432539681</v>
      </c>
      <c r="E55" s="170">
        <f t="shared" si="0"/>
        <v>1298.6751587301585</v>
      </c>
      <c r="F55" s="159">
        <v>1178.56</v>
      </c>
      <c r="G55" s="187">
        <f>Stagionalità!I55</f>
        <v>69.479077380952376</v>
      </c>
      <c r="H55" s="189">
        <f>'Trend-ciclo'!I55</f>
        <v>1114.1399801587302</v>
      </c>
      <c r="I55" s="165">
        <f t="shared" si="1"/>
        <v>1183.6190575396824</v>
      </c>
    </row>
    <row r="56" spans="1:9">
      <c r="A56" s="153">
        <v>38838</v>
      </c>
      <c r="B56" s="155">
        <v>1341.37</v>
      </c>
      <c r="C56" s="176">
        <f>Stagionalità!E56</f>
        <v>96.836874999999935</v>
      </c>
      <c r="D56" s="162">
        <f>'Trend-ciclo'!E56</f>
        <v>1230.7756051587301</v>
      </c>
      <c r="E56" s="170">
        <f t="shared" si="0"/>
        <v>1327.61248015873</v>
      </c>
      <c r="F56" s="159">
        <v>1204.8699999999999</v>
      </c>
      <c r="G56" s="187">
        <f>Stagionalità!I56</f>
        <v>71.219970238095271</v>
      </c>
      <c r="H56" s="189">
        <f>'Trend-ciclo'!I56</f>
        <v>1122.3503373015872</v>
      </c>
      <c r="I56" s="165">
        <f t="shared" si="1"/>
        <v>1193.5703075396825</v>
      </c>
    </row>
    <row r="57" spans="1:9">
      <c r="A57" s="153">
        <v>38869</v>
      </c>
      <c r="B57" s="155">
        <v>1336.52</v>
      </c>
      <c r="C57" s="176">
        <f>Stagionalità!E57</f>
        <v>102.03449404761894</v>
      </c>
      <c r="D57" s="162">
        <f>'Trend-ciclo'!E57</f>
        <v>1235.569632936508</v>
      </c>
      <c r="E57" s="170">
        <f t="shared" si="0"/>
        <v>1337.6041269841269</v>
      </c>
      <c r="F57" s="159">
        <v>1197</v>
      </c>
      <c r="G57" s="187">
        <f>Stagionalità!I57</f>
        <v>72.679940476190424</v>
      </c>
      <c r="H57" s="189">
        <f>'Trend-ciclo'!I57</f>
        <v>1115.850228174603</v>
      </c>
      <c r="I57" s="165">
        <f t="shared" si="1"/>
        <v>1188.5301686507935</v>
      </c>
    </row>
    <row r="58" spans="1:9">
      <c r="A58" s="153">
        <v>38899</v>
      </c>
      <c r="B58" s="155">
        <v>1371.5</v>
      </c>
      <c r="C58" s="176">
        <f>Stagionalità!E58</f>
        <v>143.80973214285709</v>
      </c>
      <c r="D58" s="162">
        <f>'Trend-ciclo'!E58</f>
        <v>1232.482261904762</v>
      </c>
      <c r="E58" s="170">
        <f t="shared" si="0"/>
        <v>1376.291994047619</v>
      </c>
      <c r="F58" s="159">
        <v>1203.07</v>
      </c>
      <c r="G58" s="187">
        <f>Stagionalità!I58</f>
        <v>113.48940476190469</v>
      </c>
      <c r="H58" s="189">
        <f>'Trend-ciclo'!I58</f>
        <v>1102.7696130952381</v>
      </c>
      <c r="I58" s="165">
        <f t="shared" si="1"/>
        <v>1216.2590178571429</v>
      </c>
    </row>
    <row r="59" spans="1:9">
      <c r="A59" s="153">
        <v>38930</v>
      </c>
      <c r="B59" s="155">
        <v>1374.96</v>
      </c>
      <c r="C59" s="176">
        <f>Stagionalità!E59</f>
        <v>139.68898809523805</v>
      </c>
      <c r="D59" s="162">
        <f>'Trend-ciclo'!E59</f>
        <v>1210.1371329365079</v>
      </c>
      <c r="E59" s="170">
        <f t="shared" si="0"/>
        <v>1349.826121031746</v>
      </c>
      <c r="F59" s="159">
        <v>1206.67</v>
      </c>
      <c r="G59" s="187">
        <f>Stagionalità!I59</f>
        <v>112.26181547619042</v>
      </c>
      <c r="H59" s="189">
        <f>'Trend-ciclo'!I59</f>
        <v>1081.4010615079367</v>
      </c>
      <c r="I59" s="165">
        <f t="shared" si="1"/>
        <v>1193.662876984127</v>
      </c>
    </row>
    <row r="60" spans="1:9">
      <c r="A60" s="153">
        <v>38961</v>
      </c>
      <c r="B60" s="155">
        <v>1296.75</v>
      </c>
      <c r="C60" s="176">
        <f>Stagionalità!E60</f>
        <v>129.29988095238099</v>
      </c>
      <c r="D60" s="162">
        <f>'Trend-ciclo'!E60</f>
        <v>1173.3055456349205</v>
      </c>
      <c r="E60" s="170">
        <f t="shared" si="0"/>
        <v>1302.6054265873015</v>
      </c>
      <c r="F60" s="159">
        <v>1168.81</v>
      </c>
      <c r="G60" s="187">
        <f>Stagionalità!I60</f>
        <v>108.59559523809533</v>
      </c>
      <c r="H60" s="189">
        <f>'Trend-ciclo'!I60</f>
        <v>1058.4458432539684</v>
      </c>
      <c r="I60" s="165">
        <f t="shared" si="1"/>
        <v>1167.0414384920637</v>
      </c>
    </row>
    <row r="61" spans="1:9">
      <c r="A61" s="153">
        <v>38991</v>
      </c>
      <c r="B61" s="155">
        <v>1222.56</v>
      </c>
      <c r="C61" s="176">
        <f>Stagionalità!E61</f>
        <v>105.36449404761899</v>
      </c>
      <c r="D61" s="162">
        <f>'Trend-ciclo'!E61</f>
        <v>1141.5928968253968</v>
      </c>
      <c r="E61" s="170">
        <f t="shared" si="0"/>
        <v>1246.9573908730158</v>
      </c>
      <c r="F61" s="159">
        <v>1119.6400000000001</v>
      </c>
      <c r="G61" s="187">
        <f>Stagionalità!I61</f>
        <v>98.925059523809566</v>
      </c>
      <c r="H61" s="189">
        <f>'Trend-ciclo'!I61</f>
        <v>1037.3049702380952</v>
      </c>
      <c r="I61" s="165">
        <f t="shared" si="1"/>
        <v>1136.2300297619047</v>
      </c>
    </row>
    <row r="62" spans="1:9">
      <c r="A62" s="153">
        <v>39022</v>
      </c>
      <c r="B62" s="155">
        <v>1219.52</v>
      </c>
      <c r="C62" s="176">
        <f>Stagionalità!E62</f>
        <v>79.386934523809515</v>
      </c>
      <c r="D62" s="162">
        <f>'Trend-ciclo'!E62</f>
        <v>1136.3971726190475</v>
      </c>
      <c r="E62" s="170">
        <f t="shared" si="0"/>
        <v>1215.784107142857</v>
      </c>
      <c r="F62" s="159">
        <v>1115.58</v>
      </c>
      <c r="G62" s="187">
        <f>Stagionalità!I62</f>
        <v>84.594434523809511</v>
      </c>
      <c r="H62" s="189">
        <f>'Trend-ciclo'!I62</f>
        <v>1028.5530555555554</v>
      </c>
      <c r="I62" s="165">
        <f t="shared" si="1"/>
        <v>1113.1474900793648</v>
      </c>
    </row>
    <row r="63" spans="1:9">
      <c r="A63" s="153">
        <v>39052</v>
      </c>
      <c r="B63" s="155">
        <v>1219.1300000000001</v>
      </c>
      <c r="C63" s="176">
        <f>Stagionalità!E63</f>
        <v>67.26705357142869</v>
      </c>
      <c r="D63" s="162">
        <f>'Trend-ciclo'!E63</f>
        <v>1156.4790178571427</v>
      </c>
      <c r="E63" s="170">
        <f t="shared" si="0"/>
        <v>1223.7460714285714</v>
      </c>
      <c r="F63" s="159">
        <v>1113.8699999999999</v>
      </c>
      <c r="G63" s="187">
        <f>Stagionalità!I63</f>
        <v>79.911339285714277</v>
      </c>
      <c r="H63" s="189">
        <f>'Trend-ciclo'!I63</f>
        <v>1041.0258829365077</v>
      </c>
      <c r="I63" s="165">
        <f t="shared" si="1"/>
        <v>1120.9372222222221</v>
      </c>
    </row>
    <row r="64" spans="1:9">
      <c r="A64" s="153">
        <v>39083</v>
      </c>
      <c r="B64" s="155">
        <v>1209.8499999999999</v>
      </c>
      <c r="C64" s="176">
        <f>Stagionalità!E64</f>
        <v>32.408958333333374</v>
      </c>
      <c r="D64" s="162">
        <f>'Trend-ciclo'!E64</f>
        <v>1160.3570734126984</v>
      </c>
      <c r="E64" s="170">
        <f t="shared" si="0"/>
        <v>1192.7660317460318</v>
      </c>
      <c r="F64" s="159">
        <v>1099.4000000000001</v>
      </c>
      <c r="G64" s="187">
        <f>Stagionalità!I64</f>
        <v>41.266577380952448</v>
      </c>
      <c r="H64" s="189">
        <f>'Trend-ciclo'!I64</f>
        <v>1044.1713194444444</v>
      </c>
      <c r="I64" s="165">
        <f t="shared" si="1"/>
        <v>1085.4378968253968</v>
      </c>
    </row>
    <row r="65" spans="1:17">
      <c r="A65" s="153">
        <v>39114</v>
      </c>
      <c r="B65" s="155">
        <v>1202.28</v>
      </c>
      <c r="C65" s="176">
        <f>Stagionalità!E65</f>
        <v>50.512767857142876</v>
      </c>
      <c r="D65" s="162">
        <f>'Trend-ciclo'!E65</f>
        <v>1164.8723313492062</v>
      </c>
      <c r="E65" s="170">
        <f t="shared" si="0"/>
        <v>1215.385099206349</v>
      </c>
      <c r="F65" s="159">
        <v>1082.6400000000001</v>
      </c>
      <c r="G65" s="187">
        <f>Stagionalità!I65</f>
        <v>42.218125000000079</v>
      </c>
      <c r="H65" s="189">
        <f>'Trend-ciclo'!I65</f>
        <v>1046.7814285714285</v>
      </c>
      <c r="I65" s="165">
        <f t="shared" si="1"/>
        <v>1088.9995535714286</v>
      </c>
    </row>
    <row r="66" spans="1:17">
      <c r="A66" s="153">
        <v>39142</v>
      </c>
      <c r="B66" s="155">
        <v>1236.25</v>
      </c>
      <c r="C66" s="176">
        <f>Stagionalità!E66</f>
        <v>70.841279761904872</v>
      </c>
      <c r="D66" s="162">
        <f>'Trend-ciclo'!E66</f>
        <v>1166.3747123015874</v>
      </c>
      <c r="E66" s="170">
        <f t="shared" si="0"/>
        <v>1237.2159920634922</v>
      </c>
      <c r="F66" s="159">
        <v>1105.33</v>
      </c>
      <c r="G66" s="187">
        <f>Stagionalità!I66</f>
        <v>63.541011904761952</v>
      </c>
      <c r="H66" s="189">
        <f>'Trend-ciclo'!I66</f>
        <v>1044.4539285714286</v>
      </c>
      <c r="I66" s="165">
        <f t="shared" si="1"/>
        <v>1107.9949404761905</v>
      </c>
    </row>
    <row r="67" spans="1:17">
      <c r="A67" s="153">
        <v>39173</v>
      </c>
      <c r="B67" s="155">
        <v>1267.1500000000001</v>
      </c>
      <c r="C67" s="176">
        <f>Stagionalità!E67</f>
        <v>85.201815476190433</v>
      </c>
      <c r="D67" s="162">
        <f>'Trend-ciclo'!E67</f>
        <v>1188.6066765873018</v>
      </c>
      <c r="E67" s="170">
        <f t="shared" si="0"/>
        <v>1273.8084920634922</v>
      </c>
      <c r="F67" s="159">
        <v>1120.6300000000001</v>
      </c>
      <c r="G67" s="187">
        <f>Stagionalità!I67</f>
        <v>69.479077380952376</v>
      </c>
      <c r="H67" s="189">
        <f>'Trend-ciclo'!I67</f>
        <v>1050.9066468253968</v>
      </c>
      <c r="I67" s="165">
        <f t="shared" si="1"/>
        <v>1120.3857242063491</v>
      </c>
    </row>
    <row r="68" spans="1:17">
      <c r="A68" s="153">
        <v>39203</v>
      </c>
      <c r="B68" s="155">
        <v>1315.3</v>
      </c>
      <c r="C68" s="176">
        <f>Stagionalità!E68</f>
        <v>96.836874999999935</v>
      </c>
      <c r="D68" s="162">
        <f>'Trend-ciclo'!E68</f>
        <v>1214.8722718253969</v>
      </c>
      <c r="E68" s="170">
        <f t="shared" si="0"/>
        <v>1311.7091468253968</v>
      </c>
      <c r="F68" s="159">
        <v>1131</v>
      </c>
      <c r="G68" s="187">
        <f>Stagionalità!I68</f>
        <v>71.219970238095271</v>
      </c>
      <c r="H68" s="189">
        <f>'Trend-ciclo'!I68</f>
        <v>1062.8536706349207</v>
      </c>
      <c r="I68" s="165">
        <f t="shared" si="1"/>
        <v>1134.0736408730161</v>
      </c>
    </row>
    <row r="69" spans="1:17">
      <c r="A69" s="153">
        <v>39234</v>
      </c>
      <c r="B69" s="155">
        <v>1346.24</v>
      </c>
      <c r="C69" s="176">
        <f>Stagionalità!E69</f>
        <v>102.03449404761894</v>
      </c>
      <c r="D69" s="162">
        <f>'Trend-ciclo'!E69</f>
        <v>1224.3629662698413</v>
      </c>
      <c r="E69" s="170">
        <f t="shared" ref="E69:E132" si="2">C69+D69</f>
        <v>1326.3974603174602</v>
      </c>
      <c r="F69" s="159">
        <v>1150.31</v>
      </c>
      <c r="G69" s="187">
        <f>Stagionalità!I69</f>
        <v>72.679940476190424</v>
      </c>
      <c r="H69" s="189">
        <f>'Trend-ciclo'!I69</f>
        <v>1061.9202281746032</v>
      </c>
      <c r="I69" s="165">
        <f t="shared" si="1"/>
        <v>1134.6001686507936</v>
      </c>
    </row>
    <row r="70" spans="1:17">
      <c r="A70" s="153">
        <v>39264</v>
      </c>
      <c r="B70" s="155">
        <v>1354.23</v>
      </c>
      <c r="C70" s="176">
        <f>Stagionalità!E70</f>
        <v>143.80973214285709</v>
      </c>
      <c r="D70" s="162">
        <f>'Trend-ciclo'!E70</f>
        <v>1209.992261904762</v>
      </c>
      <c r="E70" s="170">
        <f t="shared" si="2"/>
        <v>1353.801994047619</v>
      </c>
      <c r="F70" s="159">
        <v>1161.8399999999999</v>
      </c>
      <c r="G70" s="187">
        <f>Stagionalità!I70</f>
        <v>113.48940476190469</v>
      </c>
      <c r="H70" s="189">
        <f>'Trend-ciclo'!I70</f>
        <v>1062.4362797619049</v>
      </c>
      <c r="I70" s="165">
        <f t="shared" ref="I70:I133" si="3">G70+H70</f>
        <v>1175.9256845238097</v>
      </c>
    </row>
    <row r="71" spans="1:17">
      <c r="A71" s="153">
        <v>39295</v>
      </c>
      <c r="B71" s="155">
        <v>1315.04</v>
      </c>
      <c r="C71" s="176">
        <f>Stagionalità!E71</f>
        <v>139.68898809523805</v>
      </c>
      <c r="D71" s="162">
        <f>'Trend-ciclo'!E71</f>
        <v>1187.4904662698414</v>
      </c>
      <c r="E71" s="170">
        <f t="shared" si="2"/>
        <v>1327.1794543650794</v>
      </c>
      <c r="F71" s="159">
        <v>1173.5899999999999</v>
      </c>
      <c r="G71" s="187">
        <f>Stagionalità!I71</f>
        <v>112.26181547619042</v>
      </c>
      <c r="H71" s="189">
        <f>'Trend-ciclo'!I71</f>
        <v>1060.5843948412696</v>
      </c>
      <c r="I71" s="165">
        <f t="shared" si="3"/>
        <v>1172.84621031746</v>
      </c>
    </row>
    <row r="72" spans="1:17">
      <c r="A72" s="153">
        <v>39326</v>
      </c>
      <c r="B72" s="155">
        <v>1306</v>
      </c>
      <c r="C72" s="176">
        <f>Stagionalità!E72</f>
        <v>129.29988095238099</v>
      </c>
      <c r="D72" s="162">
        <f>'Trend-ciclo'!E72</f>
        <v>1186.6722123015873</v>
      </c>
      <c r="E72" s="170">
        <f t="shared" si="2"/>
        <v>1315.9720932539683</v>
      </c>
      <c r="F72" s="159">
        <v>1180.67</v>
      </c>
      <c r="G72" s="187">
        <f>Stagionalità!I72</f>
        <v>108.59559523809533</v>
      </c>
      <c r="H72" s="189">
        <f>'Trend-ciclo'!I72</f>
        <v>1079.9191765873018</v>
      </c>
      <c r="I72" s="165">
        <f t="shared" si="3"/>
        <v>1188.514771825397</v>
      </c>
    </row>
    <row r="73" spans="1:17">
      <c r="A73" s="153">
        <v>39356</v>
      </c>
      <c r="B73" s="155">
        <v>1313.33</v>
      </c>
      <c r="C73" s="176">
        <f>Stagionalità!E73</f>
        <v>105.36449404761899</v>
      </c>
      <c r="D73" s="162">
        <f>'Trend-ciclo'!E73</f>
        <v>1217.70623015873</v>
      </c>
      <c r="E73" s="170">
        <f t="shared" si="2"/>
        <v>1323.070724206349</v>
      </c>
      <c r="F73" s="159">
        <v>1205.28</v>
      </c>
      <c r="G73" s="187">
        <f>Stagionalità!I73</f>
        <v>98.925059523809566</v>
      </c>
      <c r="H73" s="189">
        <f>'Trend-ciclo'!I73</f>
        <v>1115.4149702380953</v>
      </c>
      <c r="I73" s="165">
        <f t="shared" si="3"/>
        <v>1214.3400297619048</v>
      </c>
    </row>
    <row r="74" spans="1:17">
      <c r="A74" s="153">
        <v>39387</v>
      </c>
      <c r="B74" s="155">
        <v>1347.84</v>
      </c>
      <c r="C74" s="176">
        <f>Stagionalità!E74</f>
        <v>79.386934523809515</v>
      </c>
      <c r="D74" s="162">
        <f>'Trend-ciclo'!E74</f>
        <v>1256.6638392857142</v>
      </c>
      <c r="E74" s="170">
        <f t="shared" si="2"/>
        <v>1336.0507738095237</v>
      </c>
      <c r="F74" s="159">
        <v>1252.4100000000001</v>
      </c>
      <c r="G74" s="187">
        <f>Stagionalità!I74</f>
        <v>84.594434523809511</v>
      </c>
      <c r="H74" s="189">
        <f>'Trend-ciclo'!I74</f>
        <v>1160.1230555555555</v>
      </c>
      <c r="I74" s="165">
        <f t="shared" si="3"/>
        <v>1244.717490079365</v>
      </c>
      <c r="K74" s="270" t="s">
        <v>258</v>
      </c>
      <c r="L74" s="271"/>
      <c r="M74" s="271"/>
      <c r="N74" s="271"/>
      <c r="O74" s="271"/>
      <c r="P74" s="271"/>
      <c r="Q74" s="271"/>
    </row>
    <row r="75" spans="1:17">
      <c r="A75" s="153">
        <v>39417</v>
      </c>
      <c r="B75" s="155">
        <v>1360.84</v>
      </c>
      <c r="C75" s="176">
        <f>Stagionalità!E75</f>
        <v>67.26705357142869</v>
      </c>
      <c r="D75" s="162">
        <f>'Trend-ciclo'!E75</f>
        <v>1298.0190178571427</v>
      </c>
      <c r="E75" s="170">
        <f t="shared" si="2"/>
        <v>1365.2860714285714</v>
      </c>
      <c r="F75" s="159">
        <v>1286.1099999999999</v>
      </c>
      <c r="G75" s="187">
        <f>Stagionalità!I75</f>
        <v>79.911339285714277</v>
      </c>
      <c r="H75" s="189">
        <f>'Trend-ciclo'!I75</f>
        <v>1203.495882936508</v>
      </c>
      <c r="I75" s="165">
        <f t="shared" si="3"/>
        <v>1283.4072222222223</v>
      </c>
    </row>
    <row r="76" spans="1:17">
      <c r="A76" s="153">
        <v>39448</v>
      </c>
      <c r="B76" s="155">
        <v>1364.44</v>
      </c>
      <c r="C76" s="176">
        <f>Stagionalità!E76</f>
        <v>32.408958333333374</v>
      </c>
      <c r="D76" s="162">
        <f>'Trend-ciclo'!E76</f>
        <v>1314.2304067460316</v>
      </c>
      <c r="E76" s="170">
        <f t="shared" si="2"/>
        <v>1346.639365079365</v>
      </c>
      <c r="F76" s="159">
        <v>1277.74</v>
      </c>
      <c r="G76" s="187">
        <f>Stagionalità!I76</f>
        <v>41.266577380952448</v>
      </c>
      <c r="H76" s="189">
        <f>'Trend-ciclo'!I76</f>
        <v>1224.1146527777776</v>
      </c>
      <c r="I76" s="165">
        <f t="shared" si="3"/>
        <v>1265.38123015873</v>
      </c>
    </row>
    <row r="77" spans="1:17">
      <c r="A77" s="153">
        <v>39479</v>
      </c>
      <c r="B77" s="155">
        <v>1367.6</v>
      </c>
      <c r="C77" s="176">
        <f>Stagionalità!E77</f>
        <v>50.512767857142876</v>
      </c>
      <c r="D77" s="162">
        <f>'Trend-ciclo'!E77</f>
        <v>1321.478998015873</v>
      </c>
      <c r="E77" s="170">
        <f t="shared" si="2"/>
        <v>1371.991765873016</v>
      </c>
      <c r="F77" s="159">
        <v>1271.8900000000001</v>
      </c>
      <c r="G77" s="187">
        <f>Stagionalità!I77</f>
        <v>42.218125000000079</v>
      </c>
      <c r="H77" s="189">
        <f>'Trend-ciclo'!I77</f>
        <v>1244.9614285714285</v>
      </c>
      <c r="I77" s="165">
        <f t="shared" si="3"/>
        <v>1287.1795535714286</v>
      </c>
    </row>
    <row r="78" spans="1:17">
      <c r="A78" s="153">
        <v>39508</v>
      </c>
      <c r="B78" s="155">
        <v>1386.16</v>
      </c>
      <c r="C78" s="176">
        <f>Stagionalità!E78</f>
        <v>70.841279761904872</v>
      </c>
      <c r="D78" s="162">
        <f>'Trend-ciclo'!E78</f>
        <v>1307.3313789682538</v>
      </c>
      <c r="E78" s="170">
        <f t="shared" si="2"/>
        <v>1378.1726587301587</v>
      </c>
      <c r="F78" s="159">
        <v>1332.28</v>
      </c>
      <c r="G78" s="187">
        <f>Stagionalità!I78</f>
        <v>63.541011904761952</v>
      </c>
      <c r="H78" s="189">
        <f>'Trend-ciclo'!I78</f>
        <v>1258.1439285714284</v>
      </c>
      <c r="I78" s="165">
        <f t="shared" si="3"/>
        <v>1321.6849404761904</v>
      </c>
    </row>
    <row r="79" spans="1:17">
      <c r="A79" s="153">
        <v>39539</v>
      </c>
      <c r="B79" s="155">
        <v>1374.79</v>
      </c>
      <c r="C79" s="176">
        <f>Stagionalità!E79</f>
        <v>85.201815476190433</v>
      </c>
      <c r="D79" s="162">
        <f>'Trend-ciclo'!E79</f>
        <v>1321.1066765873018</v>
      </c>
      <c r="E79" s="170">
        <f t="shared" si="2"/>
        <v>1406.3084920634922</v>
      </c>
      <c r="F79" s="159">
        <v>1345.5</v>
      </c>
      <c r="G79" s="187">
        <f>Stagionalità!I79</f>
        <v>69.479077380952376</v>
      </c>
      <c r="H79" s="189">
        <f>'Trend-ciclo'!I79</f>
        <v>1305.5666468253969</v>
      </c>
      <c r="I79" s="165">
        <f t="shared" si="3"/>
        <v>1375.0457242063492</v>
      </c>
    </row>
    <row r="80" spans="1:17">
      <c r="A80" s="153">
        <v>39569</v>
      </c>
      <c r="B80" s="155">
        <v>1455.25</v>
      </c>
      <c r="C80" s="176">
        <f>Stagionalità!E80</f>
        <v>96.836874999999935</v>
      </c>
      <c r="D80" s="162">
        <f>'Trend-ciclo'!E80</f>
        <v>1352.6989384920637</v>
      </c>
      <c r="E80" s="170">
        <f t="shared" si="2"/>
        <v>1449.5358134920637</v>
      </c>
      <c r="F80" s="159">
        <v>1443.16</v>
      </c>
      <c r="G80" s="187">
        <f>Stagionalità!I80</f>
        <v>71.219970238095271</v>
      </c>
      <c r="H80" s="189">
        <f>'Trend-ciclo'!I80</f>
        <v>1360.8436706349205</v>
      </c>
      <c r="I80" s="165">
        <f t="shared" si="3"/>
        <v>1432.0636408730159</v>
      </c>
    </row>
    <row r="81" spans="1:9">
      <c r="A81" s="153">
        <v>39600</v>
      </c>
      <c r="B81" s="155">
        <v>1512.13</v>
      </c>
      <c r="C81" s="176">
        <f>Stagionalità!E81</f>
        <v>102.03449404761894</v>
      </c>
      <c r="D81" s="162">
        <f>'Trend-ciclo'!E81</f>
        <v>1382.446299603175</v>
      </c>
      <c r="E81" s="170">
        <f t="shared" si="2"/>
        <v>1484.4807936507939</v>
      </c>
      <c r="F81" s="159">
        <v>1507.25</v>
      </c>
      <c r="G81" s="187">
        <f>Stagionalità!I81</f>
        <v>72.679940476190424</v>
      </c>
      <c r="H81" s="189">
        <f>'Trend-ciclo'!I81</f>
        <v>1403.7202281746031</v>
      </c>
      <c r="I81" s="165">
        <f t="shared" si="3"/>
        <v>1476.4001686507936</v>
      </c>
    </row>
    <row r="82" spans="1:9">
      <c r="A82" s="153">
        <v>39630</v>
      </c>
      <c r="B82" s="155">
        <v>1522.64</v>
      </c>
      <c r="C82" s="176">
        <f>Stagionalità!E82</f>
        <v>143.80973214285709</v>
      </c>
      <c r="D82" s="162">
        <f>'Trend-ciclo'!E82</f>
        <v>1369.1622619047621</v>
      </c>
      <c r="E82" s="170">
        <f t="shared" si="2"/>
        <v>1512.9719940476191</v>
      </c>
      <c r="F82" s="159">
        <v>1518.14</v>
      </c>
      <c r="G82" s="187">
        <f>Stagionalità!I82</f>
        <v>113.48940476190469</v>
      </c>
      <c r="H82" s="189">
        <f>'Trend-ciclo'!I82</f>
        <v>1387.9462797619046</v>
      </c>
      <c r="I82" s="165">
        <f t="shared" si="3"/>
        <v>1501.4356845238094</v>
      </c>
    </row>
    <row r="83" spans="1:9">
      <c r="A83" s="153">
        <v>39661</v>
      </c>
      <c r="B83" s="155">
        <v>1458.25</v>
      </c>
      <c r="C83" s="176">
        <f>Stagionalità!E83</f>
        <v>139.68898809523805</v>
      </c>
      <c r="D83" s="162">
        <f>'Trend-ciclo'!E83</f>
        <v>1334.4804662698414</v>
      </c>
      <c r="E83" s="170">
        <f t="shared" si="2"/>
        <v>1474.1694543650794</v>
      </c>
      <c r="F83" s="159">
        <v>1436.88</v>
      </c>
      <c r="G83" s="187">
        <f>Stagionalità!I83</f>
        <v>112.26181547619042</v>
      </c>
      <c r="H83" s="189">
        <f>'Trend-ciclo'!I83</f>
        <v>1334.8477281746034</v>
      </c>
      <c r="I83" s="165">
        <f t="shared" si="3"/>
        <v>1447.1095436507937</v>
      </c>
    </row>
    <row r="84" spans="1:9">
      <c r="A84" s="153">
        <v>39692</v>
      </c>
      <c r="B84" s="155">
        <v>1435.35</v>
      </c>
      <c r="C84" s="176">
        <f>Stagionalità!E84</f>
        <v>129.29988095238099</v>
      </c>
      <c r="D84" s="162">
        <f>'Trend-ciclo'!E84</f>
        <v>1288.5322123015874</v>
      </c>
      <c r="E84" s="170">
        <f t="shared" si="2"/>
        <v>1417.8320932539684</v>
      </c>
      <c r="F84" s="159">
        <v>1383.87</v>
      </c>
      <c r="G84" s="187">
        <f>Stagionalità!I84</f>
        <v>108.59559523809533</v>
      </c>
      <c r="H84" s="189">
        <f>'Trend-ciclo'!I84</f>
        <v>1267.4825099206348</v>
      </c>
      <c r="I84" s="165">
        <f t="shared" si="3"/>
        <v>1376.0781051587301</v>
      </c>
    </row>
    <row r="85" spans="1:9">
      <c r="A85" s="153">
        <v>39722</v>
      </c>
      <c r="B85" s="155">
        <v>1346.35</v>
      </c>
      <c r="C85" s="176">
        <f>Stagionalità!E85</f>
        <v>105.36449404761899</v>
      </c>
      <c r="D85" s="162">
        <f>'Trend-ciclo'!E85</f>
        <v>1226.5228968253966</v>
      </c>
      <c r="E85" s="170">
        <f t="shared" si="2"/>
        <v>1331.8873908730156</v>
      </c>
      <c r="F85" s="159">
        <v>1301.48</v>
      </c>
      <c r="G85" s="187">
        <f>Stagionalità!I85</f>
        <v>98.925059523809566</v>
      </c>
      <c r="H85" s="189">
        <f>'Trend-ciclo'!I85</f>
        <v>1196.0183035714283</v>
      </c>
      <c r="I85" s="165">
        <f t="shared" si="3"/>
        <v>1294.9433630952378</v>
      </c>
    </row>
    <row r="86" spans="1:9">
      <c r="A86" s="153">
        <v>39753</v>
      </c>
      <c r="B86" s="155">
        <v>1211.92</v>
      </c>
      <c r="C86" s="176">
        <f>Stagionalità!E86</f>
        <v>79.386934523809515</v>
      </c>
      <c r="D86" s="162">
        <f>'Trend-ciclo'!E86</f>
        <v>1142.3771726190478</v>
      </c>
      <c r="E86" s="170">
        <f t="shared" si="2"/>
        <v>1221.7641071428573</v>
      </c>
      <c r="F86" s="159">
        <v>1194.82</v>
      </c>
      <c r="G86" s="187">
        <f>Stagionalità!I86</f>
        <v>84.594434523809511</v>
      </c>
      <c r="H86" s="189">
        <f>'Trend-ciclo'!I86</f>
        <v>1108.5897222222222</v>
      </c>
      <c r="I86" s="165">
        <f t="shared" si="3"/>
        <v>1193.1841567460317</v>
      </c>
    </row>
    <row r="87" spans="1:9">
      <c r="A87" s="153">
        <v>39783</v>
      </c>
      <c r="B87" s="155">
        <v>1120.8800000000001</v>
      </c>
      <c r="C87" s="176">
        <f>Stagionalità!E87</f>
        <v>67.26705357142869</v>
      </c>
      <c r="D87" s="162">
        <f>'Trend-ciclo'!E87</f>
        <v>1089.1256845238095</v>
      </c>
      <c r="E87" s="170">
        <f t="shared" si="2"/>
        <v>1156.3927380952382</v>
      </c>
      <c r="F87" s="159">
        <v>1092.9000000000001</v>
      </c>
      <c r="G87" s="187">
        <f>Stagionalità!I87</f>
        <v>79.911339285714277</v>
      </c>
      <c r="H87" s="189">
        <f>'Trend-ciclo'!I87</f>
        <v>1044.4492162698414</v>
      </c>
      <c r="I87" s="165">
        <f t="shared" si="3"/>
        <v>1124.3605555555557</v>
      </c>
    </row>
    <row r="88" spans="1:9">
      <c r="A88" s="153">
        <v>39814</v>
      </c>
      <c r="B88" s="155">
        <v>1113.6400000000001</v>
      </c>
      <c r="C88" s="176">
        <f>Stagionalità!E88</f>
        <v>32.408958333333374</v>
      </c>
      <c r="D88" s="162">
        <f>'Trend-ciclo'!E88</f>
        <v>1075.0437400793651</v>
      </c>
      <c r="E88" s="170">
        <f t="shared" si="2"/>
        <v>1107.4526984126985</v>
      </c>
      <c r="F88" s="159">
        <v>1051.4000000000001</v>
      </c>
      <c r="G88" s="187">
        <f>Stagionalità!I88</f>
        <v>41.266577380952448</v>
      </c>
      <c r="H88" s="189">
        <f>'Trend-ciclo'!I88</f>
        <v>1012.5413194444445</v>
      </c>
      <c r="I88" s="165">
        <f t="shared" si="3"/>
        <v>1053.8078968253969</v>
      </c>
    </row>
    <row r="89" spans="1:9">
      <c r="A89" s="153">
        <v>39845</v>
      </c>
      <c r="B89" s="155">
        <v>1140.8</v>
      </c>
      <c r="C89" s="176">
        <f>Stagionalità!E89</f>
        <v>50.512767857142876</v>
      </c>
      <c r="D89" s="162">
        <f>'Trend-ciclo'!E89</f>
        <v>1087.7623313492061</v>
      </c>
      <c r="E89" s="170">
        <f t="shared" si="2"/>
        <v>1138.2750992063488</v>
      </c>
      <c r="F89" s="159">
        <v>1056.72</v>
      </c>
      <c r="G89" s="187">
        <f>Stagionalità!I89</f>
        <v>42.218125000000079</v>
      </c>
      <c r="H89" s="189">
        <f>'Trend-ciclo'!I89</f>
        <v>994.62809523809517</v>
      </c>
      <c r="I89" s="165">
        <f t="shared" si="3"/>
        <v>1036.8462202380952</v>
      </c>
    </row>
    <row r="90" spans="1:9">
      <c r="A90" s="153">
        <v>39873</v>
      </c>
      <c r="B90" s="155">
        <v>1162.6099999999999</v>
      </c>
      <c r="C90" s="176">
        <f>Stagionalità!E90</f>
        <v>70.841279761904872</v>
      </c>
      <c r="D90" s="162">
        <f>'Trend-ciclo'!E90</f>
        <v>1094.0480456349208</v>
      </c>
      <c r="E90" s="170">
        <f t="shared" si="2"/>
        <v>1164.8893253968256</v>
      </c>
      <c r="F90" s="159">
        <v>1022.79</v>
      </c>
      <c r="G90" s="187">
        <f>Stagionalità!I90</f>
        <v>63.541011904761952</v>
      </c>
      <c r="H90" s="189">
        <f>'Trend-ciclo'!I90</f>
        <v>981.90392857142854</v>
      </c>
      <c r="I90" s="165">
        <f t="shared" si="3"/>
        <v>1045.4449404761906</v>
      </c>
    </row>
    <row r="91" spans="1:9">
      <c r="A91" s="153">
        <v>39904</v>
      </c>
      <c r="B91" s="155">
        <v>1185.29</v>
      </c>
      <c r="C91" s="176">
        <f>Stagionalità!E91</f>
        <v>85.201815476190433</v>
      </c>
      <c r="D91" s="162">
        <f>'Trend-ciclo'!E91</f>
        <v>1106.5266765873016</v>
      </c>
      <c r="E91" s="170">
        <f t="shared" si="2"/>
        <v>1191.728492063492</v>
      </c>
      <c r="F91" s="159">
        <v>1041.44</v>
      </c>
      <c r="G91" s="187">
        <f>Stagionalità!I91</f>
        <v>69.479077380952376</v>
      </c>
      <c r="H91" s="189">
        <f>'Trend-ciclo'!I91</f>
        <v>973.85664682539675</v>
      </c>
      <c r="I91" s="165">
        <f t="shared" si="3"/>
        <v>1043.3357242063491</v>
      </c>
    </row>
    <row r="92" spans="1:9">
      <c r="A92" s="153">
        <v>39934</v>
      </c>
      <c r="B92" s="155">
        <v>1224.56</v>
      </c>
      <c r="C92" s="176">
        <f>Stagionalità!E92</f>
        <v>96.836874999999935</v>
      </c>
      <c r="D92" s="162">
        <f>'Trend-ciclo'!E92</f>
        <v>1140.2056051587304</v>
      </c>
      <c r="E92" s="170">
        <f t="shared" si="2"/>
        <v>1237.0424801587303</v>
      </c>
      <c r="F92" s="159">
        <v>1061.58</v>
      </c>
      <c r="G92" s="187">
        <f>Stagionalità!I92</f>
        <v>71.219970238095271</v>
      </c>
      <c r="H92" s="189">
        <f>'Trend-ciclo'!I92</f>
        <v>995.22033730158728</v>
      </c>
      <c r="I92" s="165">
        <f t="shared" si="3"/>
        <v>1066.4403075396826</v>
      </c>
    </row>
    <row r="93" spans="1:9">
      <c r="A93" s="153">
        <v>39965</v>
      </c>
      <c r="B93" s="155">
        <v>1294.8399999999999</v>
      </c>
      <c r="C93" s="176">
        <f>Stagionalità!E93</f>
        <v>102.03449404761894</v>
      </c>
      <c r="D93" s="162">
        <f>'Trend-ciclo'!E93</f>
        <v>1149.0796329365078</v>
      </c>
      <c r="E93" s="170">
        <f t="shared" si="2"/>
        <v>1251.1141269841266</v>
      </c>
      <c r="F93" s="159">
        <v>1096.02</v>
      </c>
      <c r="G93" s="187">
        <f>Stagionalità!I93</f>
        <v>72.679940476190424</v>
      </c>
      <c r="H93" s="189">
        <f>'Trend-ciclo'!I93</f>
        <v>995.47022817460322</v>
      </c>
      <c r="I93" s="165">
        <f t="shared" si="3"/>
        <v>1068.1501686507936</v>
      </c>
    </row>
    <row r="94" spans="1:9">
      <c r="A94" s="153">
        <v>39995</v>
      </c>
      <c r="B94" s="155">
        <v>1270.52</v>
      </c>
      <c r="C94" s="176">
        <f>Stagionalità!E94</f>
        <v>143.80973214285709</v>
      </c>
      <c r="D94" s="162">
        <f>'Trend-ciclo'!E94</f>
        <v>1158.4855952380954</v>
      </c>
      <c r="E94" s="170">
        <f t="shared" si="2"/>
        <v>1302.2953273809524</v>
      </c>
      <c r="F94" s="159">
        <v>1086.2</v>
      </c>
      <c r="G94" s="187">
        <f>Stagionalità!I94</f>
        <v>113.48940476190469</v>
      </c>
      <c r="H94" s="189">
        <f>'Trend-ciclo'!I94</f>
        <v>1000.3896130952381</v>
      </c>
      <c r="I94" s="165">
        <f t="shared" si="3"/>
        <v>1113.8790178571428</v>
      </c>
    </row>
    <row r="95" spans="1:9">
      <c r="A95" s="153">
        <v>40026</v>
      </c>
      <c r="B95" s="155">
        <v>1295.6300000000001</v>
      </c>
      <c r="C95" s="176">
        <f>Stagionalità!E95</f>
        <v>139.68898809523805</v>
      </c>
      <c r="D95" s="162">
        <f>'Trend-ciclo'!E95</f>
        <v>1141.567132936508</v>
      </c>
      <c r="E95" s="170">
        <f t="shared" si="2"/>
        <v>1281.256121031746</v>
      </c>
      <c r="F95" s="159">
        <v>1117.3800000000001</v>
      </c>
      <c r="G95" s="187">
        <f>Stagionalità!I95</f>
        <v>112.26181547619042</v>
      </c>
      <c r="H95" s="189">
        <f>'Trend-ciclo'!I95</f>
        <v>988.44106150793652</v>
      </c>
      <c r="I95" s="165">
        <f t="shared" si="3"/>
        <v>1100.702876984127</v>
      </c>
    </row>
    <row r="96" spans="1:9">
      <c r="A96" s="153">
        <v>40057</v>
      </c>
      <c r="B96" s="155">
        <v>1271.3499999999999</v>
      </c>
      <c r="C96" s="176">
        <f>Stagionalità!E96</f>
        <v>129.29988095238099</v>
      </c>
      <c r="D96" s="162">
        <f>'Trend-ciclo'!E96</f>
        <v>1149.6655456349206</v>
      </c>
      <c r="E96" s="170">
        <f t="shared" si="2"/>
        <v>1278.9654265873016</v>
      </c>
      <c r="F96" s="159">
        <v>1096.0899999999999</v>
      </c>
      <c r="G96" s="187">
        <f>Stagionalità!I96</f>
        <v>108.59559523809533</v>
      </c>
      <c r="H96" s="189">
        <f>'Trend-ciclo'!I96</f>
        <v>996.47250992063493</v>
      </c>
      <c r="I96" s="165">
        <f t="shared" si="3"/>
        <v>1105.0681051587303</v>
      </c>
    </row>
    <row r="97" spans="1:9">
      <c r="A97" s="153">
        <v>40087</v>
      </c>
      <c r="B97" s="155">
        <v>1256.3699999999999</v>
      </c>
      <c r="C97" s="176">
        <f>Stagionalità!E97</f>
        <v>105.36449404761899</v>
      </c>
      <c r="D97" s="162">
        <f>'Trend-ciclo'!E97</f>
        <v>1167.7028968253969</v>
      </c>
      <c r="E97" s="170">
        <f t="shared" si="2"/>
        <v>1273.0673908730159</v>
      </c>
      <c r="F97" s="159">
        <v>1095.73</v>
      </c>
      <c r="G97" s="187">
        <f>Stagionalità!I97</f>
        <v>98.925059523809566</v>
      </c>
      <c r="H97" s="189">
        <f>'Trend-ciclo'!I97</f>
        <v>1008.5816369047619</v>
      </c>
      <c r="I97" s="165">
        <f t="shared" si="3"/>
        <v>1107.5066964285716</v>
      </c>
    </row>
    <row r="98" spans="1:9">
      <c r="A98" s="153">
        <v>40118</v>
      </c>
      <c r="B98" s="155">
        <v>1289.44</v>
      </c>
      <c r="C98" s="176">
        <f>Stagionalità!E98</f>
        <v>79.386934523809515</v>
      </c>
      <c r="D98" s="162">
        <f>'Trend-ciclo'!E98</f>
        <v>1189.1505059523809</v>
      </c>
      <c r="E98" s="170">
        <f t="shared" si="2"/>
        <v>1268.5374404761903</v>
      </c>
      <c r="F98" s="159">
        <v>1126.04</v>
      </c>
      <c r="G98" s="187">
        <f>Stagionalità!I98</f>
        <v>84.594434523809511</v>
      </c>
      <c r="H98" s="189">
        <f>'Trend-ciclo'!I98</f>
        <v>1024.3363888888889</v>
      </c>
      <c r="I98" s="165">
        <f t="shared" si="3"/>
        <v>1108.9308234126984</v>
      </c>
    </row>
    <row r="99" spans="1:9">
      <c r="A99" s="153">
        <v>40148</v>
      </c>
      <c r="B99" s="155">
        <v>1273.6600000000001</v>
      </c>
      <c r="C99" s="176">
        <f>Stagionalità!E99</f>
        <v>67.26705357142869</v>
      </c>
      <c r="D99" s="162">
        <f>'Trend-ciclo'!E99</f>
        <v>1229.7056845238094</v>
      </c>
      <c r="E99" s="170">
        <f t="shared" si="2"/>
        <v>1296.9727380952381</v>
      </c>
      <c r="F99" s="159">
        <v>1114.67</v>
      </c>
      <c r="G99" s="187">
        <f>Stagionalità!I99</f>
        <v>79.911339285714277</v>
      </c>
      <c r="H99" s="189">
        <f>'Trend-ciclo'!I99</f>
        <v>1060.0625496031746</v>
      </c>
      <c r="I99" s="165">
        <f t="shared" si="3"/>
        <v>1139.973888888889</v>
      </c>
    </row>
    <row r="100" spans="1:9">
      <c r="A100" s="153">
        <v>40179</v>
      </c>
      <c r="B100" s="155">
        <v>1305.08</v>
      </c>
      <c r="C100" s="176">
        <f>Stagionalità!E100</f>
        <v>32.408958333333374</v>
      </c>
      <c r="D100" s="162">
        <f>'Trend-ciclo'!E100</f>
        <v>1247.143740079365</v>
      </c>
      <c r="E100" s="170">
        <f t="shared" si="2"/>
        <v>1279.5526984126984</v>
      </c>
      <c r="F100" s="159">
        <v>1145.25</v>
      </c>
      <c r="G100" s="187">
        <f>Stagionalità!I100</f>
        <v>41.266577380952448</v>
      </c>
      <c r="H100" s="189">
        <f>'Trend-ciclo'!I100</f>
        <v>1079.6146527777778</v>
      </c>
      <c r="I100" s="165">
        <f t="shared" si="3"/>
        <v>1120.8812301587302</v>
      </c>
    </row>
    <row r="101" spans="1:9">
      <c r="A101" s="153">
        <v>40210</v>
      </c>
      <c r="B101" s="155">
        <v>1312.88</v>
      </c>
      <c r="C101" s="176">
        <f>Stagionalità!E101</f>
        <v>50.512767857142876</v>
      </c>
      <c r="D101" s="162">
        <f>'Trend-ciclo'!E101</f>
        <v>1274.1856646825397</v>
      </c>
      <c r="E101" s="170">
        <f t="shared" si="2"/>
        <v>1324.6984325396825</v>
      </c>
      <c r="F101" s="159">
        <v>1142.32</v>
      </c>
      <c r="G101" s="187">
        <f>Stagionalità!I101</f>
        <v>42.218125000000079</v>
      </c>
      <c r="H101" s="189">
        <f>'Trend-ciclo'!I101</f>
        <v>1110.0414285714285</v>
      </c>
      <c r="I101" s="165">
        <f t="shared" si="3"/>
        <v>1152.2595535714286</v>
      </c>
    </row>
    <row r="102" spans="1:9">
      <c r="A102" s="153">
        <v>40238</v>
      </c>
      <c r="B102" s="155">
        <v>1358.36</v>
      </c>
      <c r="C102" s="176">
        <f>Stagionalità!E102</f>
        <v>70.841279761904872</v>
      </c>
      <c r="D102" s="162">
        <f>'Trend-ciclo'!E102</f>
        <v>1283.7147123015873</v>
      </c>
      <c r="E102" s="170">
        <f t="shared" si="2"/>
        <v>1354.5559920634921</v>
      </c>
      <c r="F102" s="159">
        <v>1189.58</v>
      </c>
      <c r="G102" s="187">
        <f>Stagionalità!I102</f>
        <v>63.541011904761952</v>
      </c>
      <c r="H102" s="189">
        <f>'Trend-ciclo'!I102</f>
        <v>1124.1639285714284</v>
      </c>
      <c r="I102" s="165">
        <f t="shared" si="3"/>
        <v>1187.7049404761904</v>
      </c>
    </row>
    <row r="103" spans="1:9">
      <c r="A103" s="153">
        <v>40269</v>
      </c>
      <c r="B103" s="155">
        <v>1386.46</v>
      </c>
      <c r="C103" s="176">
        <f>Stagionalità!E103</f>
        <v>85.201815476190433</v>
      </c>
      <c r="D103" s="162">
        <f>'Trend-ciclo'!E103</f>
        <v>1294.5066765873016</v>
      </c>
      <c r="E103" s="170">
        <f t="shared" si="2"/>
        <v>1379.708492063492</v>
      </c>
      <c r="F103" s="159">
        <v>1215.83</v>
      </c>
      <c r="G103" s="187">
        <f>Stagionalità!I103</f>
        <v>69.479077380952376</v>
      </c>
      <c r="H103" s="189">
        <f>'Trend-ciclo'!I103</f>
        <v>1147.4599801587301</v>
      </c>
      <c r="I103" s="165">
        <f t="shared" si="3"/>
        <v>1216.9390575396824</v>
      </c>
    </row>
    <row r="104" spans="1:9">
      <c r="A104" s="153">
        <v>40299</v>
      </c>
      <c r="B104" s="155">
        <v>1391.58</v>
      </c>
      <c r="C104" s="176">
        <f>Stagionalità!E104</f>
        <v>96.836874999999935</v>
      </c>
      <c r="D104" s="162">
        <f>'Trend-ciclo'!E104</f>
        <v>1290.462271825397</v>
      </c>
      <c r="E104" s="170">
        <f t="shared" si="2"/>
        <v>1387.299146825397</v>
      </c>
      <c r="F104" s="159">
        <v>1241.21</v>
      </c>
      <c r="G104" s="187">
        <f>Stagionalità!I104</f>
        <v>71.219970238095271</v>
      </c>
      <c r="H104" s="189">
        <f>'Trend-ciclo'!I104</f>
        <v>1159.9870039682539</v>
      </c>
      <c r="I104" s="165">
        <f t="shared" si="3"/>
        <v>1231.2069742063493</v>
      </c>
    </row>
    <row r="105" spans="1:9">
      <c r="A105" s="153">
        <v>40330</v>
      </c>
      <c r="B105" s="155">
        <v>1377.42</v>
      </c>
      <c r="C105" s="176">
        <f>Stagionalità!E105</f>
        <v>102.03449404761894</v>
      </c>
      <c r="D105" s="162">
        <f>'Trend-ciclo'!E105</f>
        <v>1266.0262996031747</v>
      </c>
      <c r="E105" s="170">
        <f t="shared" si="2"/>
        <v>1368.0607936507936</v>
      </c>
      <c r="F105" s="159">
        <v>1236.3</v>
      </c>
      <c r="G105" s="187">
        <f>Stagionalità!I105</f>
        <v>72.679940476190424</v>
      </c>
      <c r="H105" s="189">
        <f>'Trend-ciclo'!I105</f>
        <v>1145.1435615079363</v>
      </c>
      <c r="I105" s="165">
        <f t="shared" si="3"/>
        <v>1217.8235019841268</v>
      </c>
    </row>
    <row r="106" spans="1:9">
      <c r="A106" s="153">
        <v>40360</v>
      </c>
      <c r="B106" s="155">
        <v>1371.76</v>
      </c>
      <c r="C106" s="176">
        <f>Stagionalità!E106</f>
        <v>143.80973214285709</v>
      </c>
      <c r="D106" s="162">
        <f>'Trend-ciclo'!E106</f>
        <v>1242.1055952380955</v>
      </c>
      <c r="E106" s="170">
        <f t="shared" si="2"/>
        <v>1385.9153273809525</v>
      </c>
      <c r="F106" s="159">
        <v>1215.31</v>
      </c>
      <c r="G106" s="187">
        <f>Stagionalità!I106</f>
        <v>113.48940476190469</v>
      </c>
      <c r="H106" s="189">
        <f>'Trend-ciclo'!I106</f>
        <v>1121.5396130952381</v>
      </c>
      <c r="I106" s="165">
        <f t="shared" si="3"/>
        <v>1235.0290178571429</v>
      </c>
    </row>
    <row r="107" spans="1:9">
      <c r="A107" s="153">
        <v>40391</v>
      </c>
      <c r="B107" s="155">
        <v>1362.67</v>
      </c>
      <c r="C107" s="176">
        <f>Stagionalità!E107</f>
        <v>139.68898809523805</v>
      </c>
      <c r="D107" s="162">
        <f>'Trend-ciclo'!E107</f>
        <v>1225.6571329365079</v>
      </c>
      <c r="E107" s="170">
        <f t="shared" si="2"/>
        <v>1365.346121031746</v>
      </c>
      <c r="F107" s="159">
        <v>1211.44</v>
      </c>
      <c r="G107" s="187">
        <f>Stagionalità!I107</f>
        <v>112.26181547619042</v>
      </c>
      <c r="H107" s="189">
        <f>'Trend-ciclo'!I107</f>
        <v>1103.19439484127</v>
      </c>
      <c r="I107" s="165">
        <f t="shared" si="3"/>
        <v>1215.4562103174603</v>
      </c>
    </row>
    <row r="108" spans="1:9">
      <c r="A108" s="153">
        <v>40422</v>
      </c>
      <c r="B108" s="155">
        <v>1355.34</v>
      </c>
      <c r="C108" s="176">
        <f>Stagionalità!E108</f>
        <v>129.29988095238099</v>
      </c>
      <c r="D108" s="162">
        <f>'Trend-ciclo'!E108</f>
        <v>1231.8255456349207</v>
      </c>
      <c r="E108" s="170">
        <f t="shared" si="2"/>
        <v>1361.1254265873017</v>
      </c>
      <c r="F108" s="159">
        <v>1217.18</v>
      </c>
      <c r="G108" s="187">
        <f>Stagionalità!I108</f>
        <v>108.59559523809533</v>
      </c>
      <c r="H108" s="189">
        <f>'Trend-ciclo'!I108</f>
        <v>1110.0991765873016</v>
      </c>
      <c r="I108" s="165">
        <f t="shared" si="3"/>
        <v>1218.6947718253969</v>
      </c>
    </row>
    <row r="109" spans="1:9">
      <c r="A109" s="153">
        <v>40452</v>
      </c>
      <c r="B109" s="155">
        <v>1351.82</v>
      </c>
      <c r="C109" s="176">
        <f>Stagionalità!E109</f>
        <v>105.36449404761899</v>
      </c>
      <c r="D109" s="162">
        <f>'Trend-ciclo'!E109</f>
        <v>1254.3462301587299</v>
      </c>
      <c r="E109" s="170">
        <f t="shared" si="2"/>
        <v>1359.7107242063489</v>
      </c>
      <c r="F109" s="159">
        <v>1221.46</v>
      </c>
      <c r="G109" s="187">
        <f>Stagionalità!I109</f>
        <v>98.925059523809566</v>
      </c>
      <c r="H109" s="189">
        <f>'Trend-ciclo'!I109</f>
        <v>1129.7883035714285</v>
      </c>
      <c r="I109" s="165">
        <f t="shared" si="3"/>
        <v>1228.713363095238</v>
      </c>
    </row>
    <row r="110" spans="1:9">
      <c r="A110" s="153">
        <v>40483</v>
      </c>
      <c r="B110" s="155">
        <v>1369.93</v>
      </c>
      <c r="C110" s="176">
        <f>Stagionalità!E110</f>
        <v>79.386934523809515</v>
      </c>
      <c r="D110" s="162">
        <f>'Trend-ciclo'!E110</f>
        <v>1293.7505059523808</v>
      </c>
      <c r="E110" s="170">
        <f t="shared" si="2"/>
        <v>1373.1374404761902</v>
      </c>
      <c r="F110" s="159">
        <v>1242.8399999999999</v>
      </c>
      <c r="G110" s="187">
        <f>Stagionalità!I110</f>
        <v>84.594434523809511</v>
      </c>
      <c r="H110" s="189">
        <f>'Trend-ciclo'!I110</f>
        <v>1162.4163888888888</v>
      </c>
      <c r="I110" s="165">
        <f t="shared" si="3"/>
        <v>1247.0108234126983</v>
      </c>
    </row>
    <row r="111" spans="1:9">
      <c r="A111" s="153">
        <v>40513</v>
      </c>
      <c r="B111" s="155">
        <v>1411.52</v>
      </c>
      <c r="C111" s="176">
        <f>Stagionalità!E111</f>
        <v>67.26705357142869</v>
      </c>
      <c r="D111" s="162">
        <f>'Trend-ciclo'!E111</f>
        <v>1351.6490178571428</v>
      </c>
      <c r="E111" s="170">
        <f t="shared" si="2"/>
        <v>1418.9160714285715</v>
      </c>
      <c r="F111" s="159">
        <v>1286.3800000000001</v>
      </c>
      <c r="G111" s="187">
        <f>Stagionalità!I111</f>
        <v>79.911339285714277</v>
      </c>
      <c r="H111" s="189">
        <f>'Trend-ciclo'!I111</f>
        <v>1217.195882936508</v>
      </c>
      <c r="I111" s="165">
        <f t="shared" si="3"/>
        <v>1297.1072222222224</v>
      </c>
    </row>
    <row r="112" spans="1:9">
      <c r="A112" s="153">
        <v>40544</v>
      </c>
      <c r="B112" s="155">
        <v>1452.56</v>
      </c>
      <c r="C112" s="176">
        <f>Stagionalità!E112</f>
        <v>32.408958333333374</v>
      </c>
      <c r="D112" s="162">
        <f>'Trend-ciclo'!E112</f>
        <v>1394.5070734126984</v>
      </c>
      <c r="E112" s="170">
        <f t="shared" si="2"/>
        <v>1426.9160317460319</v>
      </c>
      <c r="F112" s="159">
        <v>1328.14</v>
      </c>
      <c r="G112" s="187">
        <f>Stagionalità!I112</f>
        <v>41.266577380952448</v>
      </c>
      <c r="H112" s="189">
        <f>'Trend-ciclo'!I112</f>
        <v>1267.4613194444444</v>
      </c>
      <c r="I112" s="165">
        <f t="shared" si="3"/>
        <v>1308.7278968253968</v>
      </c>
    </row>
    <row r="113" spans="1:9">
      <c r="A113" s="153">
        <v>40575</v>
      </c>
      <c r="B113" s="155">
        <v>1469.63</v>
      </c>
      <c r="C113" s="176">
        <f>Stagionalità!E113</f>
        <v>50.512767857142876</v>
      </c>
      <c r="D113" s="162">
        <f>'Trend-ciclo'!E113</f>
        <v>1430.5256646825394</v>
      </c>
      <c r="E113" s="170">
        <f t="shared" si="2"/>
        <v>1481.0384325396822</v>
      </c>
      <c r="F113" s="159">
        <v>1351.26</v>
      </c>
      <c r="G113" s="187">
        <f>Stagionalità!I113</f>
        <v>42.218125000000079</v>
      </c>
      <c r="H113" s="189">
        <f>'Trend-ciclo'!I113</f>
        <v>1316.3680952380953</v>
      </c>
      <c r="I113" s="165">
        <f t="shared" si="3"/>
        <v>1358.5862202380954</v>
      </c>
    </row>
    <row r="114" spans="1:9">
      <c r="A114" s="153">
        <v>40603</v>
      </c>
      <c r="B114" s="155">
        <v>1523.15</v>
      </c>
      <c r="C114" s="176">
        <f>Stagionalità!E114</f>
        <v>70.841279761904872</v>
      </c>
      <c r="D114" s="162">
        <f>'Trend-ciclo'!E114</f>
        <v>1442.8047123015874</v>
      </c>
      <c r="E114" s="170">
        <f t="shared" si="2"/>
        <v>1513.6459920634923</v>
      </c>
      <c r="F114" s="159">
        <v>1416.73</v>
      </c>
      <c r="G114" s="187">
        <f>Stagionalità!I114</f>
        <v>63.541011904761952</v>
      </c>
      <c r="H114" s="189">
        <f>'Trend-ciclo'!I114</f>
        <v>1346.937261904762</v>
      </c>
      <c r="I114" s="165">
        <f t="shared" si="3"/>
        <v>1410.4782738095239</v>
      </c>
    </row>
    <row r="115" spans="1:9">
      <c r="A115" s="153">
        <v>40634</v>
      </c>
      <c r="B115" s="155">
        <v>1542.19</v>
      </c>
      <c r="C115" s="176">
        <f>Stagionalità!E115</f>
        <v>85.201815476190433</v>
      </c>
      <c r="D115" s="162">
        <f>'Trend-ciclo'!E115</f>
        <v>1453.7166765873017</v>
      </c>
      <c r="E115" s="170">
        <f t="shared" si="2"/>
        <v>1538.9184920634921</v>
      </c>
      <c r="F115" s="159">
        <v>1448.06</v>
      </c>
      <c r="G115" s="187">
        <f>Stagionalità!I115</f>
        <v>69.479077380952376</v>
      </c>
      <c r="H115" s="189">
        <f>'Trend-ciclo'!I115</f>
        <v>1361.2699801587303</v>
      </c>
      <c r="I115" s="165">
        <f t="shared" si="3"/>
        <v>1430.7490575396826</v>
      </c>
    </row>
    <row r="116" spans="1:9">
      <c r="A116" s="153">
        <v>40664</v>
      </c>
      <c r="B116" s="155">
        <v>1548.69</v>
      </c>
      <c r="C116" s="176">
        <f>Stagionalità!E116</f>
        <v>96.836874999999935</v>
      </c>
      <c r="D116" s="162">
        <f>'Trend-ciclo'!E116</f>
        <v>1445.3889384920637</v>
      </c>
      <c r="E116" s="170">
        <f t="shared" si="2"/>
        <v>1542.2258134920637</v>
      </c>
      <c r="F116" s="159">
        <v>1423.26</v>
      </c>
      <c r="G116" s="187">
        <f>Stagionalità!I116</f>
        <v>71.219970238095271</v>
      </c>
      <c r="H116" s="189">
        <f>'Trend-ciclo'!I116</f>
        <v>1353.4870039682539</v>
      </c>
      <c r="I116" s="165">
        <f t="shared" si="3"/>
        <v>1424.7069742063493</v>
      </c>
    </row>
    <row r="117" spans="1:9">
      <c r="A117" s="153">
        <v>40695</v>
      </c>
      <c r="B117" s="155">
        <v>1529.36</v>
      </c>
      <c r="C117" s="176">
        <f>Stagionalità!E117</f>
        <v>102.03449404761894</v>
      </c>
      <c r="D117" s="162">
        <f>'Trend-ciclo'!E117</f>
        <v>1437.1762996031748</v>
      </c>
      <c r="E117" s="170">
        <f t="shared" si="2"/>
        <v>1539.2107936507937</v>
      </c>
      <c r="F117" s="159">
        <v>1402.52</v>
      </c>
      <c r="G117" s="187">
        <f>Stagionalità!I117</f>
        <v>72.679940476190424</v>
      </c>
      <c r="H117" s="189">
        <f>'Trend-ciclo'!I117</f>
        <v>1339.5568948412699</v>
      </c>
      <c r="I117" s="165">
        <f t="shared" si="3"/>
        <v>1412.2368353174604</v>
      </c>
    </row>
    <row r="118" spans="1:9">
      <c r="A118" s="153">
        <v>40725</v>
      </c>
      <c r="B118" s="155">
        <v>1576.16</v>
      </c>
      <c r="C118" s="176">
        <f>Stagionalità!E118</f>
        <v>143.80973214285709</v>
      </c>
      <c r="D118" s="162">
        <f>'Trend-ciclo'!E118</f>
        <v>1435.3355952380953</v>
      </c>
      <c r="E118" s="170">
        <f t="shared" si="2"/>
        <v>1579.1453273809523</v>
      </c>
      <c r="F118" s="159">
        <v>1450.28</v>
      </c>
      <c r="G118" s="187">
        <f>Stagionalità!I118</f>
        <v>113.48940476190469</v>
      </c>
      <c r="H118" s="189">
        <f>'Trend-ciclo'!I118</f>
        <v>1338.4696130952382</v>
      </c>
      <c r="I118" s="165">
        <f t="shared" si="3"/>
        <v>1451.959017857143</v>
      </c>
    </row>
    <row r="119" spans="1:9">
      <c r="A119" s="153">
        <v>40756</v>
      </c>
      <c r="B119" s="155">
        <v>1586.02</v>
      </c>
      <c r="C119" s="176">
        <f>Stagionalità!E119</f>
        <v>139.68898809523805</v>
      </c>
      <c r="D119" s="162">
        <f>'Trend-ciclo'!E119</f>
        <v>1446.3571329365079</v>
      </c>
      <c r="E119" s="170">
        <f t="shared" si="2"/>
        <v>1586.046121031746</v>
      </c>
      <c r="F119" s="159">
        <v>1461.04</v>
      </c>
      <c r="G119" s="187">
        <f>Stagionalità!I119</f>
        <v>112.26181547619042</v>
      </c>
      <c r="H119" s="189">
        <f>'Trend-ciclo'!I119</f>
        <v>1347.5877281746032</v>
      </c>
      <c r="I119" s="165">
        <f t="shared" si="3"/>
        <v>1459.8495436507935</v>
      </c>
    </row>
    <row r="120" spans="1:9">
      <c r="A120" s="153">
        <v>40787</v>
      </c>
      <c r="B120" s="155">
        <v>1589.69</v>
      </c>
      <c r="C120" s="176">
        <f>Stagionalità!E120</f>
        <v>129.29988095238099</v>
      </c>
      <c r="D120" s="162">
        <f>'Trend-ciclo'!E120</f>
        <v>1464.5422123015871</v>
      </c>
      <c r="E120" s="170">
        <f t="shared" si="2"/>
        <v>1593.8420932539682</v>
      </c>
      <c r="F120" s="159">
        <v>1465.79</v>
      </c>
      <c r="G120" s="187">
        <f>Stagionalità!I120</f>
        <v>108.59559523809533</v>
      </c>
      <c r="H120" s="189">
        <f>'Trend-ciclo'!I120</f>
        <v>1363.6558432539682</v>
      </c>
      <c r="I120" s="165">
        <f t="shared" si="3"/>
        <v>1472.2514384920635</v>
      </c>
    </row>
    <row r="121" spans="1:9">
      <c r="A121" s="153">
        <v>40817</v>
      </c>
      <c r="B121" s="155">
        <v>1592.27</v>
      </c>
      <c r="C121" s="176">
        <f>Stagionalità!E121</f>
        <v>105.36449404761899</v>
      </c>
      <c r="D121" s="162">
        <f>'Trend-ciclo'!E121</f>
        <v>1486.52623015873</v>
      </c>
      <c r="E121" s="170">
        <f t="shared" si="2"/>
        <v>1591.890724206349</v>
      </c>
      <c r="F121" s="159">
        <v>1483.92</v>
      </c>
      <c r="G121" s="187">
        <f>Stagionalità!I121</f>
        <v>98.925059523809566</v>
      </c>
      <c r="H121" s="189">
        <f>'Trend-ciclo'!I121</f>
        <v>1390.1616369047622</v>
      </c>
      <c r="I121" s="165">
        <f t="shared" si="3"/>
        <v>1489.0866964285717</v>
      </c>
    </row>
    <row r="122" spans="1:9">
      <c r="A122" s="153">
        <v>40848</v>
      </c>
      <c r="B122" s="155">
        <v>1591.67</v>
      </c>
      <c r="C122" s="176">
        <f>Stagionalità!E122</f>
        <v>79.386934523809515</v>
      </c>
      <c r="D122" s="162">
        <f>'Trend-ciclo'!E122</f>
        <v>1529.0271726190476</v>
      </c>
      <c r="E122" s="170">
        <f t="shared" si="2"/>
        <v>1608.4141071428571</v>
      </c>
      <c r="F122" s="159">
        <v>1512.89</v>
      </c>
      <c r="G122" s="187">
        <f>Stagionalità!I122</f>
        <v>84.594434523809511</v>
      </c>
      <c r="H122" s="189">
        <f>'Trend-ciclo'!I122</f>
        <v>1455.0097222222223</v>
      </c>
      <c r="I122" s="165">
        <f t="shared" si="3"/>
        <v>1539.6041567460318</v>
      </c>
    </row>
    <row r="123" spans="1:9">
      <c r="A123" s="153">
        <v>40878</v>
      </c>
      <c r="B123" s="155">
        <v>1655.16</v>
      </c>
      <c r="C123" s="176">
        <f>Stagionalità!E123</f>
        <v>67.26705357142869</v>
      </c>
      <c r="D123" s="162">
        <f>'Trend-ciclo'!E123</f>
        <v>1589.5556845238098</v>
      </c>
      <c r="E123" s="170">
        <f t="shared" si="2"/>
        <v>1656.8227380952385</v>
      </c>
      <c r="F123" s="159">
        <v>1631.65</v>
      </c>
      <c r="G123" s="187">
        <f>Stagionalità!I123</f>
        <v>79.911339285714277</v>
      </c>
      <c r="H123" s="189">
        <f>'Trend-ciclo'!I123</f>
        <v>1536.8258829365079</v>
      </c>
      <c r="I123" s="165">
        <f t="shared" si="3"/>
        <v>1616.7372222222223</v>
      </c>
    </row>
    <row r="124" spans="1:9">
      <c r="A124" s="153">
        <v>40909</v>
      </c>
      <c r="B124" s="155">
        <v>1700.9</v>
      </c>
      <c r="C124" s="176">
        <f>Stagionalità!E124</f>
        <v>32.408958333333374</v>
      </c>
      <c r="D124" s="162">
        <f>'Trend-ciclo'!E124</f>
        <v>1647.8904067460317</v>
      </c>
      <c r="E124" s="170">
        <f t="shared" si="2"/>
        <v>1680.2993650793651</v>
      </c>
      <c r="F124" s="159">
        <v>1671.71</v>
      </c>
      <c r="G124" s="187">
        <f>Stagionalità!I124</f>
        <v>41.266577380952448</v>
      </c>
      <c r="H124" s="189">
        <f>'Trend-ciclo'!I124</f>
        <v>1610.967986111111</v>
      </c>
      <c r="I124" s="165">
        <f t="shared" si="3"/>
        <v>1652.2345634920634</v>
      </c>
    </row>
    <row r="125" spans="1:9">
      <c r="A125" s="153">
        <v>40940</v>
      </c>
      <c r="B125" s="155">
        <v>1737.8</v>
      </c>
      <c r="C125" s="176">
        <f>Stagionalità!E125</f>
        <v>50.512767857142876</v>
      </c>
      <c r="D125" s="162">
        <f>'Trend-ciclo'!E125</f>
        <v>1694.8689980158731</v>
      </c>
      <c r="E125" s="170">
        <f t="shared" si="2"/>
        <v>1745.3817658730159</v>
      </c>
      <c r="F125" s="159">
        <v>1692.94</v>
      </c>
      <c r="G125" s="187">
        <f>Stagionalità!I125</f>
        <v>42.218125000000079</v>
      </c>
      <c r="H125" s="189">
        <f>'Trend-ciclo'!I125</f>
        <v>1647.2980952380951</v>
      </c>
      <c r="I125" s="165">
        <f t="shared" si="3"/>
        <v>1689.5162202380952</v>
      </c>
    </row>
    <row r="126" spans="1:9">
      <c r="A126" s="153">
        <v>40969</v>
      </c>
      <c r="B126" s="155">
        <v>1799.67</v>
      </c>
      <c r="C126" s="176">
        <f>Stagionalità!E126</f>
        <v>70.841279761904872</v>
      </c>
      <c r="D126" s="162">
        <f>'Trend-ciclo'!E126</f>
        <v>1727.0447123015874</v>
      </c>
      <c r="E126" s="170">
        <f t="shared" si="2"/>
        <v>1797.8859920634923</v>
      </c>
      <c r="F126" s="159">
        <v>1724.27</v>
      </c>
      <c r="G126" s="187">
        <f>Stagionalità!I126</f>
        <v>63.541011904761952</v>
      </c>
      <c r="H126" s="189">
        <f>'Trend-ciclo'!I126</f>
        <v>1659.0072619047617</v>
      </c>
      <c r="I126" s="165">
        <f t="shared" si="3"/>
        <v>1722.5482738095236</v>
      </c>
    </row>
    <row r="127" spans="1:9">
      <c r="A127" s="153">
        <v>41000</v>
      </c>
      <c r="B127" s="155">
        <v>1850.22</v>
      </c>
      <c r="C127" s="176">
        <f>Stagionalità!E127</f>
        <v>85.201815476190433</v>
      </c>
      <c r="D127" s="162">
        <f>'Trend-ciclo'!E127</f>
        <v>1734.2266765873017</v>
      </c>
      <c r="E127" s="170">
        <f t="shared" si="2"/>
        <v>1819.4284920634921</v>
      </c>
      <c r="F127" s="159">
        <v>1735.05</v>
      </c>
      <c r="G127" s="187">
        <f>Stagionalità!I127</f>
        <v>69.479077380952376</v>
      </c>
      <c r="H127" s="189">
        <f>'Trend-ciclo'!I127</f>
        <v>1652.6966468253968</v>
      </c>
      <c r="I127" s="165">
        <f t="shared" si="3"/>
        <v>1722.1757242063491</v>
      </c>
    </row>
    <row r="128" spans="1:9">
      <c r="A128" s="153">
        <v>41030</v>
      </c>
      <c r="B128" s="155">
        <v>1805.67</v>
      </c>
      <c r="C128" s="176">
        <f>Stagionalità!E128</f>
        <v>96.836874999999935</v>
      </c>
      <c r="D128" s="162">
        <f>'Trend-ciclo'!E128</f>
        <v>1710.8389384920636</v>
      </c>
      <c r="E128" s="170">
        <f t="shared" si="2"/>
        <v>1807.6758134920635</v>
      </c>
      <c r="F128" s="159">
        <v>1703.01</v>
      </c>
      <c r="G128" s="187">
        <f>Stagionalità!I128</f>
        <v>71.219970238095271</v>
      </c>
      <c r="H128" s="189">
        <f>'Trend-ciclo'!I128</f>
        <v>1627.3036706349205</v>
      </c>
      <c r="I128" s="165">
        <f t="shared" si="3"/>
        <v>1698.5236408730159</v>
      </c>
    </row>
    <row r="129" spans="1:9">
      <c r="A129" s="153">
        <v>41061</v>
      </c>
      <c r="B129" s="155">
        <v>1760.7</v>
      </c>
      <c r="C129" s="176">
        <f>Stagionalità!E129</f>
        <v>102.03449404761894</v>
      </c>
      <c r="D129" s="162">
        <f>'Trend-ciclo'!E129</f>
        <v>1658.2129662698414</v>
      </c>
      <c r="E129" s="170">
        <f t="shared" si="2"/>
        <v>1760.2474603174603</v>
      </c>
      <c r="F129" s="159">
        <v>1657.23</v>
      </c>
      <c r="G129" s="187">
        <f>Stagionalità!I129</f>
        <v>72.679940476190424</v>
      </c>
      <c r="H129" s="189">
        <f>'Trend-ciclo'!I129</f>
        <v>1583.290228174603</v>
      </c>
      <c r="I129" s="165">
        <f t="shared" si="3"/>
        <v>1655.9701686507935</v>
      </c>
    </row>
    <row r="130" spans="1:9">
      <c r="A130" s="153">
        <v>41091</v>
      </c>
      <c r="B130" s="155">
        <v>1750.95</v>
      </c>
      <c r="C130" s="176">
        <f>Stagionalità!E130</f>
        <v>143.80973214285709</v>
      </c>
      <c r="D130" s="162">
        <f>'Trend-ciclo'!E130</f>
        <v>1648.1255952380952</v>
      </c>
      <c r="E130" s="170">
        <f t="shared" si="2"/>
        <v>1791.9353273809522</v>
      </c>
      <c r="F130" s="159">
        <v>1647.02</v>
      </c>
      <c r="G130" s="187">
        <f>Stagionalità!I130</f>
        <v>113.48940476190469</v>
      </c>
      <c r="H130" s="189">
        <f>'Trend-ciclo'!I130</f>
        <v>1574.2096130952384</v>
      </c>
      <c r="I130" s="165">
        <f t="shared" si="3"/>
        <v>1687.6990178571432</v>
      </c>
    </row>
    <row r="131" spans="1:9">
      <c r="A131" s="153">
        <v>41122</v>
      </c>
      <c r="B131" s="155">
        <v>1818.26</v>
      </c>
      <c r="C131" s="176">
        <f>Stagionalità!E131</f>
        <v>139.68898809523805</v>
      </c>
      <c r="D131" s="162">
        <f>'Trend-ciclo'!E131</f>
        <v>1675.7671329365078</v>
      </c>
      <c r="E131" s="170">
        <f t="shared" si="2"/>
        <v>1815.4561210317459</v>
      </c>
      <c r="F131" s="159">
        <v>1716.81</v>
      </c>
      <c r="G131" s="187">
        <f>Stagionalità!I131</f>
        <v>112.26181547619042</v>
      </c>
      <c r="H131" s="189">
        <f>'Trend-ciclo'!I131</f>
        <v>1597.9010615079367</v>
      </c>
      <c r="I131" s="165">
        <f t="shared" si="3"/>
        <v>1710.162876984127</v>
      </c>
    </row>
    <row r="132" spans="1:9">
      <c r="A132" s="153">
        <v>41153</v>
      </c>
      <c r="B132" s="155">
        <v>1870.89</v>
      </c>
      <c r="C132" s="176">
        <f>Stagionalità!E132</f>
        <v>129.29988095238099</v>
      </c>
      <c r="D132" s="162">
        <f>'Trend-ciclo'!E132</f>
        <v>1716.2355456349208</v>
      </c>
      <c r="E132" s="170">
        <f t="shared" si="2"/>
        <v>1845.5354265873018</v>
      </c>
      <c r="F132" s="159">
        <v>1764.22</v>
      </c>
      <c r="G132" s="187">
        <f>Stagionalità!I132</f>
        <v>108.59559523809533</v>
      </c>
      <c r="H132" s="189">
        <f>'Trend-ciclo'!I132</f>
        <v>1635.6325099206351</v>
      </c>
      <c r="I132" s="165">
        <f t="shared" si="3"/>
        <v>1744.2281051587304</v>
      </c>
    </row>
    <row r="133" spans="1:9">
      <c r="A133" s="153">
        <v>41183</v>
      </c>
      <c r="B133" s="155">
        <v>1833.91</v>
      </c>
      <c r="C133" s="176">
        <f>Stagionalità!E133</f>
        <v>105.36449404761899</v>
      </c>
      <c r="D133" s="162">
        <f>'Trend-ciclo'!E133</f>
        <v>1716.6062301587301</v>
      </c>
      <c r="E133" s="170">
        <f t="shared" ref="E133:E171" si="4">C133+D133</f>
        <v>1821.9707242063491</v>
      </c>
      <c r="F133" s="159">
        <v>1745.65</v>
      </c>
      <c r="G133" s="187">
        <f>Stagionalità!I133</f>
        <v>98.925059523809566</v>
      </c>
      <c r="H133" s="189">
        <f>'Trend-ciclo'!I133</f>
        <v>1643.5349702380954</v>
      </c>
      <c r="I133" s="165">
        <f t="shared" si="3"/>
        <v>1742.4600297619049</v>
      </c>
    </row>
    <row r="134" spans="1:9">
      <c r="A134" s="153">
        <v>41214</v>
      </c>
      <c r="B134" s="155">
        <v>1759.07</v>
      </c>
      <c r="C134" s="176">
        <f>Stagionalità!E134</f>
        <v>79.386934523809515</v>
      </c>
      <c r="D134" s="162">
        <f>'Trend-ciclo'!E134</f>
        <v>1695.8038392857143</v>
      </c>
      <c r="E134" s="170">
        <f t="shared" si="4"/>
        <v>1775.1907738095238</v>
      </c>
      <c r="F134" s="159">
        <v>1712.85</v>
      </c>
      <c r="G134" s="187">
        <f>Stagionalità!I134</f>
        <v>84.594434523809511</v>
      </c>
      <c r="H134" s="189">
        <f>'Trend-ciclo'!I134</f>
        <v>1632.0597222222223</v>
      </c>
      <c r="I134" s="165">
        <f t="shared" ref="I134:I171" si="5">G134+H134</f>
        <v>1716.6541567460317</v>
      </c>
    </row>
    <row r="135" spans="1:9">
      <c r="A135" s="153">
        <v>41244</v>
      </c>
      <c r="B135" s="155">
        <v>1746.45</v>
      </c>
      <c r="C135" s="176">
        <f>Stagionalità!E135</f>
        <v>67.26705357142869</v>
      </c>
      <c r="D135" s="162">
        <f>'Trend-ciclo'!E135</f>
        <v>1692.1323511904764</v>
      </c>
      <c r="E135" s="170">
        <f t="shared" si="4"/>
        <v>1759.3994047619051</v>
      </c>
      <c r="F135" s="159">
        <v>1701.11</v>
      </c>
      <c r="G135" s="187">
        <f>Stagionalità!I135</f>
        <v>79.911339285714277</v>
      </c>
      <c r="H135" s="189">
        <f>'Trend-ciclo'!I135</f>
        <v>1634.1892162698414</v>
      </c>
      <c r="I135" s="165">
        <f t="shared" si="5"/>
        <v>1714.1005555555557</v>
      </c>
    </row>
    <row r="136" spans="1:9">
      <c r="A136" s="153">
        <v>41275</v>
      </c>
      <c r="B136" s="155">
        <v>1749.94</v>
      </c>
      <c r="C136" s="176">
        <f>Stagionalità!E136</f>
        <v>32.408958333333374</v>
      </c>
      <c r="D136" s="162">
        <f>'Trend-ciclo'!E136</f>
        <v>1709.0670734126986</v>
      </c>
      <c r="E136" s="170">
        <f t="shared" si="4"/>
        <v>1741.476031746032</v>
      </c>
      <c r="F136" s="160">
        <v>1694.38</v>
      </c>
      <c r="G136" s="187">
        <f>Stagionalità!I136</f>
        <v>41.266577380952448</v>
      </c>
      <c r="H136" s="189">
        <f>'Trend-ciclo'!I136</f>
        <v>1643.9213194444444</v>
      </c>
      <c r="I136" s="165">
        <f t="shared" si="5"/>
        <v>1685.1878968253968</v>
      </c>
    </row>
    <row r="137" spans="1:9">
      <c r="A137" s="153">
        <v>41306</v>
      </c>
      <c r="B137" s="155">
        <v>1781</v>
      </c>
      <c r="C137" s="176">
        <f>Stagionalità!E137</f>
        <v>50.512767857142876</v>
      </c>
      <c r="D137" s="162">
        <f>'Trend-ciclo'!E137</f>
        <v>1724.6956646825395</v>
      </c>
      <c r="E137" s="170">
        <f t="shared" si="4"/>
        <v>1775.2084325396822</v>
      </c>
      <c r="F137" s="160">
        <v>1699.67</v>
      </c>
      <c r="G137" s="187">
        <f>Stagionalità!I137</f>
        <v>42.218125000000079</v>
      </c>
      <c r="H137" s="189">
        <f>'Trend-ciclo'!I137</f>
        <v>1646.9880952380954</v>
      </c>
      <c r="I137" s="165">
        <f t="shared" si="5"/>
        <v>1689.2062202380955</v>
      </c>
    </row>
    <row r="138" spans="1:9">
      <c r="A138" s="153">
        <v>41334</v>
      </c>
      <c r="B138" s="155">
        <v>1796.91</v>
      </c>
      <c r="C138" s="176">
        <f>Stagionalità!E138</f>
        <v>70.841279761904872</v>
      </c>
      <c r="D138" s="162">
        <f>'Trend-ciclo'!E138</f>
        <v>1708.3847123015873</v>
      </c>
      <c r="E138" s="170">
        <f t="shared" si="4"/>
        <v>1779.2259920634922</v>
      </c>
      <c r="F138" s="160">
        <v>1693.94</v>
      </c>
      <c r="G138" s="187">
        <f>Stagionalità!I138</f>
        <v>63.541011904761952</v>
      </c>
      <c r="H138" s="189">
        <f>'Trend-ciclo'!I138</f>
        <v>1623.1605952380953</v>
      </c>
      <c r="I138" s="165">
        <f t="shared" si="5"/>
        <v>1686.7016071428573</v>
      </c>
    </row>
    <row r="139" spans="1:9">
      <c r="A139" s="153">
        <v>41365</v>
      </c>
      <c r="B139" s="155">
        <v>1753.8</v>
      </c>
      <c r="C139" s="176">
        <f>Stagionalità!E139</f>
        <v>85.201815476190433</v>
      </c>
      <c r="D139" s="162">
        <f>'Trend-ciclo'!E139</f>
        <v>1671.3300099206351</v>
      </c>
      <c r="E139" s="170">
        <f t="shared" si="4"/>
        <v>1756.5318253968255</v>
      </c>
      <c r="F139" s="160">
        <v>1651.11</v>
      </c>
      <c r="G139" s="187">
        <f>Stagionalità!I139</f>
        <v>69.479077380952376</v>
      </c>
      <c r="H139" s="189">
        <f>'Trend-ciclo'!I139</f>
        <v>1584.3733134920633</v>
      </c>
      <c r="I139" s="165">
        <f t="shared" si="5"/>
        <v>1653.8523908730156</v>
      </c>
    </row>
    <row r="140" spans="1:9">
      <c r="A140" s="153">
        <v>41395</v>
      </c>
      <c r="B140" s="155">
        <v>1716.16</v>
      </c>
      <c r="C140" s="176">
        <f>Stagionalità!E140</f>
        <v>96.836874999999935</v>
      </c>
      <c r="D140" s="162">
        <f>'Trend-ciclo'!E140</f>
        <v>1639.8822718253969</v>
      </c>
      <c r="E140" s="170">
        <f t="shared" si="4"/>
        <v>1736.7191468253968</v>
      </c>
      <c r="F140" s="160">
        <v>1612.31</v>
      </c>
      <c r="G140" s="187">
        <f>Stagionalità!I140</f>
        <v>71.219970238095271</v>
      </c>
      <c r="H140" s="189">
        <f>'Trend-ciclo'!I140</f>
        <v>1558.8336706349207</v>
      </c>
      <c r="I140" s="165">
        <f t="shared" si="5"/>
        <v>1630.0536408730161</v>
      </c>
    </row>
    <row r="141" spans="1:9">
      <c r="A141" s="153">
        <v>41426</v>
      </c>
      <c r="B141" s="155">
        <v>1733.76</v>
      </c>
      <c r="C141" s="176">
        <f>Stagionalità!E141</f>
        <v>102.03449404761894</v>
      </c>
      <c r="D141" s="162">
        <f>'Trend-ciclo'!E141</f>
        <v>1620.2562996031747</v>
      </c>
      <c r="E141" s="170">
        <f t="shared" si="4"/>
        <v>1722.2907936507936</v>
      </c>
      <c r="F141" s="160">
        <v>1626.46</v>
      </c>
      <c r="G141" s="187">
        <f>Stagionalità!I141</f>
        <v>72.679940476190424</v>
      </c>
      <c r="H141" s="189">
        <f>'Trend-ciclo'!I141</f>
        <v>1541.800228174603</v>
      </c>
      <c r="I141" s="165">
        <f t="shared" si="5"/>
        <v>1614.4801686507935</v>
      </c>
    </row>
    <row r="142" spans="1:9">
      <c r="A142" s="153">
        <v>41456</v>
      </c>
      <c r="B142" s="155">
        <v>1753.53</v>
      </c>
      <c r="C142" s="176">
        <f>Stagionalità!E142</f>
        <v>143.80973214285709</v>
      </c>
      <c r="D142" s="162">
        <f>'Trend-ciclo'!E142</f>
        <v>1623.2022619047621</v>
      </c>
      <c r="E142" s="170">
        <f t="shared" si="4"/>
        <v>1767.0119940476191</v>
      </c>
      <c r="F142" s="160">
        <v>1644.02</v>
      </c>
      <c r="G142" s="187">
        <f>Stagionalità!I142</f>
        <v>113.48940476190469</v>
      </c>
      <c r="H142" s="189">
        <f>'Trend-ciclo'!I142</f>
        <v>1543.3629464285714</v>
      </c>
      <c r="I142" s="165">
        <f t="shared" si="5"/>
        <v>1656.8523511904762</v>
      </c>
    </row>
    <row r="143" spans="1:9">
      <c r="A143" s="153">
        <v>41487</v>
      </c>
      <c r="B143" s="155">
        <v>1767.85</v>
      </c>
      <c r="C143" s="176">
        <f>Stagionalità!E143</f>
        <v>139.68898809523805</v>
      </c>
      <c r="D143" s="162">
        <f>'Trend-ciclo'!E143</f>
        <v>1627.2704662698413</v>
      </c>
      <c r="E143" s="170">
        <f t="shared" si="4"/>
        <v>1766.9594543650794</v>
      </c>
      <c r="F143" s="160">
        <v>1658.04</v>
      </c>
      <c r="G143" s="187">
        <f>Stagionalità!I143</f>
        <v>112.26181547619042</v>
      </c>
      <c r="H143" s="189">
        <f>'Trend-ciclo'!I143</f>
        <v>1548.1277281746031</v>
      </c>
      <c r="I143" s="165">
        <f t="shared" si="5"/>
        <v>1660.3895436507935</v>
      </c>
    </row>
    <row r="144" spans="1:9">
      <c r="A144" s="153">
        <v>41518</v>
      </c>
      <c r="B144" s="155">
        <v>1773.23</v>
      </c>
      <c r="C144" s="176">
        <f>Stagionalità!E144</f>
        <v>129.29988095238099</v>
      </c>
      <c r="D144" s="162">
        <f>'Trend-ciclo'!E144</f>
        <v>1631.8355456349207</v>
      </c>
      <c r="E144" s="170">
        <f t="shared" si="4"/>
        <v>1761.1354265873017</v>
      </c>
      <c r="F144" s="160">
        <v>1676.67</v>
      </c>
      <c r="G144" s="187">
        <f>Stagionalità!I144</f>
        <v>108.59559523809533</v>
      </c>
      <c r="H144" s="189">
        <f>'Trend-ciclo'!I144</f>
        <v>1558.2058432539682</v>
      </c>
      <c r="I144" s="165">
        <f t="shared" si="5"/>
        <v>1666.8014384920634</v>
      </c>
    </row>
    <row r="145" spans="1:9">
      <c r="A145" s="153">
        <v>41548</v>
      </c>
      <c r="B145" s="155">
        <v>1728.78</v>
      </c>
      <c r="C145" s="176">
        <f>Stagionalità!E145</f>
        <v>105.36449404761899</v>
      </c>
      <c r="D145" s="162">
        <f>'Trend-ciclo'!E145</f>
        <v>1630.3195634920637</v>
      </c>
      <c r="E145" s="170">
        <f t="shared" si="4"/>
        <v>1735.6840575396827</v>
      </c>
      <c r="F145" s="160">
        <v>1659.69</v>
      </c>
      <c r="G145" s="187">
        <f>Stagionalità!I145</f>
        <v>98.925059523809566</v>
      </c>
      <c r="H145" s="189">
        <f>'Trend-ciclo'!I145</f>
        <v>1560.2916369047618</v>
      </c>
      <c r="I145" s="165">
        <f t="shared" si="5"/>
        <v>1659.2166964285714</v>
      </c>
    </row>
    <row r="146" spans="1:9">
      <c r="A146" s="153">
        <v>41579</v>
      </c>
      <c r="B146" s="155">
        <v>1703</v>
      </c>
      <c r="C146" s="176">
        <f>Stagionalità!E146</f>
        <v>79.386934523809515</v>
      </c>
      <c r="D146" s="162">
        <f>'Trend-ciclo'!E146</f>
        <v>1635.7971726190474</v>
      </c>
      <c r="E146" s="170">
        <f t="shared" si="4"/>
        <v>1715.1841071428569</v>
      </c>
      <c r="F146" s="160">
        <v>1636.63</v>
      </c>
      <c r="G146" s="187">
        <f>Stagionalità!I146</f>
        <v>84.594434523809511</v>
      </c>
      <c r="H146" s="189">
        <f>'Trend-ciclo'!I146</f>
        <v>1563.1497222222224</v>
      </c>
      <c r="I146" s="165">
        <f t="shared" si="5"/>
        <v>1647.7441567460319</v>
      </c>
    </row>
    <row r="147" spans="1:9">
      <c r="A147" s="153">
        <v>41609</v>
      </c>
      <c r="B147" s="155">
        <v>1727.63</v>
      </c>
      <c r="C147" s="176">
        <f>Stagionalità!E147</f>
        <v>67.26705357142869</v>
      </c>
      <c r="D147" s="162">
        <f>'Trend-ciclo'!E147</f>
        <v>1658.2123511904763</v>
      </c>
      <c r="E147" s="170">
        <f t="shared" si="4"/>
        <v>1725.479404761905</v>
      </c>
      <c r="F147" s="160">
        <v>1656.56</v>
      </c>
      <c r="G147" s="187">
        <f>Stagionalità!I147</f>
        <v>79.911339285714277</v>
      </c>
      <c r="H147" s="189">
        <f>'Trend-ciclo'!I147</f>
        <v>1578.8025496031744</v>
      </c>
      <c r="I147" s="165">
        <f t="shared" si="5"/>
        <v>1658.7138888888887</v>
      </c>
    </row>
    <row r="148" spans="1:9">
      <c r="A148" s="153">
        <v>41640</v>
      </c>
      <c r="B148" s="155">
        <v>1723.07</v>
      </c>
      <c r="C148" s="176">
        <f>Stagionalità!E148</f>
        <v>32.408958333333374</v>
      </c>
      <c r="D148" s="162">
        <f>'Trend-ciclo'!E148</f>
        <v>1671.5204067460315</v>
      </c>
      <c r="E148" s="170">
        <f t="shared" si="4"/>
        <v>1703.929365079365</v>
      </c>
      <c r="F148" s="160">
        <v>1648.99</v>
      </c>
      <c r="G148" s="187">
        <f>Stagionalità!I148</f>
        <v>41.266577380952448</v>
      </c>
      <c r="H148" s="189">
        <f>'Trend-ciclo'!I148</f>
        <v>1593.3279861111112</v>
      </c>
      <c r="I148" s="165">
        <f t="shared" si="5"/>
        <v>1634.5945634920636</v>
      </c>
    </row>
    <row r="149" spans="1:9">
      <c r="A149" s="153">
        <v>41671</v>
      </c>
      <c r="B149" s="155">
        <v>1714.05</v>
      </c>
      <c r="C149" s="176">
        <f>Stagionalità!E149</f>
        <v>50.512767857142876</v>
      </c>
      <c r="D149" s="162">
        <f>'Trend-ciclo'!E149</f>
        <v>1666.218998015873</v>
      </c>
      <c r="E149" s="170">
        <f t="shared" si="4"/>
        <v>1716.7317658730158</v>
      </c>
      <c r="F149" s="160">
        <v>1637.83</v>
      </c>
      <c r="G149" s="187">
        <f>Stagionalità!I149</f>
        <v>42.218125000000079</v>
      </c>
      <c r="H149" s="189">
        <f>'Trend-ciclo'!I149</f>
        <v>1590.4214285714286</v>
      </c>
      <c r="I149" s="165">
        <f t="shared" si="5"/>
        <v>1632.6395535714287</v>
      </c>
    </row>
    <row r="150" spans="1:9">
      <c r="A150" s="153">
        <v>41699</v>
      </c>
      <c r="B150" s="155">
        <v>1715.3</v>
      </c>
      <c r="C150" s="176">
        <f>Stagionalità!E150</f>
        <v>70.841279761904872</v>
      </c>
      <c r="D150" s="162">
        <f>'Trend-ciclo'!E150</f>
        <v>1649.4647123015873</v>
      </c>
      <c r="E150" s="170">
        <f t="shared" si="4"/>
        <v>1720.3059920634921</v>
      </c>
      <c r="F150" s="160">
        <v>1631.47</v>
      </c>
      <c r="G150" s="187">
        <f>Stagionalità!I150</f>
        <v>63.541011904761952</v>
      </c>
      <c r="H150" s="189">
        <f>'Trend-ciclo'!I150</f>
        <v>1574.2039285714284</v>
      </c>
      <c r="I150" s="165">
        <f t="shared" si="5"/>
        <v>1637.7449404761903</v>
      </c>
    </row>
    <row r="151" spans="1:9">
      <c r="A151" s="153">
        <v>41730</v>
      </c>
      <c r="B151" s="155">
        <v>1725.6</v>
      </c>
      <c r="C151" s="176">
        <f>Stagionalità!E151</f>
        <v>85.201815476190433</v>
      </c>
      <c r="D151" s="162">
        <f>'Trend-ciclo'!E151</f>
        <v>1641.8500099206349</v>
      </c>
      <c r="E151" s="170">
        <f t="shared" si="4"/>
        <v>1727.0518253968253</v>
      </c>
      <c r="F151" s="160">
        <v>1628.55</v>
      </c>
      <c r="G151" s="187">
        <f>Stagionalità!I151</f>
        <v>69.479077380952376</v>
      </c>
      <c r="H151" s="189">
        <f>'Trend-ciclo'!I151</f>
        <v>1562.1533134920635</v>
      </c>
      <c r="I151" s="165">
        <f t="shared" si="5"/>
        <v>1631.6323908730158</v>
      </c>
    </row>
    <row r="152" spans="1:9">
      <c r="A152" s="153">
        <v>41760</v>
      </c>
      <c r="B152" s="155">
        <v>1737.53</v>
      </c>
      <c r="C152" s="176">
        <f>Stagionalità!E152</f>
        <v>96.836874999999935</v>
      </c>
      <c r="D152" s="162">
        <f>'Trend-ciclo'!E152</f>
        <v>1641.0056051587301</v>
      </c>
      <c r="E152" s="170">
        <f t="shared" si="4"/>
        <v>1737.84248015873</v>
      </c>
      <c r="F152" s="160">
        <v>1630.68</v>
      </c>
      <c r="G152" s="187">
        <f>Stagionalità!I152</f>
        <v>71.219970238095271</v>
      </c>
      <c r="H152" s="189">
        <f>'Trend-ciclo'!I152</f>
        <v>1559.3103373015874</v>
      </c>
      <c r="I152" s="165">
        <f t="shared" si="5"/>
        <v>1630.5303075396828</v>
      </c>
    </row>
    <row r="153" spans="1:9">
      <c r="A153" s="153">
        <v>41791</v>
      </c>
      <c r="B153" s="155">
        <v>1743.96</v>
      </c>
      <c r="C153" s="176">
        <f>Stagionalità!E153</f>
        <v>102.03449404761894</v>
      </c>
      <c r="D153" s="162">
        <f>'Trend-ciclo'!E153</f>
        <v>1633.3329662698413</v>
      </c>
      <c r="E153" s="170">
        <f t="shared" si="4"/>
        <v>1735.3674603174602</v>
      </c>
      <c r="F153" s="160">
        <v>1632.08</v>
      </c>
      <c r="G153" s="187">
        <f>Stagionalità!I153</f>
        <v>72.679940476190424</v>
      </c>
      <c r="H153" s="189">
        <f>'Trend-ciclo'!I153</f>
        <v>1547.0035615079366</v>
      </c>
      <c r="I153" s="165">
        <f t="shared" si="5"/>
        <v>1619.6835019841271</v>
      </c>
    </row>
    <row r="154" spans="1:9">
      <c r="A154" s="153">
        <v>41821</v>
      </c>
      <c r="B154" s="155">
        <v>1761.19</v>
      </c>
      <c r="C154" s="176">
        <f>Stagionalità!E154</f>
        <v>143.80973214285709</v>
      </c>
      <c r="D154" s="162">
        <f>'Trend-ciclo'!E154</f>
        <v>1623.1155952380952</v>
      </c>
      <c r="E154" s="170">
        <f t="shared" si="4"/>
        <v>1766.9253273809522</v>
      </c>
      <c r="F154" s="160">
        <v>1635.64</v>
      </c>
      <c r="G154" s="187">
        <f>Stagionalità!I154</f>
        <v>113.48940476190469</v>
      </c>
      <c r="H154" s="189">
        <f>'Trend-ciclo'!I154</f>
        <v>1530.2996130952381</v>
      </c>
      <c r="I154" s="165">
        <f t="shared" si="5"/>
        <v>1643.7890178571429</v>
      </c>
    </row>
    <row r="155" spans="1:9">
      <c r="A155" s="153">
        <v>41852</v>
      </c>
      <c r="B155" s="155">
        <v>1749.73</v>
      </c>
      <c r="C155" s="176">
        <f>Stagionalità!E155</f>
        <v>139.68898809523805</v>
      </c>
      <c r="D155" s="162">
        <f>'Trend-ciclo'!E155</f>
        <v>1610.8937996031746</v>
      </c>
      <c r="E155" s="170">
        <f t="shared" si="4"/>
        <v>1750.5827876984126</v>
      </c>
      <c r="F155" s="160">
        <v>1621.61</v>
      </c>
      <c r="G155" s="187">
        <f>Stagionalità!I155</f>
        <v>112.26181547619042</v>
      </c>
      <c r="H155" s="189">
        <f>'Trend-ciclo'!I155</f>
        <v>1512.5610615079368</v>
      </c>
      <c r="I155" s="165">
        <f t="shared" si="5"/>
        <v>1624.8228769841271</v>
      </c>
    </row>
    <row r="156" spans="1:9">
      <c r="A156" s="153">
        <v>41883</v>
      </c>
      <c r="B156" s="155">
        <v>1734.56</v>
      </c>
      <c r="C156" s="176">
        <f>Stagionalità!E156</f>
        <v>129.29988095238099</v>
      </c>
      <c r="D156" s="162">
        <f>'Trend-ciclo'!E156</f>
        <v>1606.3855456349204</v>
      </c>
      <c r="E156" s="170">
        <f t="shared" si="4"/>
        <v>1735.6854265873014</v>
      </c>
      <c r="F156" s="160">
        <v>1614.78</v>
      </c>
      <c r="G156" s="187">
        <f>Stagionalità!I156</f>
        <v>108.59559523809533</v>
      </c>
      <c r="H156" s="189">
        <f>'Trend-ciclo'!I156</f>
        <v>1503.282509920635</v>
      </c>
      <c r="I156" s="165">
        <f t="shared" si="5"/>
        <v>1611.8781051587302</v>
      </c>
    </row>
    <row r="157" spans="1:9">
      <c r="A157" s="153">
        <v>41913</v>
      </c>
      <c r="B157" s="155">
        <v>1709.22</v>
      </c>
      <c r="C157" s="176">
        <f>Stagionalità!E157</f>
        <v>105.36449404761899</v>
      </c>
      <c r="D157" s="162">
        <f>'Trend-ciclo'!E157</f>
        <v>1594.0462301587302</v>
      </c>
      <c r="E157" s="170">
        <f t="shared" si="4"/>
        <v>1699.4107242063492</v>
      </c>
      <c r="F157" s="160">
        <v>1593.24</v>
      </c>
      <c r="G157" s="187">
        <f>Stagionalità!I157</f>
        <v>98.925059523809566</v>
      </c>
      <c r="H157" s="189">
        <f>'Trend-ciclo'!I157</f>
        <v>1489.7849702380952</v>
      </c>
      <c r="I157" s="165">
        <f t="shared" si="5"/>
        <v>1588.7100297619047</v>
      </c>
    </row>
    <row r="158" spans="1:9">
      <c r="A158" s="153">
        <v>41944</v>
      </c>
      <c r="B158" s="155">
        <v>1652.41</v>
      </c>
      <c r="C158" s="176">
        <f>Stagionalità!E158</f>
        <v>79.386934523809515</v>
      </c>
      <c r="D158" s="162">
        <f>'Trend-ciclo'!E158</f>
        <v>1565.0871726190478</v>
      </c>
      <c r="E158" s="170">
        <f t="shared" si="4"/>
        <v>1644.4741071428573</v>
      </c>
      <c r="F158" s="160">
        <v>1553.45</v>
      </c>
      <c r="G158" s="187">
        <f>Stagionalità!I158</f>
        <v>84.594434523809511</v>
      </c>
      <c r="H158" s="189">
        <f>'Trend-ciclo'!I158</f>
        <v>1458.9097222222224</v>
      </c>
      <c r="I158" s="165">
        <f t="shared" si="5"/>
        <v>1543.5041567460319</v>
      </c>
    </row>
    <row r="159" spans="1:9">
      <c r="A159" s="153">
        <v>41974</v>
      </c>
      <c r="B159" s="155">
        <v>1585.65</v>
      </c>
      <c r="C159" s="176">
        <f>Stagionalità!E159</f>
        <v>67.26705357142869</v>
      </c>
      <c r="D159" s="162">
        <f>'Trend-ciclo'!E159</f>
        <v>1510.3456845238095</v>
      </c>
      <c r="E159" s="170">
        <f t="shared" si="4"/>
        <v>1577.6127380952382</v>
      </c>
      <c r="F159" s="160">
        <v>1493.47</v>
      </c>
      <c r="G159" s="187">
        <f>Stagionalità!I159</f>
        <v>79.911339285714277</v>
      </c>
      <c r="H159" s="189">
        <f>'Trend-ciclo'!I159</f>
        <v>1409.4692162698411</v>
      </c>
      <c r="I159" s="165">
        <f t="shared" si="5"/>
        <v>1489.3805555555555</v>
      </c>
    </row>
    <row r="160" spans="1:9">
      <c r="A160" s="153">
        <v>42005</v>
      </c>
      <c r="B160" s="155">
        <v>1472.04</v>
      </c>
      <c r="C160" s="176">
        <f>Stagionalità!E160</f>
        <v>32.408958333333374</v>
      </c>
      <c r="D160" s="162">
        <f>'Trend-ciclo'!E160</f>
        <v>1465.6470734126985</v>
      </c>
      <c r="E160" s="170">
        <f t="shared" si="4"/>
        <v>1498.056031746032</v>
      </c>
      <c r="F160" s="160">
        <v>1387.26</v>
      </c>
      <c r="G160" s="187">
        <f>Stagionalità!I160</f>
        <v>41.266577380952448</v>
      </c>
      <c r="H160" s="189">
        <f>'Trend-ciclo'!I160</f>
        <v>1372.5746527777776</v>
      </c>
      <c r="I160" s="165">
        <f t="shared" si="5"/>
        <v>1413.84123015873</v>
      </c>
    </row>
    <row r="161" spans="1:9">
      <c r="A161" s="153">
        <v>42036</v>
      </c>
      <c r="B161" s="155">
        <v>1489.44</v>
      </c>
      <c r="C161" s="176">
        <f>Stagionalità!E161</f>
        <v>50.512767857142876</v>
      </c>
      <c r="D161" s="162">
        <f>'Trend-ciclo'!E161</f>
        <v>1457.8723313492064</v>
      </c>
      <c r="E161" s="170">
        <f t="shared" si="4"/>
        <v>1508.3850992063494</v>
      </c>
      <c r="F161" s="160">
        <v>1400.39</v>
      </c>
      <c r="G161" s="187">
        <f>Stagionalità!I161</f>
        <v>42.218125000000079</v>
      </c>
      <c r="H161" s="189">
        <f>'Trend-ciclo'!I161</f>
        <v>1367.6280952380951</v>
      </c>
      <c r="I161" s="165">
        <f t="shared" si="5"/>
        <v>1409.8462202380952</v>
      </c>
    </row>
    <row r="162" spans="1:9">
      <c r="A162" s="153">
        <v>42064</v>
      </c>
      <c r="B162" s="155">
        <v>1565.9</v>
      </c>
      <c r="C162" s="176">
        <f>Stagionalità!E162</f>
        <v>70.841279761904872</v>
      </c>
      <c r="D162" s="162">
        <f>'Trend-ciclo'!E162</f>
        <v>1476.4713789682539</v>
      </c>
      <c r="E162" s="170">
        <f t="shared" si="4"/>
        <v>1547.3126587301588</v>
      </c>
      <c r="F162" s="160">
        <v>1462.26</v>
      </c>
      <c r="G162" s="187">
        <f>Stagionalità!I162</f>
        <v>63.541011904761952</v>
      </c>
      <c r="H162" s="189">
        <f>'Trend-ciclo'!I162</f>
        <v>1378.377261904762</v>
      </c>
      <c r="I162" s="165">
        <f t="shared" si="5"/>
        <v>1441.918273809524</v>
      </c>
    </row>
    <row r="163" spans="1:9">
      <c r="A163" s="153">
        <v>42095</v>
      </c>
      <c r="B163" s="155">
        <v>1580.63</v>
      </c>
      <c r="C163" s="176">
        <f>Stagionalità!E163</f>
        <v>85.201815476190433</v>
      </c>
      <c r="D163" s="162">
        <f>'Trend-ciclo'!E163</f>
        <v>1502.5666765873018</v>
      </c>
      <c r="E163" s="170">
        <f t="shared" si="4"/>
        <v>1587.7684920634922</v>
      </c>
      <c r="F163" s="160">
        <v>1447.72</v>
      </c>
      <c r="G163" s="187">
        <f>Stagionalità!I163</f>
        <v>69.479077380952376</v>
      </c>
      <c r="H163" s="189">
        <f>'Trend-ciclo'!I163</f>
        <v>1395.3133134920636</v>
      </c>
      <c r="I163" s="165">
        <f t="shared" si="5"/>
        <v>1464.7923908730158</v>
      </c>
    </row>
    <row r="164" spans="1:9">
      <c r="A164" s="153">
        <v>42125</v>
      </c>
      <c r="B164" s="155">
        <v>1614.05</v>
      </c>
      <c r="C164" s="176">
        <f>Stagionalità!E164</f>
        <v>96.836874999999935</v>
      </c>
      <c r="D164" s="162">
        <f>'Trend-ciclo'!E164</f>
        <v>1511.1489384920635</v>
      </c>
      <c r="E164" s="170">
        <f t="shared" si="4"/>
        <v>1607.9858134920635</v>
      </c>
      <c r="F164" s="160">
        <v>1480.2</v>
      </c>
      <c r="G164" s="187">
        <f>Stagionalità!I164</f>
        <v>71.219970238095271</v>
      </c>
      <c r="H164" s="189">
        <f>'Trend-ciclo'!I164</f>
        <v>1397.3603373015874</v>
      </c>
      <c r="I164" s="165">
        <f t="shared" si="5"/>
        <v>1468.5803075396827</v>
      </c>
    </row>
    <row r="165" spans="1:9">
      <c r="A165" s="153">
        <v>42156</v>
      </c>
      <c r="B165" s="155">
        <v>1622.84</v>
      </c>
      <c r="C165" s="176">
        <f>Stagionalità!E165</f>
        <v>102.03449404761894</v>
      </c>
      <c r="D165" s="162">
        <f>'Trend-ciclo'!E165</f>
        <v>1506.889632936508</v>
      </c>
      <c r="E165" s="170">
        <f t="shared" si="4"/>
        <v>1608.9241269841268</v>
      </c>
      <c r="F165" s="160">
        <v>1477.54</v>
      </c>
      <c r="G165" s="187">
        <f>Stagionalità!I165</f>
        <v>72.679940476190424</v>
      </c>
      <c r="H165" s="189">
        <f>'Trend-ciclo'!I165</f>
        <v>1383.9668948412698</v>
      </c>
      <c r="I165" s="165">
        <f t="shared" si="5"/>
        <v>1456.6468353174603</v>
      </c>
    </row>
    <row r="166" spans="1:9">
      <c r="A166" s="153">
        <v>42186</v>
      </c>
      <c r="B166" s="155">
        <v>1626.46</v>
      </c>
      <c r="C166" s="176">
        <f>Stagionalità!E166</f>
        <v>143.80973214285709</v>
      </c>
      <c r="D166" s="162">
        <f>'Trend-ciclo'!E166</f>
        <v>1477.1955952380952</v>
      </c>
      <c r="E166" s="170">
        <f t="shared" si="4"/>
        <v>1621.0053273809522</v>
      </c>
      <c r="F166" s="160">
        <v>1451.55</v>
      </c>
      <c r="G166" s="187">
        <f>Stagionalità!I166</f>
        <v>113.48940476190469</v>
      </c>
      <c r="H166" s="189">
        <f>'Trend-ciclo'!I166</f>
        <v>1343.139613095238</v>
      </c>
      <c r="I166" s="165">
        <f t="shared" si="5"/>
        <v>1456.6290178571428</v>
      </c>
    </row>
    <row r="167" spans="1:9">
      <c r="A167" s="153">
        <v>42217</v>
      </c>
      <c r="B167" s="155">
        <v>1567.82</v>
      </c>
      <c r="C167" s="176">
        <f>Stagionalità!E167</f>
        <v>139.68898809523805</v>
      </c>
      <c r="D167" s="162">
        <f>'Trend-ciclo'!E167</f>
        <v>1425.4071329365079</v>
      </c>
      <c r="E167" s="170">
        <f t="shared" si="4"/>
        <v>1565.096121031746</v>
      </c>
      <c r="F167" s="160">
        <v>1398.76</v>
      </c>
      <c r="G167" s="187">
        <f>Stagionalità!I167</f>
        <v>112.26181547619042</v>
      </c>
      <c r="H167" s="189">
        <f>'Trend-ciclo'!I167</f>
        <v>1291.997728174603</v>
      </c>
      <c r="I167" s="165">
        <f t="shared" si="5"/>
        <v>1404.2595436507934</v>
      </c>
    </row>
    <row r="168" spans="1:9">
      <c r="A168" s="153">
        <v>42248</v>
      </c>
      <c r="B168" s="155">
        <v>1494.74</v>
      </c>
      <c r="C168" s="176">
        <f>Stagionalità!E168</f>
        <v>129.29988095238099</v>
      </c>
      <c r="D168" s="162">
        <f>'Trend-ciclo'!E168</f>
        <v>1387.1388789682539</v>
      </c>
      <c r="E168" s="170">
        <f t="shared" si="4"/>
        <v>1516.438759920635</v>
      </c>
      <c r="F168" s="160">
        <v>1360.03</v>
      </c>
      <c r="G168" s="187">
        <f>Stagionalità!I168</f>
        <v>108.59559523809533</v>
      </c>
      <c r="H168" s="189">
        <f>'Trend-ciclo'!I168</f>
        <v>1262.4691765873015</v>
      </c>
      <c r="I168" s="165">
        <f t="shared" si="5"/>
        <v>1371.0647718253967</v>
      </c>
    </row>
    <row r="169" spans="1:9">
      <c r="A169" s="153">
        <v>42278</v>
      </c>
      <c r="B169" s="155">
        <v>1473.21</v>
      </c>
      <c r="C169" s="176">
        <f>Stagionalità!E169</f>
        <v>105.36449404761899</v>
      </c>
      <c r="D169" s="162">
        <f>'Trend-ciclo'!E169</f>
        <v>1370.4162301587301</v>
      </c>
      <c r="E169" s="170">
        <f t="shared" si="4"/>
        <v>1475.7807242063491</v>
      </c>
      <c r="F169" s="160">
        <v>1348.4</v>
      </c>
      <c r="G169" s="187">
        <f>Stagionalità!I169</f>
        <v>98.925059523809566</v>
      </c>
      <c r="H169" s="189">
        <f>'Trend-ciclo'!I169</f>
        <v>1252.2783035714285</v>
      </c>
      <c r="I169" s="165">
        <f t="shared" si="5"/>
        <v>1351.203363095238</v>
      </c>
    </row>
    <row r="170" spans="1:9">
      <c r="A170" s="153">
        <v>42309</v>
      </c>
      <c r="B170" s="155">
        <v>1457.35</v>
      </c>
      <c r="C170" s="176">
        <f>Stagionalità!E170</f>
        <v>79.386934523809515</v>
      </c>
      <c r="D170" s="162">
        <f>'Trend-ciclo'!E170</f>
        <v>1376.4071726190477</v>
      </c>
      <c r="E170" s="170">
        <f t="shared" si="4"/>
        <v>1455.7941071428572</v>
      </c>
      <c r="F170" s="160">
        <v>1340.52</v>
      </c>
      <c r="G170" s="187">
        <f>Stagionalità!I170</f>
        <v>84.594434523809511</v>
      </c>
      <c r="H170" s="189">
        <f>'Trend-ciclo'!I170</f>
        <v>1244.7797222222223</v>
      </c>
      <c r="I170" s="165">
        <f t="shared" si="5"/>
        <v>1329.3741567460318</v>
      </c>
    </row>
    <row r="171" spans="1:9">
      <c r="A171" s="153">
        <v>42339</v>
      </c>
      <c r="B171" s="155">
        <v>1450.68</v>
      </c>
      <c r="C171" s="176">
        <f>Stagionalità!E171</f>
        <v>67.26705357142869</v>
      </c>
      <c r="D171" s="162">
        <f>'Trend-ciclo'!E171</f>
        <v>1380.688005952381</v>
      </c>
      <c r="E171" s="170">
        <f t="shared" si="4"/>
        <v>1447.9550595238097</v>
      </c>
      <c r="F171" s="160">
        <v>1308.8499999999999</v>
      </c>
      <c r="G171" s="187">
        <f>Stagionalità!I171</f>
        <v>79.911339285714277</v>
      </c>
      <c r="H171" s="189">
        <f>'Trend-ciclo'!I171</f>
        <v>1242.432113095238</v>
      </c>
      <c r="I171" s="165">
        <f t="shared" si="5"/>
        <v>1322.3434523809524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opLeftCell="H1" workbookViewId="0">
      <selection activeCell="I8" sqref="I8"/>
    </sheetView>
  </sheetViews>
  <sheetFormatPr defaultRowHeight="12.75"/>
  <cols>
    <col min="1" max="1" width="5.85546875" customWidth="1"/>
    <col min="2" max="2" width="13.42578125" customWidth="1"/>
    <col min="3" max="3" width="11" bestFit="1" customWidth="1"/>
    <col min="4" max="4" width="11.28515625" bestFit="1" customWidth="1"/>
    <col min="5" max="5" width="13.28515625" bestFit="1" customWidth="1"/>
    <col min="6" max="6" width="10.28515625" bestFit="1" customWidth="1"/>
    <col min="7" max="7" width="10.5703125" bestFit="1" customWidth="1"/>
  </cols>
  <sheetData>
    <row r="1" spans="1:17" ht="37.5">
      <c r="F1" s="231" t="s">
        <v>10</v>
      </c>
      <c r="G1" s="231"/>
      <c r="H1" s="231"/>
      <c r="I1" s="231"/>
      <c r="J1" s="231"/>
      <c r="K1" s="231"/>
      <c r="L1" s="231"/>
      <c r="M1" s="231"/>
      <c r="N1" s="231"/>
    </row>
    <row r="3" spans="1:17">
      <c r="J3" s="244" t="s">
        <v>222</v>
      </c>
      <c r="K3" s="243"/>
      <c r="L3" s="243"/>
      <c r="M3" s="243"/>
      <c r="N3" s="243"/>
      <c r="O3" s="243"/>
      <c r="P3" s="243"/>
      <c r="Q3" s="243"/>
    </row>
    <row r="4" spans="1:17">
      <c r="A4" s="152" t="s">
        <v>2</v>
      </c>
      <c r="B4" s="155" t="s">
        <v>3</v>
      </c>
      <c r="C4" s="190" t="s">
        <v>205</v>
      </c>
      <c r="D4" s="169" t="s">
        <v>220</v>
      </c>
      <c r="E4" s="157" t="s">
        <v>150</v>
      </c>
      <c r="F4" s="164" t="s">
        <v>206</v>
      </c>
      <c r="G4" s="166" t="s">
        <v>221</v>
      </c>
      <c r="J4" s="243" t="s">
        <v>243</v>
      </c>
      <c r="K4" s="243"/>
      <c r="L4" s="243"/>
      <c r="M4" s="243"/>
      <c r="N4" s="243"/>
      <c r="O4" s="243"/>
      <c r="P4" s="243"/>
      <c r="Q4" s="243"/>
    </row>
    <row r="5" spans="1:17">
      <c r="A5" s="153">
        <v>37257</v>
      </c>
      <c r="B5" s="155">
        <v>992.39</v>
      </c>
      <c r="C5" s="191">
        <f>'Componente sistematica'!E4</f>
        <v>1034.6430952380952</v>
      </c>
      <c r="D5" s="170">
        <f>B5-C5</f>
        <v>-42.25309523809517</v>
      </c>
      <c r="E5" s="158">
        <v>836.14</v>
      </c>
      <c r="F5" s="165">
        <f>'Componente sistematica'!I4</f>
        <v>836.11422619047607</v>
      </c>
      <c r="G5" s="167">
        <f>E5-F5</f>
        <v>2.577380952391195E-2</v>
      </c>
      <c r="J5" s="283" t="s">
        <v>262</v>
      </c>
      <c r="K5" s="244"/>
      <c r="L5" s="244"/>
      <c r="M5" s="244"/>
      <c r="N5" s="244"/>
      <c r="O5" s="244"/>
      <c r="P5" s="243"/>
      <c r="Q5" s="243"/>
    </row>
    <row r="6" spans="1:17">
      <c r="A6" s="153">
        <v>37288</v>
      </c>
      <c r="B6" s="155">
        <v>1095</v>
      </c>
      <c r="C6" s="191">
        <f>'Componente sistematica'!E5</f>
        <v>1036.3617658730159</v>
      </c>
      <c r="D6" s="170">
        <f>B6-C6</f>
        <v>58.638234126984116</v>
      </c>
      <c r="E6" s="158">
        <v>837.04</v>
      </c>
      <c r="F6" s="165">
        <f>'Componente sistematica'!I5</f>
        <v>832.48288690476181</v>
      </c>
      <c r="G6" s="167">
        <f t="shared" ref="G6:G69" si="0">E6-F6</f>
        <v>4.5571130952381509</v>
      </c>
      <c r="J6" s="283" t="s">
        <v>263</v>
      </c>
      <c r="K6" s="244"/>
      <c r="L6" s="244"/>
      <c r="M6" s="244"/>
      <c r="N6" s="244"/>
      <c r="O6" s="244"/>
      <c r="P6" s="243"/>
      <c r="Q6" s="243"/>
    </row>
    <row r="7" spans="1:17">
      <c r="A7" s="153">
        <v>37316</v>
      </c>
      <c r="B7" s="155">
        <v>1023.92</v>
      </c>
      <c r="C7" s="191">
        <f>'Componente sistematica'!E6</f>
        <v>1062.7493253968255</v>
      </c>
      <c r="D7" s="170">
        <f t="shared" ref="D7:D70" si="1">B7-C7</f>
        <v>-38.829325396825539</v>
      </c>
      <c r="E7" s="158">
        <v>844.64</v>
      </c>
      <c r="F7" s="165">
        <f>'Componente sistematica'!I6</f>
        <v>854.47494047619057</v>
      </c>
      <c r="G7" s="167">
        <f t="shared" si="0"/>
        <v>-9.8349404761905816</v>
      </c>
      <c r="J7" s="283" t="s">
        <v>264</v>
      </c>
      <c r="K7" s="244"/>
      <c r="L7" s="244"/>
      <c r="M7" s="244"/>
      <c r="N7" s="244"/>
      <c r="O7" s="244"/>
      <c r="P7" s="244"/>
      <c r="Q7" s="244"/>
    </row>
    <row r="8" spans="1:17">
      <c r="A8" s="153">
        <v>37347</v>
      </c>
      <c r="B8" s="155">
        <v>1063.3599999999999</v>
      </c>
      <c r="C8" s="191">
        <f>'Componente sistematica'!E7</f>
        <v>1053.8618253968252</v>
      </c>
      <c r="D8" s="170">
        <f t="shared" si="1"/>
        <v>9.4981746031746752</v>
      </c>
      <c r="E8" s="158">
        <v>866.36</v>
      </c>
      <c r="F8" s="165">
        <f>'Componente sistematica'!I7</f>
        <v>861.08905753968259</v>
      </c>
      <c r="G8" s="167">
        <f t="shared" si="0"/>
        <v>5.2709424603174284</v>
      </c>
      <c r="J8" s="283" t="s">
        <v>265</v>
      </c>
      <c r="K8" s="244"/>
      <c r="L8" s="244"/>
      <c r="M8" s="244"/>
      <c r="N8" s="244"/>
      <c r="O8" s="244"/>
      <c r="P8" s="244"/>
      <c r="Q8" s="244"/>
    </row>
    <row r="9" spans="1:17">
      <c r="A9" s="153">
        <v>37377</v>
      </c>
      <c r="B9" s="155">
        <v>1071.58</v>
      </c>
      <c r="C9" s="191">
        <f>'Componente sistematica'!E8</f>
        <v>1067.4958134920635</v>
      </c>
      <c r="D9" s="170">
        <f t="shared" si="1"/>
        <v>4.0841865079364652</v>
      </c>
      <c r="E9" s="158">
        <v>868.07</v>
      </c>
      <c r="F9" s="165">
        <f>'Componente sistematica'!I8</f>
        <v>864.0469742063492</v>
      </c>
      <c r="G9" s="167">
        <f t="shared" si="0"/>
        <v>4.0230257936508451</v>
      </c>
      <c r="P9" s="6"/>
      <c r="Q9" s="6"/>
    </row>
    <row r="10" spans="1:17">
      <c r="A10" s="153">
        <v>37408</v>
      </c>
      <c r="B10" s="155">
        <v>1061.1099999999999</v>
      </c>
      <c r="C10" s="191">
        <f>'Componente sistematica'!E9</f>
        <v>1049.514126984127</v>
      </c>
      <c r="D10" s="170">
        <f t="shared" si="1"/>
        <v>11.59587301587294</v>
      </c>
      <c r="E10" s="158">
        <v>857.43</v>
      </c>
      <c r="F10" s="165">
        <f>'Componente sistematica'!I9</f>
        <v>844.07016865079356</v>
      </c>
      <c r="G10" s="167">
        <f t="shared" si="0"/>
        <v>13.359831349206388</v>
      </c>
      <c r="P10" s="6"/>
      <c r="Q10" s="6"/>
    </row>
    <row r="11" spans="1:17">
      <c r="A11" s="153">
        <v>37438</v>
      </c>
      <c r="B11" s="155">
        <v>1052.43</v>
      </c>
      <c r="C11" s="191">
        <f>'Componente sistematica'!E10</f>
        <v>1070.6686607142856</v>
      </c>
      <c r="D11" s="170">
        <f t="shared" si="1"/>
        <v>-18.238660714285515</v>
      </c>
      <c r="E11" s="158">
        <v>846.06</v>
      </c>
      <c r="F11" s="165">
        <f>'Componente sistematica'!I10</f>
        <v>862.73901785714281</v>
      </c>
      <c r="G11" s="167">
        <f t="shared" si="0"/>
        <v>-16.679017857142867</v>
      </c>
    </row>
    <row r="12" spans="1:17">
      <c r="A12" s="153">
        <v>37469</v>
      </c>
      <c r="B12" s="155">
        <v>1052.57</v>
      </c>
      <c r="C12" s="191">
        <f>'Componente sistematica'!E11</f>
        <v>1057.6661210317459</v>
      </c>
      <c r="D12" s="170">
        <f t="shared" si="1"/>
        <v>-5.0961210317459518</v>
      </c>
      <c r="E12" s="158">
        <v>842.69</v>
      </c>
      <c r="F12" s="165">
        <f>'Componente sistematica'!I11</f>
        <v>850.192876984127</v>
      </c>
      <c r="G12" s="167">
        <f t="shared" si="0"/>
        <v>-7.5028769841269423</v>
      </c>
    </row>
    <row r="13" spans="1:17">
      <c r="A13" s="153">
        <v>37500</v>
      </c>
      <c r="B13" s="155">
        <v>1061.73</v>
      </c>
      <c r="C13" s="191">
        <f>'Componente sistematica'!E12</f>
        <v>1065.3087599206349</v>
      </c>
      <c r="D13" s="170">
        <f t="shared" si="1"/>
        <v>-3.5787599206348659</v>
      </c>
      <c r="E13" s="158">
        <v>859.39</v>
      </c>
      <c r="F13" s="165">
        <f>'Componente sistematica'!I12</f>
        <v>861.25143849206358</v>
      </c>
      <c r="G13" s="167">
        <f t="shared" si="0"/>
        <v>-1.8614384920635985</v>
      </c>
    </row>
    <row r="14" spans="1:17">
      <c r="A14" s="153">
        <v>37530</v>
      </c>
      <c r="B14" s="155">
        <v>1068.08</v>
      </c>
      <c r="C14" s="191">
        <f>'Componente sistematica'!E13</f>
        <v>1061.6107242063492</v>
      </c>
      <c r="D14" s="170">
        <f t="shared" si="1"/>
        <v>6.4692757936506951</v>
      </c>
      <c r="E14" s="158">
        <v>875.67</v>
      </c>
      <c r="F14" s="165">
        <f>'Componente sistematica'!I13</f>
        <v>867.94336309523806</v>
      </c>
      <c r="G14" s="167">
        <f t="shared" si="0"/>
        <v>7.7266369047619037</v>
      </c>
    </row>
    <row r="15" spans="1:17">
      <c r="A15" s="153">
        <v>37561</v>
      </c>
      <c r="B15" s="155">
        <v>1052.98</v>
      </c>
      <c r="C15" s="191">
        <f>'Componente sistematica'!E14</f>
        <v>1050.9641071428571</v>
      </c>
      <c r="D15" s="170">
        <f t="shared" si="1"/>
        <v>2.0158928571429442</v>
      </c>
      <c r="E15" s="158">
        <v>864.11</v>
      </c>
      <c r="F15" s="165">
        <f>'Componente sistematica'!I14</f>
        <v>864.83415674603168</v>
      </c>
      <c r="G15" s="167">
        <f t="shared" si="0"/>
        <v>-0.72415674603166735</v>
      </c>
    </row>
    <row r="16" spans="1:17">
      <c r="A16" s="153">
        <v>37591</v>
      </c>
      <c r="B16" s="155">
        <v>1045.69</v>
      </c>
      <c r="C16" s="191">
        <f>'Componente sistematica'!E15</f>
        <v>1063.3127380952383</v>
      </c>
      <c r="D16" s="170">
        <f t="shared" si="1"/>
        <v>-17.622738095238219</v>
      </c>
      <c r="E16" s="158">
        <v>864.37</v>
      </c>
      <c r="F16" s="165">
        <f>'Componente sistematica'!I15</f>
        <v>884.68055555555554</v>
      </c>
      <c r="G16" s="167">
        <f t="shared" si="0"/>
        <v>-20.310555555555538</v>
      </c>
    </row>
    <row r="17" spans="1:15">
      <c r="A17" s="153">
        <v>37622</v>
      </c>
      <c r="B17" s="155">
        <v>1068.53</v>
      </c>
      <c r="C17" s="191">
        <f>'Componente sistematica'!E16</f>
        <v>1049.6826984126983</v>
      </c>
      <c r="D17" s="170">
        <f t="shared" si="1"/>
        <v>18.847301587301672</v>
      </c>
      <c r="E17" s="158">
        <v>891.6</v>
      </c>
      <c r="F17" s="165">
        <f>'Componente sistematica'!I16</f>
        <v>874.20123015873003</v>
      </c>
      <c r="G17" s="167">
        <f t="shared" si="0"/>
        <v>17.398769841269996</v>
      </c>
    </row>
    <row r="18" spans="1:15">
      <c r="A18" s="153">
        <v>37653</v>
      </c>
      <c r="B18" s="155">
        <v>1087.79</v>
      </c>
      <c r="C18" s="191">
        <f>'Componente sistematica'!E17</f>
        <v>1083.0384325396826</v>
      </c>
      <c r="D18" s="170">
        <f t="shared" si="1"/>
        <v>4.7515674603173466</v>
      </c>
      <c r="E18" s="158">
        <v>906.23</v>
      </c>
      <c r="F18" s="165">
        <f>'Componente sistematica'!I17</f>
        <v>904.69288690476185</v>
      </c>
      <c r="G18" s="167">
        <f t="shared" si="0"/>
        <v>1.5371130952381691</v>
      </c>
    </row>
    <row r="19" spans="1:15">
      <c r="A19" s="153">
        <v>37681</v>
      </c>
      <c r="B19" s="155">
        <v>1095.02</v>
      </c>
      <c r="C19" s="191">
        <f>'Componente sistematica'!E18</f>
        <v>1084.6693253968256</v>
      </c>
      <c r="D19" s="170">
        <f t="shared" si="1"/>
        <v>10.350674603174411</v>
      </c>
      <c r="E19" s="158">
        <v>936.62</v>
      </c>
      <c r="F19" s="165">
        <f>'Componente sistematica'!I18</f>
        <v>921.65827380952385</v>
      </c>
      <c r="G19" s="167">
        <f t="shared" si="0"/>
        <v>14.961726190476156</v>
      </c>
    </row>
    <row r="20" spans="1:15">
      <c r="A20" s="153">
        <v>37712</v>
      </c>
      <c r="B20" s="155">
        <v>1065.23</v>
      </c>
      <c r="C20" s="191">
        <f>'Componente sistematica'!E19</f>
        <v>1067.5884920634921</v>
      </c>
      <c r="D20" s="170">
        <f t="shared" si="1"/>
        <v>-2.3584920634921218</v>
      </c>
      <c r="E20" s="158">
        <v>906.74</v>
      </c>
      <c r="F20" s="165">
        <f>'Componente sistematica'!I19</f>
        <v>902.8190575396826</v>
      </c>
      <c r="G20" s="167">
        <f t="shared" si="0"/>
        <v>3.9209424603174057</v>
      </c>
    </row>
    <row r="21" spans="1:15">
      <c r="A21" s="153">
        <v>37742</v>
      </c>
      <c r="B21" s="155">
        <v>1039.79</v>
      </c>
      <c r="C21" s="191">
        <f>'Componente sistematica'!E20</f>
        <v>1047.8291468253967</v>
      </c>
      <c r="D21" s="170">
        <f t="shared" si="1"/>
        <v>-8.039146825396756</v>
      </c>
      <c r="E21" s="158">
        <v>860.9</v>
      </c>
      <c r="F21" s="165">
        <f>'Componente sistematica'!I20</f>
        <v>871.26697420634923</v>
      </c>
      <c r="G21" s="167">
        <f t="shared" si="0"/>
        <v>-10.366974206349255</v>
      </c>
    </row>
    <row r="22" spans="1:15">
      <c r="A22" s="153">
        <v>37773</v>
      </c>
      <c r="B22" s="155">
        <v>1032.03</v>
      </c>
      <c r="C22" s="191">
        <f>'Componente sistematica'!E21</f>
        <v>1026.9107936507935</v>
      </c>
      <c r="D22" s="170">
        <f t="shared" si="1"/>
        <v>5.119206349206479</v>
      </c>
      <c r="E22" s="158">
        <v>845.88</v>
      </c>
      <c r="F22" s="165">
        <f>'Componente sistematica'!I21</f>
        <v>839.35350198412698</v>
      </c>
      <c r="G22" s="167">
        <f t="shared" si="0"/>
        <v>6.5264980158730168</v>
      </c>
    </row>
    <row r="23" spans="1:15">
      <c r="A23" s="153">
        <v>37803</v>
      </c>
      <c r="B23" s="155">
        <v>1045.49</v>
      </c>
      <c r="C23" s="191">
        <f>'Componente sistematica'!E22</f>
        <v>1063.1053273809523</v>
      </c>
      <c r="D23" s="170">
        <f t="shared" si="1"/>
        <v>-17.615327380952294</v>
      </c>
      <c r="E23" s="158">
        <v>850.63</v>
      </c>
      <c r="F23" s="165">
        <f>'Componente sistematica'!I22</f>
        <v>868.03235119047622</v>
      </c>
      <c r="G23" s="167">
        <f t="shared" si="0"/>
        <v>-17.402351190476224</v>
      </c>
    </row>
    <row r="24" spans="1:15">
      <c r="A24" s="153">
        <v>37834</v>
      </c>
      <c r="B24" s="155">
        <v>1065.9000000000001</v>
      </c>
      <c r="C24" s="191">
        <f>'Componente sistematica'!E23</f>
        <v>1063.1661210317459</v>
      </c>
      <c r="D24" s="170">
        <f t="shared" si="1"/>
        <v>2.7338789682542028</v>
      </c>
      <c r="E24" s="158">
        <v>865.55</v>
      </c>
      <c r="F24" s="165">
        <f>'Componente sistematica'!I23</f>
        <v>860.7795436507937</v>
      </c>
      <c r="G24" s="167">
        <f t="shared" si="0"/>
        <v>4.7704563492062562</v>
      </c>
    </row>
    <row r="25" spans="1:15">
      <c r="A25" s="153">
        <v>37865</v>
      </c>
      <c r="B25" s="155">
        <v>1071.8399999999999</v>
      </c>
      <c r="C25" s="191">
        <f>'Componente sistematica'!E24</f>
        <v>1065.0754265873015</v>
      </c>
      <c r="D25" s="170">
        <f t="shared" si="1"/>
        <v>6.7645734126983825</v>
      </c>
      <c r="E25" s="158">
        <v>863.72</v>
      </c>
      <c r="F25" s="165">
        <f>'Componente sistematica'!I24</f>
        <v>865.35810515873027</v>
      </c>
      <c r="G25" s="167">
        <f t="shared" si="0"/>
        <v>-1.6381051587302409</v>
      </c>
    </row>
    <row r="26" spans="1:15">
      <c r="A26" s="153">
        <v>37895</v>
      </c>
      <c r="B26" s="155">
        <v>1043.94</v>
      </c>
      <c r="C26" s="191">
        <f>'Componente sistematica'!E25</f>
        <v>1053.7307242063491</v>
      </c>
      <c r="D26" s="170">
        <f t="shared" si="1"/>
        <v>-9.7907242063490685</v>
      </c>
      <c r="E26" s="158">
        <v>860.8</v>
      </c>
      <c r="F26" s="165">
        <f>'Componente sistematica'!I25</f>
        <v>867.71002976190459</v>
      </c>
      <c r="G26" s="167">
        <f t="shared" si="0"/>
        <v>-6.9100297619046387</v>
      </c>
    </row>
    <row r="27" spans="1:15">
      <c r="A27" s="153">
        <v>37926</v>
      </c>
      <c r="B27" s="155">
        <v>1043.3699999999999</v>
      </c>
      <c r="C27" s="191">
        <f>'Componente sistematica'!E26</f>
        <v>1036.7574404761904</v>
      </c>
      <c r="D27" s="170">
        <f t="shared" si="1"/>
        <v>6.6125595238095229</v>
      </c>
      <c r="E27" s="158">
        <v>873.95</v>
      </c>
      <c r="F27" s="165">
        <f>'Componente sistematica'!I26</f>
        <v>864.99749007936498</v>
      </c>
      <c r="G27" s="167">
        <f t="shared" si="0"/>
        <v>8.952509920635066</v>
      </c>
    </row>
    <row r="28" spans="1:15">
      <c r="A28" s="153">
        <v>37956</v>
      </c>
      <c r="B28" s="155">
        <v>1036.82</v>
      </c>
      <c r="C28" s="191">
        <f>'Componente sistematica'!E27</f>
        <v>1050.0427380952381</v>
      </c>
      <c r="D28" s="170">
        <f t="shared" si="1"/>
        <v>-13.222738095238128</v>
      </c>
      <c r="E28" s="158">
        <v>869.89</v>
      </c>
      <c r="F28" s="165">
        <f>'Componente sistematica'!I27</f>
        <v>884.36055555555549</v>
      </c>
      <c r="G28" s="167">
        <f t="shared" si="0"/>
        <v>-14.470555555555507</v>
      </c>
    </row>
    <row r="29" spans="1:15">
      <c r="A29" s="153">
        <v>37987</v>
      </c>
      <c r="B29" s="155">
        <v>1047.2</v>
      </c>
      <c r="C29" s="191">
        <f>'Componente sistematica'!E28</f>
        <v>1031.3860317460317</v>
      </c>
      <c r="D29" s="170">
        <f t="shared" si="1"/>
        <v>15.813968253968369</v>
      </c>
      <c r="E29" s="158">
        <v>875.28</v>
      </c>
      <c r="F29" s="165">
        <f>'Componente sistematica'!I28</f>
        <v>859.36123015873022</v>
      </c>
      <c r="G29" s="167">
        <f t="shared" si="0"/>
        <v>15.91876984126975</v>
      </c>
    </row>
    <row r="30" spans="1:15">
      <c r="A30" s="153">
        <v>38018</v>
      </c>
      <c r="B30" s="155">
        <v>1063.0999999999999</v>
      </c>
      <c r="C30" s="191">
        <f>'Componente sistematica'!E29</f>
        <v>1063.4084325396825</v>
      </c>
      <c r="D30" s="170">
        <f t="shared" si="1"/>
        <v>-0.30843253968259887</v>
      </c>
      <c r="E30" s="158">
        <v>872.51</v>
      </c>
      <c r="F30" s="165">
        <f>'Componente sistematica'!I29</f>
        <v>871.45288690476195</v>
      </c>
      <c r="G30" s="167">
        <f t="shared" si="0"/>
        <v>1.0571130952380372</v>
      </c>
      <c r="I30" s="270" t="s">
        <v>258</v>
      </c>
      <c r="J30" s="271"/>
      <c r="K30" s="271"/>
      <c r="L30" s="271"/>
      <c r="M30" s="271"/>
      <c r="N30" s="271"/>
      <c r="O30" s="271"/>
    </row>
    <row r="31" spans="1:15">
      <c r="A31" s="153">
        <v>38047</v>
      </c>
      <c r="B31" s="155">
        <v>1082.1500000000001</v>
      </c>
      <c r="C31" s="191">
        <f>'Componente sistematica'!E30</f>
        <v>1081.0693253968254</v>
      </c>
      <c r="D31" s="170">
        <f t="shared" si="1"/>
        <v>1.080674603174657</v>
      </c>
      <c r="E31" s="158">
        <v>886.94</v>
      </c>
      <c r="F31" s="165">
        <f>'Componente sistematica'!I30</f>
        <v>891.39827380952374</v>
      </c>
      <c r="G31" s="167">
        <f t="shared" si="0"/>
        <v>-4.4582738095236891</v>
      </c>
    </row>
    <row r="32" spans="1:15">
      <c r="A32" s="153">
        <v>38078</v>
      </c>
      <c r="B32" s="155">
        <v>1091.99</v>
      </c>
      <c r="C32" s="191">
        <f>'Componente sistematica'!E31</f>
        <v>1102.718492063492</v>
      </c>
      <c r="D32" s="170">
        <f t="shared" si="1"/>
        <v>-10.728492063492013</v>
      </c>
      <c r="E32" s="158">
        <v>899.36</v>
      </c>
      <c r="F32" s="165">
        <f>'Componente sistematica'!I31</f>
        <v>904.87572420634933</v>
      </c>
      <c r="G32" s="167">
        <f t="shared" si="0"/>
        <v>-5.5157242063493186</v>
      </c>
    </row>
    <row r="33" spans="1:7">
      <c r="A33" s="153">
        <v>38108</v>
      </c>
      <c r="B33" s="155">
        <v>1131.29</v>
      </c>
      <c r="C33" s="191">
        <f>'Componente sistematica'!E32</f>
        <v>1125.9524801587302</v>
      </c>
      <c r="D33" s="170">
        <f t="shared" si="1"/>
        <v>5.3375198412697955</v>
      </c>
      <c r="E33" s="158">
        <v>924.13</v>
      </c>
      <c r="F33" s="165">
        <f>'Componente sistematica'!I32</f>
        <v>920.41697420634932</v>
      </c>
      <c r="G33" s="167">
        <f t="shared" si="0"/>
        <v>3.7130257936506723</v>
      </c>
    </row>
    <row r="34" spans="1:7">
      <c r="A34" s="153">
        <v>38139</v>
      </c>
      <c r="B34" s="155">
        <v>1148.1400000000001</v>
      </c>
      <c r="C34" s="191">
        <f>'Componente sistematica'!E33</f>
        <v>1129.9007936507935</v>
      </c>
      <c r="D34" s="170">
        <f t="shared" si="1"/>
        <v>18.239206349206597</v>
      </c>
      <c r="E34" s="158">
        <v>937.48</v>
      </c>
      <c r="F34" s="165">
        <f>'Componente sistematica'!I33</f>
        <v>919.36350198412697</v>
      </c>
      <c r="G34" s="167">
        <f t="shared" si="0"/>
        <v>18.116498015873049</v>
      </c>
    </row>
    <row r="35" spans="1:7">
      <c r="A35" s="153">
        <v>38169</v>
      </c>
      <c r="B35" s="155">
        <v>1146.8499999999999</v>
      </c>
      <c r="C35" s="191">
        <f>'Componente sistematica'!E34</f>
        <v>1165.8753273809525</v>
      </c>
      <c r="D35" s="170">
        <f t="shared" si="1"/>
        <v>-19.025327380952604</v>
      </c>
      <c r="E35" s="158">
        <v>935.83</v>
      </c>
      <c r="F35" s="165">
        <f>'Componente sistematica'!I34</f>
        <v>956.71901785714283</v>
      </c>
      <c r="G35" s="167">
        <f t="shared" si="0"/>
        <v>-20.88901785714279</v>
      </c>
    </row>
    <row r="36" spans="1:7">
      <c r="A36" s="153">
        <v>38200</v>
      </c>
      <c r="B36" s="155">
        <v>1156.74</v>
      </c>
      <c r="C36" s="191">
        <f>'Componente sistematica'!E35</f>
        <v>1155.2227876984125</v>
      </c>
      <c r="D36" s="170">
        <f t="shared" si="1"/>
        <v>1.5172123015875059</v>
      </c>
      <c r="E36" s="158">
        <v>954.81</v>
      </c>
      <c r="F36" s="165">
        <f>'Componente sistematica'!I35</f>
        <v>954.40287698412703</v>
      </c>
      <c r="G36" s="167">
        <f t="shared" si="0"/>
        <v>0.40712301587291222</v>
      </c>
    </row>
    <row r="37" spans="1:7">
      <c r="A37" s="153">
        <v>38231</v>
      </c>
      <c r="B37" s="155">
        <v>1155.81</v>
      </c>
      <c r="C37" s="191">
        <f>'Componente sistematica'!E36</f>
        <v>1164.928759920635</v>
      </c>
      <c r="D37" s="170">
        <f t="shared" si="1"/>
        <v>-9.1187599206350569</v>
      </c>
      <c r="E37" s="158">
        <v>970.13</v>
      </c>
      <c r="F37" s="165">
        <f>'Componente sistematica'!I36</f>
        <v>975.7314384920636</v>
      </c>
      <c r="G37" s="167">
        <f t="shared" si="0"/>
        <v>-5.6014384920636076</v>
      </c>
    </row>
    <row r="38" spans="1:7">
      <c r="A38" s="153">
        <v>38261</v>
      </c>
      <c r="B38" s="155">
        <v>1168.69</v>
      </c>
      <c r="C38" s="191">
        <f>'Componente sistematica'!E37</f>
        <v>1164.8840575396825</v>
      </c>
      <c r="D38" s="170">
        <f t="shared" si="1"/>
        <v>3.8059424603175103</v>
      </c>
      <c r="E38" s="158">
        <v>996.25</v>
      </c>
      <c r="F38" s="165">
        <f>'Componente sistematica'!I37</f>
        <v>989.25669642857144</v>
      </c>
      <c r="G38" s="167">
        <f t="shared" si="0"/>
        <v>6.9933035714285552</v>
      </c>
    </row>
    <row r="39" spans="1:7">
      <c r="A39" s="153">
        <v>38292</v>
      </c>
      <c r="B39" s="155">
        <v>1168.1099999999999</v>
      </c>
      <c r="C39" s="191">
        <f>'Componente sistematica'!E38</f>
        <v>1151.8374404761903</v>
      </c>
      <c r="D39" s="170">
        <f t="shared" si="1"/>
        <v>16.272559523809605</v>
      </c>
      <c r="E39" s="158">
        <v>996.73</v>
      </c>
      <c r="F39" s="165">
        <f>'Componente sistematica'!I38</f>
        <v>999.08749007936512</v>
      </c>
      <c r="G39" s="167">
        <f t="shared" si="0"/>
        <v>-2.3574900793651068</v>
      </c>
    </row>
    <row r="40" spans="1:7">
      <c r="A40" s="153">
        <v>38322</v>
      </c>
      <c r="B40" s="156">
        <v>1132.57</v>
      </c>
      <c r="C40" s="191">
        <f>'Componente sistematica'!E39</f>
        <v>1140.4960714285714</v>
      </c>
      <c r="D40" s="170">
        <f t="shared" si="1"/>
        <v>-7.9260714285715039</v>
      </c>
      <c r="E40" s="159">
        <v>1013.93</v>
      </c>
      <c r="F40" s="165">
        <f>'Componente sistematica'!I39</f>
        <v>1017.8738888888888</v>
      </c>
      <c r="G40" s="167">
        <f t="shared" si="0"/>
        <v>-3.9438888888888641</v>
      </c>
    </row>
    <row r="41" spans="1:7">
      <c r="A41" s="153">
        <v>38353</v>
      </c>
      <c r="B41" s="155">
        <v>1098.07</v>
      </c>
      <c r="C41" s="191">
        <f>'Componente sistematica'!E40</f>
        <v>1104.2660317460316</v>
      </c>
      <c r="D41" s="170">
        <f t="shared" si="1"/>
        <v>-6.1960317460316219</v>
      </c>
      <c r="E41" s="159">
        <v>1009</v>
      </c>
      <c r="F41" s="165">
        <f>'Componente sistematica'!I40</f>
        <v>1001.9912301587302</v>
      </c>
      <c r="G41" s="167">
        <f t="shared" si="0"/>
        <v>7.0087698412697819</v>
      </c>
    </row>
    <row r="42" spans="1:7">
      <c r="A42" s="153">
        <v>38384</v>
      </c>
      <c r="B42" s="155">
        <v>1135.1199999999999</v>
      </c>
      <c r="C42" s="191">
        <f>'Componente sistematica'!E41</f>
        <v>1133.7050992063491</v>
      </c>
      <c r="D42" s="170">
        <f t="shared" si="1"/>
        <v>1.4149007936507587</v>
      </c>
      <c r="E42" s="159">
        <v>1022.64</v>
      </c>
      <c r="F42" s="165">
        <f>'Componente sistematica'!I41</f>
        <v>1022.9028869047619</v>
      </c>
      <c r="G42" s="167">
        <f t="shared" si="0"/>
        <v>-0.26288690476189913</v>
      </c>
    </row>
    <row r="43" spans="1:7">
      <c r="A43" s="153">
        <v>38412</v>
      </c>
      <c r="B43" s="155">
        <v>1170.1500000000001</v>
      </c>
      <c r="C43" s="191">
        <f>'Componente sistematica'!E42</f>
        <v>1176.9859920634919</v>
      </c>
      <c r="D43" s="170">
        <f t="shared" si="1"/>
        <v>-6.8359920634918581</v>
      </c>
      <c r="E43" s="159">
        <v>1057.44</v>
      </c>
      <c r="F43" s="165">
        <f>'Componente sistematica'!I42</f>
        <v>1067.2549404761908</v>
      </c>
      <c r="G43" s="167">
        <f t="shared" si="0"/>
        <v>-9.8149404761907135</v>
      </c>
    </row>
    <row r="44" spans="1:7">
      <c r="A44" s="153">
        <v>38443</v>
      </c>
      <c r="B44" s="155">
        <v>1219.72</v>
      </c>
      <c r="C44" s="191">
        <f>'Componente sistematica'!E43</f>
        <v>1200.4451587301587</v>
      </c>
      <c r="D44" s="170">
        <f t="shared" si="1"/>
        <v>19.274841269841318</v>
      </c>
      <c r="E44" s="159">
        <v>1106.3</v>
      </c>
      <c r="F44" s="165">
        <f>'Componente sistematica'!I43</f>
        <v>1079.5623908730158</v>
      </c>
      <c r="G44" s="167">
        <f t="shared" si="0"/>
        <v>26.737609126984125</v>
      </c>
    </row>
    <row r="45" spans="1:7">
      <c r="A45" s="153">
        <v>38473</v>
      </c>
      <c r="B45" s="155">
        <v>1208.74</v>
      </c>
      <c r="C45" s="191">
        <f>'Componente sistematica'!E44</f>
        <v>1214.6324801587302</v>
      </c>
      <c r="D45" s="170">
        <f t="shared" si="1"/>
        <v>-5.8924801587302227</v>
      </c>
      <c r="E45" s="159">
        <v>1070.75</v>
      </c>
      <c r="F45" s="165">
        <f>'Componente sistematica'!I44</f>
        <v>1089.2569742063492</v>
      </c>
      <c r="G45" s="167">
        <f t="shared" si="0"/>
        <v>-18.506974206349241</v>
      </c>
    </row>
    <row r="46" spans="1:7">
      <c r="A46" s="153">
        <v>38504</v>
      </c>
      <c r="B46" s="155">
        <v>1209</v>
      </c>
      <c r="C46" s="191">
        <f>'Componente sistematica'!E45</f>
        <v>1208.6741269841268</v>
      </c>
      <c r="D46" s="170">
        <f t="shared" si="1"/>
        <v>0.32587301587318507</v>
      </c>
      <c r="E46" s="159">
        <v>1090.44</v>
      </c>
      <c r="F46" s="165">
        <f>'Componente sistematica'!I45</f>
        <v>1084.293501984127</v>
      </c>
      <c r="G46" s="167">
        <f t="shared" si="0"/>
        <v>6.1464980158730214</v>
      </c>
    </row>
    <row r="47" spans="1:7">
      <c r="A47" s="153">
        <v>38534</v>
      </c>
      <c r="B47" s="155">
        <v>1244.8599999999999</v>
      </c>
      <c r="C47" s="191">
        <f>'Componente sistematica'!E46</f>
        <v>1251.871994047619</v>
      </c>
      <c r="D47" s="170">
        <f t="shared" si="1"/>
        <v>-7.011994047619055</v>
      </c>
      <c r="E47" s="159">
        <v>1131.04</v>
      </c>
      <c r="F47" s="165">
        <f>'Componente sistematica'!I46</f>
        <v>1134.709017857143</v>
      </c>
      <c r="G47" s="167">
        <f t="shared" si="0"/>
        <v>-3.6690178571429897</v>
      </c>
    </row>
    <row r="48" spans="1:7">
      <c r="A48" s="153">
        <v>38565</v>
      </c>
      <c r="B48" s="155">
        <v>1255.8599999999999</v>
      </c>
      <c r="C48" s="191">
        <f>'Componente sistematica'!E47</f>
        <v>1270.1927876984125</v>
      </c>
      <c r="D48" s="170">
        <f t="shared" si="1"/>
        <v>-14.332787698412631</v>
      </c>
      <c r="E48" s="159">
        <v>1140.6099999999999</v>
      </c>
      <c r="F48" s="165">
        <f>'Componente sistematica'!I47</f>
        <v>1152.1662103174601</v>
      </c>
      <c r="G48" s="167">
        <f t="shared" si="0"/>
        <v>-11.556210317460227</v>
      </c>
    </row>
    <row r="49" spans="1:15">
      <c r="A49" s="153">
        <v>38596</v>
      </c>
      <c r="B49" s="155">
        <v>1303.5899999999999</v>
      </c>
      <c r="C49" s="191">
        <f>'Componente sistematica'!E48</f>
        <v>1298.1254265873017</v>
      </c>
      <c r="D49" s="170">
        <f t="shared" si="1"/>
        <v>5.4645734126982006</v>
      </c>
      <c r="E49" s="159">
        <v>1182.4100000000001</v>
      </c>
      <c r="F49" s="165">
        <f>'Componente sistematica'!I48</f>
        <v>1180.0481051587303</v>
      </c>
      <c r="G49" s="167">
        <f t="shared" si="0"/>
        <v>2.3618948412697591</v>
      </c>
    </row>
    <row r="50" spans="1:15">
      <c r="A50" s="153">
        <v>38626</v>
      </c>
      <c r="B50" s="155">
        <v>1321.38</v>
      </c>
      <c r="C50" s="191">
        <f>'Componente sistematica'!E49</f>
        <v>1290.2607242063491</v>
      </c>
      <c r="D50" s="170">
        <f t="shared" si="1"/>
        <v>31.119275793651013</v>
      </c>
      <c r="E50" s="159">
        <v>1211.1199999999999</v>
      </c>
      <c r="F50" s="165">
        <f>'Componente sistematica'!I49</f>
        <v>1180.9333630952381</v>
      </c>
      <c r="G50" s="167">
        <f t="shared" si="0"/>
        <v>30.186636904761826</v>
      </c>
      <c r="I50" s="270" t="s">
        <v>258</v>
      </c>
      <c r="J50" s="271"/>
      <c r="K50" s="271"/>
      <c r="L50" s="271"/>
      <c r="M50" s="271"/>
      <c r="N50" s="271"/>
      <c r="O50" s="271"/>
    </row>
    <row r="51" spans="1:15">
      <c r="A51" s="153">
        <v>38657</v>
      </c>
      <c r="B51" s="155">
        <v>1243.77</v>
      </c>
      <c r="C51" s="191">
        <f>'Componente sistematica'!E50</f>
        <v>1257.1074404761905</v>
      </c>
      <c r="D51" s="170">
        <f t="shared" si="1"/>
        <v>-13.337440476190523</v>
      </c>
      <c r="E51" s="159">
        <v>1144.6099999999999</v>
      </c>
      <c r="F51" s="165">
        <f>'Componente sistematica'!I50</f>
        <v>1155.177490079365</v>
      </c>
      <c r="G51" s="167">
        <f t="shared" si="0"/>
        <v>-10.567490079365143</v>
      </c>
    </row>
    <row r="52" spans="1:15">
      <c r="A52" s="153">
        <v>38687</v>
      </c>
      <c r="B52" s="155">
        <v>1220.03</v>
      </c>
      <c r="C52" s="191">
        <f>'Componente sistematica'!E51</f>
        <v>1244.9494047619048</v>
      </c>
      <c r="D52" s="170">
        <f t="shared" si="1"/>
        <v>-24.919404761904843</v>
      </c>
      <c r="E52" s="159">
        <v>1119.45</v>
      </c>
      <c r="F52" s="165">
        <f>'Componente sistematica'!I51</f>
        <v>1148.3272222222222</v>
      </c>
      <c r="G52" s="167">
        <f t="shared" si="0"/>
        <v>-28.877222222222144</v>
      </c>
    </row>
    <row r="53" spans="1:15">
      <c r="A53" s="153">
        <v>38718</v>
      </c>
      <c r="B53" s="155">
        <v>1248.31</v>
      </c>
      <c r="C53" s="191">
        <f>'Componente sistematica'!E52</f>
        <v>1221.2493650793651</v>
      </c>
      <c r="D53" s="170">
        <f t="shared" si="1"/>
        <v>27.060634920634811</v>
      </c>
      <c r="E53" s="159">
        <v>1146.96</v>
      </c>
      <c r="F53" s="165">
        <f>'Componente sistematica'!I52</f>
        <v>1125.9012301587302</v>
      </c>
      <c r="G53" s="167">
        <f t="shared" si="0"/>
        <v>21.05876984126985</v>
      </c>
    </row>
    <row r="54" spans="1:15">
      <c r="A54" s="153">
        <v>38749</v>
      </c>
      <c r="B54" s="155">
        <v>1248.3699999999999</v>
      </c>
      <c r="C54" s="191">
        <f>'Componente sistematica'!E53</f>
        <v>1249.2917658730157</v>
      </c>
      <c r="D54" s="170">
        <f t="shared" si="1"/>
        <v>-0.92176587301582913</v>
      </c>
      <c r="E54" s="159">
        <v>1150.8900000000001</v>
      </c>
      <c r="F54" s="165">
        <f>'Componente sistematica'!I53</f>
        <v>1146.902886904762</v>
      </c>
      <c r="G54" s="167">
        <f t="shared" si="0"/>
        <v>3.9871130952381009</v>
      </c>
    </row>
    <row r="55" spans="1:15">
      <c r="A55" s="153">
        <v>38777</v>
      </c>
      <c r="B55" s="155">
        <v>1253.42</v>
      </c>
      <c r="C55" s="191">
        <f>'Componente sistematica'!E54</f>
        <v>1268.7559920634922</v>
      </c>
      <c r="D55" s="170">
        <f t="shared" si="1"/>
        <v>-15.335992063492085</v>
      </c>
      <c r="E55" s="159">
        <v>1163.23</v>
      </c>
      <c r="F55" s="165">
        <f>'Componente sistematica'!I54</f>
        <v>1169.3549404761904</v>
      </c>
      <c r="G55" s="167">
        <f t="shared" si="0"/>
        <v>-6.1249404761904316</v>
      </c>
    </row>
    <row r="56" spans="1:15">
      <c r="A56" s="153">
        <v>38808</v>
      </c>
      <c r="B56" s="155">
        <v>1298.51</v>
      </c>
      <c r="C56" s="191">
        <f>'Componente sistematica'!E55</f>
        <v>1298.6751587301585</v>
      </c>
      <c r="D56" s="170">
        <f t="shared" si="1"/>
        <v>-0.16515873015850957</v>
      </c>
      <c r="E56" s="159">
        <v>1178.56</v>
      </c>
      <c r="F56" s="165">
        <f>'Componente sistematica'!I55</f>
        <v>1183.6190575396824</v>
      </c>
      <c r="G56" s="167">
        <f t="shared" si="0"/>
        <v>-5.0590575396824988</v>
      </c>
    </row>
    <row r="57" spans="1:15">
      <c r="A57" s="153">
        <v>38838</v>
      </c>
      <c r="B57" s="155">
        <v>1341.37</v>
      </c>
      <c r="C57" s="191">
        <f>'Componente sistematica'!E56</f>
        <v>1327.61248015873</v>
      </c>
      <c r="D57" s="170">
        <f t="shared" si="1"/>
        <v>13.757519841269868</v>
      </c>
      <c r="E57" s="159">
        <v>1204.8699999999999</v>
      </c>
      <c r="F57" s="165">
        <f>'Componente sistematica'!I56</f>
        <v>1193.5703075396825</v>
      </c>
      <c r="G57" s="167">
        <f t="shared" si="0"/>
        <v>11.299692460317374</v>
      </c>
    </row>
    <row r="58" spans="1:15">
      <c r="A58" s="153">
        <v>38869</v>
      </c>
      <c r="B58" s="155">
        <v>1336.52</v>
      </c>
      <c r="C58" s="191">
        <f>'Componente sistematica'!E57</f>
        <v>1337.6041269841269</v>
      </c>
      <c r="D58" s="170">
        <f t="shared" si="1"/>
        <v>-1.0841269841268968</v>
      </c>
      <c r="E58" s="159">
        <v>1197</v>
      </c>
      <c r="F58" s="165">
        <f>'Componente sistematica'!I57</f>
        <v>1188.5301686507935</v>
      </c>
      <c r="G58" s="167">
        <f t="shared" si="0"/>
        <v>8.4698313492065154</v>
      </c>
    </row>
    <row r="59" spans="1:15">
      <c r="A59" s="153">
        <v>38899</v>
      </c>
      <c r="B59" s="155">
        <v>1371.5</v>
      </c>
      <c r="C59" s="191">
        <f>'Componente sistematica'!E58</f>
        <v>1376.291994047619</v>
      </c>
      <c r="D59" s="170">
        <f t="shared" si="1"/>
        <v>-4.7919940476190277</v>
      </c>
      <c r="E59" s="159">
        <v>1203.07</v>
      </c>
      <c r="F59" s="165">
        <f>'Componente sistematica'!I58</f>
        <v>1216.2590178571429</v>
      </c>
      <c r="G59" s="167">
        <f t="shared" si="0"/>
        <v>-13.189017857142971</v>
      </c>
    </row>
    <row r="60" spans="1:15">
      <c r="A60" s="153">
        <v>38930</v>
      </c>
      <c r="B60" s="155">
        <v>1374.96</v>
      </c>
      <c r="C60" s="191">
        <f>'Componente sistematica'!E59</f>
        <v>1349.826121031746</v>
      </c>
      <c r="D60" s="170">
        <f t="shared" si="1"/>
        <v>25.133878968254066</v>
      </c>
      <c r="E60" s="159">
        <v>1206.67</v>
      </c>
      <c r="F60" s="165">
        <f>'Componente sistematica'!I59</f>
        <v>1193.662876984127</v>
      </c>
      <c r="G60" s="167">
        <f t="shared" si="0"/>
        <v>13.007123015873049</v>
      </c>
    </row>
    <row r="61" spans="1:15">
      <c r="A61" s="153">
        <v>38961</v>
      </c>
      <c r="B61" s="155">
        <v>1296.75</v>
      </c>
      <c r="C61" s="191">
        <f>'Componente sistematica'!E60</f>
        <v>1302.6054265873015</v>
      </c>
      <c r="D61" s="170">
        <f t="shared" si="1"/>
        <v>-5.8554265873015083</v>
      </c>
      <c r="E61" s="159">
        <v>1168.81</v>
      </c>
      <c r="F61" s="165">
        <f>'Componente sistematica'!I60</f>
        <v>1167.0414384920637</v>
      </c>
      <c r="G61" s="167">
        <f t="shared" si="0"/>
        <v>1.7685615079362833</v>
      </c>
    </row>
    <row r="62" spans="1:15">
      <c r="A62" s="153">
        <v>38991</v>
      </c>
      <c r="B62" s="155">
        <v>1222.56</v>
      </c>
      <c r="C62" s="191">
        <f>'Componente sistematica'!E61</f>
        <v>1246.9573908730158</v>
      </c>
      <c r="D62" s="170">
        <f t="shared" si="1"/>
        <v>-24.397390873015866</v>
      </c>
      <c r="E62" s="159">
        <v>1119.6400000000001</v>
      </c>
      <c r="F62" s="165">
        <f>'Componente sistematica'!I61</f>
        <v>1136.2300297619047</v>
      </c>
      <c r="G62" s="167">
        <f t="shared" si="0"/>
        <v>-16.590029761904589</v>
      </c>
    </row>
    <row r="63" spans="1:15">
      <c r="A63" s="153">
        <v>39022</v>
      </c>
      <c r="B63" s="155">
        <v>1219.52</v>
      </c>
      <c r="C63" s="191">
        <f>'Componente sistematica'!E62</f>
        <v>1215.784107142857</v>
      </c>
      <c r="D63" s="170">
        <f t="shared" si="1"/>
        <v>3.7358928571429715</v>
      </c>
      <c r="E63" s="159">
        <v>1115.58</v>
      </c>
      <c r="F63" s="165">
        <f>'Componente sistematica'!I62</f>
        <v>1113.1474900793648</v>
      </c>
      <c r="G63" s="167">
        <f t="shared" si="0"/>
        <v>2.4325099206350842</v>
      </c>
    </row>
    <row r="64" spans="1:15">
      <c r="A64" s="153">
        <v>39052</v>
      </c>
      <c r="B64" s="155">
        <v>1219.1300000000001</v>
      </c>
      <c r="C64" s="191">
        <f>'Componente sistematica'!E63</f>
        <v>1223.7460714285714</v>
      </c>
      <c r="D64" s="170">
        <f t="shared" si="1"/>
        <v>-4.6160714285713311</v>
      </c>
      <c r="E64" s="159">
        <v>1113.8699999999999</v>
      </c>
      <c r="F64" s="165">
        <f>'Componente sistematica'!I63</f>
        <v>1120.9372222222221</v>
      </c>
      <c r="G64" s="167">
        <f t="shared" si="0"/>
        <v>-7.067222222222199</v>
      </c>
    </row>
    <row r="65" spans="1:7">
      <c r="A65" s="153">
        <v>39083</v>
      </c>
      <c r="B65" s="155">
        <v>1209.8499999999999</v>
      </c>
      <c r="C65" s="191">
        <f>'Componente sistematica'!E64</f>
        <v>1192.7660317460318</v>
      </c>
      <c r="D65" s="170">
        <f t="shared" si="1"/>
        <v>17.083968253968123</v>
      </c>
      <c r="E65" s="159">
        <v>1099.4000000000001</v>
      </c>
      <c r="F65" s="165">
        <f>'Componente sistematica'!I64</f>
        <v>1085.4378968253968</v>
      </c>
      <c r="G65" s="167">
        <f t="shared" si="0"/>
        <v>13.962103174603271</v>
      </c>
    </row>
    <row r="66" spans="1:7">
      <c r="A66" s="153">
        <v>39114</v>
      </c>
      <c r="B66" s="155">
        <v>1202.28</v>
      </c>
      <c r="C66" s="191">
        <f>'Componente sistematica'!E65</f>
        <v>1215.385099206349</v>
      </c>
      <c r="D66" s="170">
        <f t="shared" si="1"/>
        <v>-13.105099206348996</v>
      </c>
      <c r="E66" s="159">
        <v>1082.6400000000001</v>
      </c>
      <c r="F66" s="165">
        <f>'Componente sistematica'!I65</f>
        <v>1088.9995535714286</v>
      </c>
      <c r="G66" s="167">
        <f t="shared" si="0"/>
        <v>-6.3595535714284779</v>
      </c>
    </row>
    <row r="67" spans="1:7">
      <c r="A67" s="153">
        <v>39142</v>
      </c>
      <c r="B67" s="155">
        <v>1236.25</v>
      </c>
      <c r="C67" s="191">
        <f>'Componente sistematica'!E66</f>
        <v>1237.2159920634922</v>
      </c>
      <c r="D67" s="170">
        <f t="shared" si="1"/>
        <v>-0.96599206349219457</v>
      </c>
      <c r="E67" s="159">
        <v>1105.33</v>
      </c>
      <c r="F67" s="165">
        <f>'Componente sistematica'!I66</f>
        <v>1107.9949404761905</v>
      </c>
      <c r="G67" s="167">
        <f t="shared" si="0"/>
        <v>-2.6649404761906226</v>
      </c>
    </row>
    <row r="68" spans="1:7">
      <c r="A68" s="153">
        <v>39173</v>
      </c>
      <c r="B68" s="155">
        <v>1267.1500000000001</v>
      </c>
      <c r="C68" s="191">
        <f>'Componente sistematica'!E67</f>
        <v>1273.8084920634922</v>
      </c>
      <c r="D68" s="170">
        <f t="shared" si="1"/>
        <v>-6.6584920634920763</v>
      </c>
      <c r="E68" s="159">
        <v>1120.6300000000001</v>
      </c>
      <c r="F68" s="165">
        <f>'Componente sistematica'!I67</f>
        <v>1120.3857242063491</v>
      </c>
      <c r="G68" s="167">
        <f t="shared" si="0"/>
        <v>0.24427579365101337</v>
      </c>
    </row>
    <row r="69" spans="1:7">
      <c r="A69" s="153">
        <v>39203</v>
      </c>
      <c r="B69" s="155">
        <v>1315.3</v>
      </c>
      <c r="C69" s="191">
        <f>'Componente sistematica'!E68</f>
        <v>1311.7091468253968</v>
      </c>
      <c r="D69" s="170">
        <f t="shared" si="1"/>
        <v>3.5908531746031258</v>
      </c>
      <c r="E69" s="159">
        <v>1131</v>
      </c>
      <c r="F69" s="165">
        <f>'Componente sistematica'!I68</f>
        <v>1134.0736408730161</v>
      </c>
      <c r="G69" s="167">
        <f t="shared" si="0"/>
        <v>-3.0736408730160747</v>
      </c>
    </row>
    <row r="70" spans="1:7">
      <c r="A70" s="153">
        <v>39234</v>
      </c>
      <c r="B70" s="155">
        <v>1346.24</v>
      </c>
      <c r="C70" s="191">
        <f>'Componente sistematica'!E69</f>
        <v>1326.3974603174602</v>
      </c>
      <c r="D70" s="170">
        <f t="shared" si="1"/>
        <v>19.842539682539837</v>
      </c>
      <c r="E70" s="159">
        <v>1150.31</v>
      </c>
      <c r="F70" s="165">
        <f>'Componente sistematica'!I69</f>
        <v>1134.6001686507936</v>
      </c>
      <c r="G70" s="167">
        <f t="shared" ref="G70:G133" si="2">E70-F70</f>
        <v>15.709831349206297</v>
      </c>
    </row>
    <row r="71" spans="1:7">
      <c r="A71" s="153">
        <v>39264</v>
      </c>
      <c r="B71" s="155">
        <v>1354.23</v>
      </c>
      <c r="C71" s="191">
        <f>'Componente sistematica'!E70</f>
        <v>1353.801994047619</v>
      </c>
      <c r="D71" s="170">
        <f t="shared" ref="D71:D134" si="3">B71-C71</f>
        <v>0.42800595238099959</v>
      </c>
      <c r="E71" s="159">
        <v>1161.8399999999999</v>
      </c>
      <c r="F71" s="165">
        <f>'Componente sistematica'!I70</f>
        <v>1175.9256845238097</v>
      </c>
      <c r="G71" s="167">
        <f t="shared" si="2"/>
        <v>-14.085684523809732</v>
      </c>
    </row>
    <row r="72" spans="1:7">
      <c r="A72" s="153">
        <v>39295</v>
      </c>
      <c r="B72" s="155">
        <v>1315.04</v>
      </c>
      <c r="C72" s="191">
        <f>'Componente sistematica'!E71</f>
        <v>1327.1794543650794</v>
      </c>
      <c r="D72" s="170">
        <f t="shared" si="3"/>
        <v>-12.139454365079473</v>
      </c>
      <c r="E72" s="159">
        <v>1173.5899999999999</v>
      </c>
      <c r="F72" s="165">
        <f>'Componente sistematica'!I71</f>
        <v>1172.84621031746</v>
      </c>
      <c r="G72" s="167">
        <f t="shared" si="2"/>
        <v>0.74378968253995481</v>
      </c>
    </row>
    <row r="73" spans="1:7">
      <c r="A73" s="153">
        <v>39326</v>
      </c>
      <c r="B73" s="155">
        <v>1306</v>
      </c>
      <c r="C73" s="191">
        <f>'Componente sistematica'!E72</f>
        <v>1315.9720932539683</v>
      </c>
      <c r="D73" s="170">
        <f t="shared" si="3"/>
        <v>-9.9720932539682963</v>
      </c>
      <c r="E73" s="159">
        <v>1180.67</v>
      </c>
      <c r="F73" s="165">
        <f>'Componente sistematica'!I72</f>
        <v>1188.514771825397</v>
      </c>
      <c r="G73" s="167">
        <f t="shared" si="2"/>
        <v>-7.844771825396947</v>
      </c>
    </row>
    <row r="74" spans="1:7">
      <c r="A74" s="153">
        <v>39356</v>
      </c>
      <c r="B74" s="155">
        <v>1313.33</v>
      </c>
      <c r="C74" s="191">
        <f>'Componente sistematica'!E73</f>
        <v>1323.070724206349</v>
      </c>
      <c r="D74" s="170">
        <f t="shared" si="3"/>
        <v>-9.740724206349114</v>
      </c>
      <c r="E74" s="159">
        <v>1205.28</v>
      </c>
      <c r="F74" s="165">
        <f>'Componente sistematica'!I73</f>
        <v>1214.3400297619048</v>
      </c>
      <c r="G74" s="167">
        <f t="shared" si="2"/>
        <v>-9.0600297619048433</v>
      </c>
    </row>
    <row r="75" spans="1:7">
      <c r="A75" s="153">
        <v>39387</v>
      </c>
      <c r="B75" s="155">
        <v>1347.84</v>
      </c>
      <c r="C75" s="191">
        <f>'Componente sistematica'!E74</f>
        <v>1336.0507738095237</v>
      </c>
      <c r="D75" s="170">
        <f t="shared" si="3"/>
        <v>11.789226190476256</v>
      </c>
      <c r="E75" s="159">
        <v>1252.4100000000001</v>
      </c>
      <c r="F75" s="165">
        <f>'Componente sistematica'!I74</f>
        <v>1244.717490079365</v>
      </c>
      <c r="G75" s="167">
        <f t="shared" si="2"/>
        <v>7.6925099206350751</v>
      </c>
    </row>
    <row r="76" spans="1:7">
      <c r="A76" s="153">
        <v>39417</v>
      </c>
      <c r="B76" s="155">
        <v>1360.84</v>
      </c>
      <c r="C76" s="191">
        <f>'Componente sistematica'!E75</f>
        <v>1365.2860714285714</v>
      </c>
      <c r="D76" s="170">
        <f t="shared" si="3"/>
        <v>-4.4460714285714857</v>
      </c>
      <c r="E76" s="159">
        <v>1286.1099999999999</v>
      </c>
      <c r="F76" s="165">
        <f>'Componente sistematica'!I75</f>
        <v>1283.4072222222223</v>
      </c>
      <c r="G76" s="167">
        <f t="shared" si="2"/>
        <v>2.7027777777775555</v>
      </c>
    </row>
    <row r="77" spans="1:7">
      <c r="A77" s="153">
        <v>39448</v>
      </c>
      <c r="B77" s="155">
        <v>1364.44</v>
      </c>
      <c r="C77" s="191">
        <f>'Componente sistematica'!E76</f>
        <v>1346.639365079365</v>
      </c>
      <c r="D77" s="170">
        <f t="shared" si="3"/>
        <v>17.800634920635048</v>
      </c>
      <c r="E77" s="159">
        <v>1277.74</v>
      </c>
      <c r="F77" s="165">
        <f>'Componente sistematica'!I76</f>
        <v>1265.38123015873</v>
      </c>
      <c r="G77" s="167">
        <f t="shared" si="2"/>
        <v>12.358769841270032</v>
      </c>
    </row>
    <row r="78" spans="1:7">
      <c r="A78" s="153">
        <v>39479</v>
      </c>
      <c r="B78" s="155">
        <v>1367.6</v>
      </c>
      <c r="C78" s="191">
        <f>'Componente sistematica'!E77</f>
        <v>1371.991765873016</v>
      </c>
      <c r="D78" s="170">
        <f t="shared" si="3"/>
        <v>-4.3917658730160838</v>
      </c>
      <c r="E78" s="159">
        <v>1271.8900000000001</v>
      </c>
      <c r="F78" s="165">
        <f>'Componente sistematica'!I77</f>
        <v>1287.1795535714286</v>
      </c>
      <c r="G78" s="167">
        <f t="shared" si="2"/>
        <v>-15.289553571428542</v>
      </c>
    </row>
    <row r="79" spans="1:7">
      <c r="A79" s="153">
        <v>39508</v>
      </c>
      <c r="B79" s="155">
        <v>1386.16</v>
      </c>
      <c r="C79" s="191">
        <f>'Componente sistematica'!E78</f>
        <v>1378.1726587301587</v>
      </c>
      <c r="D79" s="170">
        <f t="shared" si="3"/>
        <v>7.9873412698414086</v>
      </c>
      <c r="E79" s="159">
        <v>1332.28</v>
      </c>
      <c r="F79" s="165">
        <f>'Componente sistematica'!I78</f>
        <v>1321.6849404761904</v>
      </c>
      <c r="G79" s="167">
        <f t="shared" si="2"/>
        <v>10.595059523809596</v>
      </c>
    </row>
    <row r="80" spans="1:7">
      <c r="A80" s="153">
        <v>39539</v>
      </c>
      <c r="B80" s="155">
        <v>1374.79</v>
      </c>
      <c r="C80" s="191">
        <f>'Componente sistematica'!E79</f>
        <v>1406.3084920634922</v>
      </c>
      <c r="D80" s="170">
        <f t="shared" si="3"/>
        <v>-31.518492063492204</v>
      </c>
      <c r="E80" s="159">
        <v>1345.5</v>
      </c>
      <c r="F80" s="165">
        <f>'Componente sistematica'!I79</f>
        <v>1375.0457242063492</v>
      </c>
      <c r="G80" s="167">
        <f t="shared" si="2"/>
        <v>-29.545724206349178</v>
      </c>
    </row>
    <row r="81" spans="1:7">
      <c r="A81" s="153">
        <v>39569</v>
      </c>
      <c r="B81" s="155">
        <v>1455.25</v>
      </c>
      <c r="C81" s="191">
        <f>'Componente sistematica'!E80</f>
        <v>1449.5358134920637</v>
      </c>
      <c r="D81" s="170">
        <f t="shared" si="3"/>
        <v>5.714186507936347</v>
      </c>
      <c r="E81" s="159">
        <v>1443.16</v>
      </c>
      <c r="F81" s="165">
        <f>'Componente sistematica'!I80</f>
        <v>1432.0636408730159</v>
      </c>
      <c r="G81" s="167">
        <f t="shared" si="2"/>
        <v>11.096359126984225</v>
      </c>
    </row>
    <row r="82" spans="1:7">
      <c r="A82" s="153">
        <v>39600</v>
      </c>
      <c r="B82" s="155">
        <v>1512.13</v>
      </c>
      <c r="C82" s="191">
        <f>'Componente sistematica'!E81</f>
        <v>1484.4807936507939</v>
      </c>
      <c r="D82" s="170">
        <f t="shared" si="3"/>
        <v>27.649206349206224</v>
      </c>
      <c r="E82" s="159">
        <v>1507.25</v>
      </c>
      <c r="F82" s="165">
        <f>'Componente sistematica'!I81</f>
        <v>1476.4001686507936</v>
      </c>
      <c r="G82" s="167">
        <f t="shared" si="2"/>
        <v>30.849831349206397</v>
      </c>
    </row>
    <row r="83" spans="1:7">
      <c r="A83" s="153">
        <v>39630</v>
      </c>
      <c r="B83" s="155">
        <v>1522.64</v>
      </c>
      <c r="C83" s="191">
        <f>'Componente sistematica'!E82</f>
        <v>1512.9719940476191</v>
      </c>
      <c r="D83" s="170">
        <f t="shared" si="3"/>
        <v>9.6680059523810087</v>
      </c>
      <c r="E83" s="159">
        <v>1518.14</v>
      </c>
      <c r="F83" s="165">
        <f>'Componente sistematica'!I82</f>
        <v>1501.4356845238094</v>
      </c>
      <c r="G83" s="167">
        <f t="shared" si="2"/>
        <v>16.704315476190686</v>
      </c>
    </row>
    <row r="84" spans="1:7">
      <c r="A84" s="153">
        <v>39661</v>
      </c>
      <c r="B84" s="155">
        <v>1458.25</v>
      </c>
      <c r="C84" s="191">
        <f>'Componente sistematica'!E83</f>
        <v>1474.1694543650794</v>
      </c>
      <c r="D84" s="170">
        <f t="shared" si="3"/>
        <v>-15.919454365079446</v>
      </c>
      <c r="E84" s="159">
        <v>1436.88</v>
      </c>
      <c r="F84" s="165">
        <f>'Componente sistematica'!I83</f>
        <v>1447.1095436507937</v>
      </c>
      <c r="G84" s="167">
        <f t="shared" si="2"/>
        <v>-10.22954365079363</v>
      </c>
    </row>
    <row r="85" spans="1:7">
      <c r="A85" s="153">
        <v>39692</v>
      </c>
      <c r="B85" s="155">
        <v>1435.35</v>
      </c>
      <c r="C85" s="191">
        <f>'Componente sistematica'!E84</f>
        <v>1417.8320932539684</v>
      </c>
      <c r="D85" s="170">
        <f t="shared" si="3"/>
        <v>17.517906746031485</v>
      </c>
      <c r="E85" s="159">
        <v>1383.87</v>
      </c>
      <c r="F85" s="165">
        <f>'Componente sistematica'!I84</f>
        <v>1376.0781051587301</v>
      </c>
      <c r="G85" s="167">
        <f t="shared" si="2"/>
        <v>7.7918948412698228</v>
      </c>
    </row>
    <row r="86" spans="1:7">
      <c r="A86" s="153">
        <v>39722</v>
      </c>
      <c r="B86" s="155">
        <v>1346.35</v>
      </c>
      <c r="C86" s="191">
        <f>'Componente sistematica'!E85</f>
        <v>1331.8873908730156</v>
      </c>
      <c r="D86" s="170">
        <f t="shared" si="3"/>
        <v>14.462609126984262</v>
      </c>
      <c r="E86" s="159">
        <v>1301.48</v>
      </c>
      <c r="F86" s="165">
        <f>'Componente sistematica'!I85</f>
        <v>1294.9433630952378</v>
      </c>
      <c r="G86" s="167">
        <f t="shared" si="2"/>
        <v>6.5366369047621902</v>
      </c>
    </row>
    <row r="87" spans="1:7">
      <c r="A87" s="153">
        <v>39753</v>
      </c>
      <c r="B87" s="155">
        <v>1211.92</v>
      </c>
      <c r="C87" s="191">
        <f>'Componente sistematica'!E86</f>
        <v>1221.7641071428573</v>
      </c>
      <c r="D87" s="170">
        <f t="shared" si="3"/>
        <v>-9.8441071428571831</v>
      </c>
      <c r="E87" s="159">
        <v>1194.82</v>
      </c>
      <c r="F87" s="165">
        <f>'Componente sistematica'!I86</f>
        <v>1193.1841567460317</v>
      </c>
      <c r="G87" s="167">
        <f t="shared" si="2"/>
        <v>1.6358432539682326</v>
      </c>
    </row>
    <row r="88" spans="1:7">
      <c r="A88" s="153">
        <v>39783</v>
      </c>
      <c r="B88" s="155">
        <v>1120.8800000000001</v>
      </c>
      <c r="C88" s="191">
        <f>'Componente sistematica'!E87</f>
        <v>1156.3927380952382</v>
      </c>
      <c r="D88" s="170">
        <f t="shared" si="3"/>
        <v>-35.512738095238092</v>
      </c>
      <c r="E88" s="159">
        <v>1092.9000000000001</v>
      </c>
      <c r="F88" s="165">
        <f>'Componente sistematica'!I87</f>
        <v>1124.3605555555557</v>
      </c>
      <c r="G88" s="167">
        <f t="shared" si="2"/>
        <v>-31.460555555555629</v>
      </c>
    </row>
    <row r="89" spans="1:7">
      <c r="A89" s="153">
        <v>39814</v>
      </c>
      <c r="B89" s="155">
        <v>1113.6400000000001</v>
      </c>
      <c r="C89" s="191">
        <f>'Componente sistematica'!E88</f>
        <v>1107.4526984126985</v>
      </c>
      <c r="D89" s="170">
        <f t="shared" si="3"/>
        <v>6.1873015873015902</v>
      </c>
      <c r="E89" s="159">
        <v>1051.4000000000001</v>
      </c>
      <c r="F89" s="165">
        <f>'Componente sistematica'!I88</f>
        <v>1053.8078968253969</v>
      </c>
      <c r="G89" s="167">
        <f t="shared" si="2"/>
        <v>-2.4078968253968469</v>
      </c>
    </row>
    <row r="90" spans="1:7">
      <c r="A90" s="153">
        <v>39845</v>
      </c>
      <c r="B90" s="155">
        <v>1140.8</v>
      </c>
      <c r="C90" s="191">
        <f>'Componente sistematica'!E89</f>
        <v>1138.2750992063488</v>
      </c>
      <c r="D90" s="170">
        <f t="shared" si="3"/>
        <v>2.5249007936511134</v>
      </c>
      <c r="E90" s="159">
        <v>1056.72</v>
      </c>
      <c r="F90" s="165">
        <f>'Componente sistematica'!I89</f>
        <v>1036.8462202380952</v>
      </c>
      <c r="G90" s="167">
        <f t="shared" si="2"/>
        <v>19.873779761904871</v>
      </c>
    </row>
    <row r="91" spans="1:7">
      <c r="A91" s="153">
        <v>39873</v>
      </c>
      <c r="B91" s="155">
        <v>1162.6099999999999</v>
      </c>
      <c r="C91" s="191">
        <f>'Componente sistematica'!E90</f>
        <v>1164.8893253968256</v>
      </c>
      <c r="D91" s="170">
        <f t="shared" si="3"/>
        <v>-2.2793253968256977</v>
      </c>
      <c r="E91" s="159">
        <v>1022.79</v>
      </c>
      <c r="F91" s="165">
        <f>'Componente sistematica'!I90</f>
        <v>1045.4449404761906</v>
      </c>
      <c r="G91" s="167">
        <f t="shared" si="2"/>
        <v>-22.654940476190632</v>
      </c>
    </row>
    <row r="92" spans="1:7">
      <c r="A92" s="153">
        <v>39904</v>
      </c>
      <c r="B92" s="155">
        <v>1185.29</v>
      </c>
      <c r="C92" s="191">
        <f>'Componente sistematica'!E91</f>
        <v>1191.728492063492</v>
      </c>
      <c r="D92" s="170">
        <f t="shared" si="3"/>
        <v>-6.4384920634920491</v>
      </c>
      <c r="E92" s="159">
        <v>1041.44</v>
      </c>
      <c r="F92" s="165">
        <f>'Componente sistematica'!I91</f>
        <v>1043.3357242063491</v>
      </c>
      <c r="G92" s="167">
        <f t="shared" si="2"/>
        <v>-1.8957242063490867</v>
      </c>
    </row>
    <row r="93" spans="1:7">
      <c r="A93" s="153">
        <v>39934</v>
      </c>
      <c r="B93" s="155">
        <v>1224.56</v>
      </c>
      <c r="C93" s="191">
        <f>'Componente sistematica'!E92</f>
        <v>1237.0424801587303</v>
      </c>
      <c r="D93" s="170">
        <f t="shared" si="3"/>
        <v>-12.482480158730368</v>
      </c>
      <c r="E93" s="159">
        <v>1061.58</v>
      </c>
      <c r="F93" s="165">
        <f>'Componente sistematica'!I92</f>
        <v>1066.4403075396826</v>
      </c>
      <c r="G93" s="167">
        <f t="shared" si="2"/>
        <v>-4.860307539682708</v>
      </c>
    </row>
    <row r="94" spans="1:7">
      <c r="A94" s="153">
        <v>39965</v>
      </c>
      <c r="B94" s="155">
        <v>1294.8399999999999</v>
      </c>
      <c r="C94" s="191">
        <f>'Componente sistematica'!E93</f>
        <v>1251.1141269841266</v>
      </c>
      <c r="D94" s="170">
        <f t="shared" si="3"/>
        <v>43.725873015873276</v>
      </c>
      <c r="E94" s="159">
        <v>1096.02</v>
      </c>
      <c r="F94" s="165">
        <f>'Componente sistematica'!I93</f>
        <v>1068.1501686507936</v>
      </c>
      <c r="G94" s="167">
        <f t="shared" si="2"/>
        <v>27.869831349206379</v>
      </c>
    </row>
    <row r="95" spans="1:7">
      <c r="A95" s="153">
        <v>39995</v>
      </c>
      <c r="B95" s="155">
        <v>1270.52</v>
      </c>
      <c r="C95" s="191">
        <f>'Componente sistematica'!E94</f>
        <v>1302.2953273809524</v>
      </c>
      <c r="D95" s="170">
        <f t="shared" si="3"/>
        <v>-31.775327380952376</v>
      </c>
      <c r="E95" s="159">
        <v>1086.2</v>
      </c>
      <c r="F95" s="165">
        <f>'Componente sistematica'!I94</f>
        <v>1113.8790178571428</v>
      </c>
      <c r="G95" s="167">
        <f t="shared" si="2"/>
        <v>-27.679017857142753</v>
      </c>
    </row>
    <row r="96" spans="1:7">
      <c r="A96" s="153">
        <v>40026</v>
      </c>
      <c r="B96" s="155">
        <v>1295.6300000000001</v>
      </c>
      <c r="C96" s="191">
        <f>'Componente sistematica'!E95</f>
        <v>1281.256121031746</v>
      </c>
      <c r="D96" s="170">
        <f t="shared" si="3"/>
        <v>14.373878968254076</v>
      </c>
      <c r="E96" s="159">
        <v>1117.3800000000001</v>
      </c>
      <c r="F96" s="165">
        <f>'Componente sistematica'!I95</f>
        <v>1100.702876984127</v>
      </c>
      <c r="G96" s="167">
        <f t="shared" si="2"/>
        <v>16.677123015873121</v>
      </c>
    </row>
    <row r="97" spans="1:7">
      <c r="A97" s="153">
        <v>40057</v>
      </c>
      <c r="B97" s="155">
        <v>1271.3499999999999</v>
      </c>
      <c r="C97" s="191">
        <f>'Componente sistematica'!E96</f>
        <v>1278.9654265873016</v>
      </c>
      <c r="D97" s="170">
        <f t="shared" si="3"/>
        <v>-7.6154265873017266</v>
      </c>
      <c r="E97" s="159">
        <v>1096.0899999999999</v>
      </c>
      <c r="F97" s="165">
        <f>'Componente sistematica'!I96</f>
        <v>1105.0681051587303</v>
      </c>
      <c r="G97" s="167">
        <f t="shared" si="2"/>
        <v>-8.9781051587303864</v>
      </c>
    </row>
    <row r="98" spans="1:7">
      <c r="A98" s="153">
        <v>40087</v>
      </c>
      <c r="B98" s="155">
        <v>1256.3699999999999</v>
      </c>
      <c r="C98" s="191">
        <f>'Componente sistematica'!E97</f>
        <v>1273.0673908730159</v>
      </c>
      <c r="D98" s="170">
        <f t="shared" si="3"/>
        <v>-16.697390873016047</v>
      </c>
      <c r="E98" s="159">
        <v>1095.73</v>
      </c>
      <c r="F98" s="165">
        <f>'Componente sistematica'!I97</f>
        <v>1107.5066964285716</v>
      </c>
      <c r="G98" s="167">
        <f t="shared" si="2"/>
        <v>-11.77669642857154</v>
      </c>
    </row>
    <row r="99" spans="1:7">
      <c r="A99" s="153">
        <v>40118</v>
      </c>
      <c r="B99" s="155">
        <v>1289.44</v>
      </c>
      <c r="C99" s="191">
        <f>'Componente sistematica'!E98</f>
        <v>1268.5374404761903</v>
      </c>
      <c r="D99" s="170">
        <f t="shared" si="3"/>
        <v>20.902559523809714</v>
      </c>
      <c r="E99" s="159">
        <v>1126.04</v>
      </c>
      <c r="F99" s="165">
        <f>'Componente sistematica'!I98</f>
        <v>1108.9308234126984</v>
      </c>
      <c r="G99" s="167">
        <f t="shared" si="2"/>
        <v>17.10917658730159</v>
      </c>
    </row>
    <row r="100" spans="1:7">
      <c r="A100" s="153">
        <v>40148</v>
      </c>
      <c r="B100" s="155">
        <v>1273.6600000000001</v>
      </c>
      <c r="C100" s="191">
        <f>'Componente sistematica'!E99</f>
        <v>1296.9727380952381</v>
      </c>
      <c r="D100" s="170">
        <f t="shared" si="3"/>
        <v>-23.312738095238046</v>
      </c>
      <c r="E100" s="159">
        <v>1114.67</v>
      </c>
      <c r="F100" s="165">
        <f>'Componente sistematica'!I99</f>
        <v>1139.973888888889</v>
      </c>
      <c r="G100" s="167">
        <f t="shared" si="2"/>
        <v>-25.303888888888878</v>
      </c>
    </row>
    <row r="101" spans="1:7">
      <c r="A101" s="153">
        <v>40179</v>
      </c>
      <c r="B101" s="155">
        <v>1305.08</v>
      </c>
      <c r="C101" s="191">
        <f>'Componente sistematica'!E100</f>
        <v>1279.5526984126984</v>
      </c>
      <c r="D101" s="170">
        <f t="shared" si="3"/>
        <v>25.527301587301508</v>
      </c>
      <c r="E101" s="159">
        <v>1145.25</v>
      </c>
      <c r="F101" s="165">
        <f>'Componente sistematica'!I100</f>
        <v>1120.8812301587302</v>
      </c>
      <c r="G101" s="167">
        <f t="shared" si="2"/>
        <v>24.368769841269796</v>
      </c>
    </row>
    <row r="102" spans="1:7">
      <c r="A102" s="153">
        <v>40210</v>
      </c>
      <c r="B102" s="155">
        <v>1312.88</v>
      </c>
      <c r="C102" s="191">
        <f>'Componente sistematica'!E101</f>
        <v>1324.6984325396825</v>
      </c>
      <c r="D102" s="170">
        <f t="shared" si="3"/>
        <v>-11.818432539682362</v>
      </c>
      <c r="E102" s="159">
        <v>1142.32</v>
      </c>
      <c r="F102" s="165">
        <f>'Componente sistematica'!I101</f>
        <v>1152.2595535714286</v>
      </c>
      <c r="G102" s="167">
        <f t="shared" si="2"/>
        <v>-9.9395535714286325</v>
      </c>
    </row>
    <row r="103" spans="1:7">
      <c r="A103" s="153">
        <v>40238</v>
      </c>
      <c r="B103" s="155">
        <v>1358.36</v>
      </c>
      <c r="C103" s="191">
        <f>'Componente sistematica'!E102</f>
        <v>1354.5559920634921</v>
      </c>
      <c r="D103" s="170">
        <f t="shared" si="3"/>
        <v>3.8040079365077872</v>
      </c>
      <c r="E103" s="159">
        <v>1189.58</v>
      </c>
      <c r="F103" s="165">
        <f>'Componente sistematica'!I102</f>
        <v>1187.7049404761904</v>
      </c>
      <c r="G103" s="167">
        <f t="shared" si="2"/>
        <v>1.8750595238095684</v>
      </c>
    </row>
    <row r="104" spans="1:7">
      <c r="A104" s="153">
        <v>40269</v>
      </c>
      <c r="B104" s="155">
        <v>1386.46</v>
      </c>
      <c r="C104" s="191">
        <f>'Componente sistematica'!E103</f>
        <v>1379.708492063492</v>
      </c>
      <c r="D104" s="170">
        <f t="shared" si="3"/>
        <v>6.7515079365080055</v>
      </c>
      <c r="E104" s="159">
        <v>1215.83</v>
      </c>
      <c r="F104" s="165">
        <f>'Componente sistematica'!I103</f>
        <v>1216.9390575396824</v>
      </c>
      <c r="G104" s="167">
        <f t="shared" si="2"/>
        <v>-1.1090575396824534</v>
      </c>
    </row>
    <row r="105" spans="1:7">
      <c r="A105" s="153">
        <v>40299</v>
      </c>
      <c r="B105" s="155">
        <v>1391.58</v>
      </c>
      <c r="C105" s="191">
        <f>'Componente sistematica'!E104</f>
        <v>1387.299146825397</v>
      </c>
      <c r="D105" s="170">
        <f t="shared" si="3"/>
        <v>4.280853174602953</v>
      </c>
      <c r="E105" s="159">
        <v>1241.21</v>
      </c>
      <c r="F105" s="165">
        <f>'Componente sistematica'!I104</f>
        <v>1231.2069742063493</v>
      </c>
      <c r="G105" s="167">
        <f t="shared" si="2"/>
        <v>10.00302579365075</v>
      </c>
    </row>
    <row r="106" spans="1:7">
      <c r="A106" s="153">
        <v>40330</v>
      </c>
      <c r="B106" s="155">
        <v>1377.42</v>
      </c>
      <c r="C106" s="191">
        <f>'Componente sistematica'!E105</f>
        <v>1368.0607936507936</v>
      </c>
      <c r="D106" s="170">
        <f t="shared" si="3"/>
        <v>9.3592063492064881</v>
      </c>
      <c r="E106" s="159">
        <v>1236.3</v>
      </c>
      <c r="F106" s="165">
        <f>'Componente sistematica'!I105</f>
        <v>1217.8235019841268</v>
      </c>
      <c r="G106" s="167">
        <f t="shared" si="2"/>
        <v>18.476498015873176</v>
      </c>
    </row>
    <row r="107" spans="1:7">
      <c r="A107" s="153">
        <v>40360</v>
      </c>
      <c r="B107" s="155">
        <v>1371.76</v>
      </c>
      <c r="C107" s="191">
        <f>'Componente sistematica'!E106</f>
        <v>1385.9153273809525</v>
      </c>
      <c r="D107" s="170">
        <f t="shared" si="3"/>
        <v>-14.155327380952485</v>
      </c>
      <c r="E107" s="159">
        <v>1215.31</v>
      </c>
      <c r="F107" s="165">
        <f>'Componente sistematica'!I106</f>
        <v>1235.0290178571429</v>
      </c>
      <c r="G107" s="167">
        <f t="shared" si="2"/>
        <v>-19.719017857142944</v>
      </c>
    </row>
    <row r="108" spans="1:7">
      <c r="A108" s="153">
        <v>40391</v>
      </c>
      <c r="B108" s="155">
        <v>1362.67</v>
      </c>
      <c r="C108" s="191">
        <f>'Componente sistematica'!E107</f>
        <v>1365.346121031746</v>
      </c>
      <c r="D108" s="170">
        <f t="shared" si="3"/>
        <v>-2.676121031745879</v>
      </c>
      <c r="E108" s="159">
        <v>1211.44</v>
      </c>
      <c r="F108" s="165">
        <f>'Componente sistematica'!I107</f>
        <v>1215.4562103174603</v>
      </c>
      <c r="G108" s="167">
        <f t="shared" si="2"/>
        <v>-4.0162103174602635</v>
      </c>
    </row>
    <row r="109" spans="1:7">
      <c r="A109" s="153">
        <v>40422</v>
      </c>
      <c r="B109" s="155">
        <v>1355.34</v>
      </c>
      <c r="C109" s="191">
        <f>'Componente sistematica'!E108</f>
        <v>1361.1254265873017</v>
      </c>
      <c r="D109" s="170">
        <f t="shared" si="3"/>
        <v>-5.7854265873017994</v>
      </c>
      <c r="E109" s="159">
        <v>1217.18</v>
      </c>
      <c r="F109" s="165">
        <f>'Componente sistematica'!I108</f>
        <v>1218.6947718253969</v>
      </c>
      <c r="G109" s="167">
        <f t="shared" si="2"/>
        <v>-1.5147718253967923</v>
      </c>
    </row>
    <row r="110" spans="1:7">
      <c r="A110" s="153">
        <v>40452</v>
      </c>
      <c r="B110" s="155">
        <v>1351.82</v>
      </c>
      <c r="C110" s="191">
        <f>'Componente sistematica'!E109</f>
        <v>1359.7107242063489</v>
      </c>
      <c r="D110" s="170">
        <f t="shared" si="3"/>
        <v>-7.8907242063489775</v>
      </c>
      <c r="E110" s="159">
        <v>1221.46</v>
      </c>
      <c r="F110" s="165">
        <f>'Componente sistematica'!I109</f>
        <v>1228.713363095238</v>
      </c>
      <c r="G110" s="167">
        <f t="shared" si="2"/>
        <v>-7.2533630952380008</v>
      </c>
    </row>
    <row r="111" spans="1:7">
      <c r="A111" s="153">
        <v>40483</v>
      </c>
      <c r="B111" s="155">
        <v>1369.93</v>
      </c>
      <c r="C111" s="191">
        <f>'Componente sistematica'!E110</f>
        <v>1373.1374404761902</v>
      </c>
      <c r="D111" s="170">
        <f t="shared" si="3"/>
        <v>-3.207440476190186</v>
      </c>
      <c r="E111" s="159">
        <v>1242.8399999999999</v>
      </c>
      <c r="F111" s="165">
        <f>'Componente sistematica'!I110</f>
        <v>1247.0108234126983</v>
      </c>
      <c r="G111" s="167">
        <f t="shared" si="2"/>
        <v>-4.1708234126983825</v>
      </c>
    </row>
    <row r="112" spans="1:7">
      <c r="A112" s="153">
        <v>40513</v>
      </c>
      <c r="B112" s="155">
        <v>1411.52</v>
      </c>
      <c r="C112" s="191">
        <f>'Componente sistematica'!E111</f>
        <v>1418.9160714285715</v>
      </c>
      <c r="D112" s="170">
        <f t="shared" si="3"/>
        <v>-7.3960714285715312</v>
      </c>
      <c r="E112" s="159">
        <v>1286.3800000000001</v>
      </c>
      <c r="F112" s="165">
        <f>'Componente sistematica'!I111</f>
        <v>1297.1072222222224</v>
      </c>
      <c r="G112" s="167">
        <f t="shared" si="2"/>
        <v>-10.727222222222281</v>
      </c>
    </row>
    <row r="113" spans="1:7">
      <c r="A113" s="153">
        <v>40544</v>
      </c>
      <c r="B113" s="155">
        <v>1452.56</v>
      </c>
      <c r="C113" s="191">
        <f>'Componente sistematica'!E112</f>
        <v>1426.9160317460319</v>
      </c>
      <c r="D113" s="170">
        <f t="shared" si="3"/>
        <v>25.643968253968069</v>
      </c>
      <c r="E113" s="159">
        <v>1328.14</v>
      </c>
      <c r="F113" s="165">
        <f>'Componente sistematica'!I112</f>
        <v>1308.7278968253968</v>
      </c>
      <c r="G113" s="167">
        <f t="shared" si="2"/>
        <v>19.412103174603317</v>
      </c>
    </row>
    <row r="114" spans="1:7">
      <c r="A114" s="153">
        <v>40575</v>
      </c>
      <c r="B114" s="155">
        <v>1469.63</v>
      </c>
      <c r="C114" s="191">
        <f>'Componente sistematica'!E113</f>
        <v>1481.0384325396822</v>
      </c>
      <c r="D114" s="170">
        <f t="shared" si="3"/>
        <v>-11.408432539682053</v>
      </c>
      <c r="E114" s="159">
        <v>1351.26</v>
      </c>
      <c r="F114" s="165">
        <f>'Componente sistematica'!I113</f>
        <v>1358.5862202380954</v>
      </c>
      <c r="G114" s="167">
        <f t="shared" si="2"/>
        <v>-7.3262202380954022</v>
      </c>
    </row>
    <row r="115" spans="1:7">
      <c r="A115" s="153">
        <v>40603</v>
      </c>
      <c r="B115" s="155">
        <v>1523.15</v>
      </c>
      <c r="C115" s="191">
        <f>'Componente sistematica'!E114</f>
        <v>1513.6459920634923</v>
      </c>
      <c r="D115" s="170">
        <f t="shared" si="3"/>
        <v>9.5040079365078327</v>
      </c>
      <c r="E115" s="159">
        <v>1416.73</v>
      </c>
      <c r="F115" s="165">
        <f>'Componente sistematica'!I114</f>
        <v>1410.4782738095239</v>
      </c>
      <c r="G115" s="167">
        <f t="shared" si="2"/>
        <v>6.2517261904761199</v>
      </c>
    </row>
    <row r="116" spans="1:7">
      <c r="A116" s="153">
        <v>40634</v>
      </c>
      <c r="B116" s="155">
        <v>1542.19</v>
      </c>
      <c r="C116" s="191">
        <f>'Componente sistematica'!E115</f>
        <v>1538.9184920634921</v>
      </c>
      <c r="D116" s="170">
        <f t="shared" si="3"/>
        <v>3.2715079365079873</v>
      </c>
      <c r="E116" s="159">
        <v>1448.06</v>
      </c>
      <c r="F116" s="165">
        <f>'Componente sistematica'!I115</f>
        <v>1430.7490575396826</v>
      </c>
      <c r="G116" s="167">
        <f t="shared" si="2"/>
        <v>17.310942460317392</v>
      </c>
    </row>
    <row r="117" spans="1:7">
      <c r="A117" s="153">
        <v>40664</v>
      </c>
      <c r="B117" s="155">
        <v>1548.69</v>
      </c>
      <c r="C117" s="191">
        <f>'Componente sistematica'!E116</f>
        <v>1542.2258134920637</v>
      </c>
      <c r="D117" s="170">
        <f t="shared" si="3"/>
        <v>6.464186507936347</v>
      </c>
      <c r="E117" s="159">
        <v>1423.26</v>
      </c>
      <c r="F117" s="165">
        <f>'Componente sistematica'!I116</f>
        <v>1424.7069742063493</v>
      </c>
      <c r="G117" s="167">
        <f t="shared" si="2"/>
        <v>-1.4469742063492959</v>
      </c>
    </row>
    <row r="118" spans="1:7">
      <c r="A118" s="153">
        <v>40695</v>
      </c>
      <c r="B118" s="155">
        <v>1529.36</v>
      </c>
      <c r="C118" s="191">
        <f>'Componente sistematica'!E117</f>
        <v>1539.2107936507937</v>
      </c>
      <c r="D118" s="170">
        <f t="shared" si="3"/>
        <v>-9.8507936507937757</v>
      </c>
      <c r="E118" s="159">
        <v>1402.52</v>
      </c>
      <c r="F118" s="165">
        <f>'Componente sistematica'!I117</f>
        <v>1412.2368353174604</v>
      </c>
      <c r="G118" s="167">
        <f t="shared" si="2"/>
        <v>-9.7168353174604363</v>
      </c>
    </row>
    <row r="119" spans="1:7">
      <c r="A119" s="153">
        <v>40725</v>
      </c>
      <c r="B119" s="155">
        <v>1576.16</v>
      </c>
      <c r="C119" s="191">
        <f>'Componente sistematica'!E118</f>
        <v>1579.1453273809523</v>
      </c>
      <c r="D119" s="170">
        <f t="shared" si="3"/>
        <v>-2.9853273809521852</v>
      </c>
      <c r="E119" s="159">
        <v>1450.28</v>
      </c>
      <c r="F119" s="165">
        <f>'Componente sistematica'!I118</f>
        <v>1451.959017857143</v>
      </c>
      <c r="G119" s="167">
        <f t="shared" si="2"/>
        <v>-1.6790178571429806</v>
      </c>
    </row>
    <row r="120" spans="1:7">
      <c r="A120" s="153">
        <v>40756</v>
      </c>
      <c r="B120" s="155">
        <v>1586.02</v>
      </c>
      <c r="C120" s="191">
        <f>'Componente sistematica'!E119</f>
        <v>1586.046121031746</v>
      </c>
      <c r="D120" s="170">
        <f t="shared" si="3"/>
        <v>-2.6121031746015433E-2</v>
      </c>
      <c r="E120" s="159">
        <v>1461.04</v>
      </c>
      <c r="F120" s="165">
        <f>'Componente sistematica'!I119</f>
        <v>1459.8495436507935</v>
      </c>
      <c r="G120" s="167">
        <f t="shared" si="2"/>
        <v>1.1904563492064426</v>
      </c>
    </row>
    <row r="121" spans="1:7">
      <c r="A121" s="153">
        <v>40787</v>
      </c>
      <c r="B121" s="155">
        <v>1589.69</v>
      </c>
      <c r="C121" s="191">
        <f>'Componente sistematica'!E120</f>
        <v>1593.8420932539682</v>
      </c>
      <c r="D121" s="170">
        <f t="shared" si="3"/>
        <v>-4.1520932539681326</v>
      </c>
      <c r="E121" s="159">
        <v>1465.79</v>
      </c>
      <c r="F121" s="165">
        <f>'Componente sistematica'!I120</f>
        <v>1472.2514384920635</v>
      </c>
      <c r="G121" s="167">
        <f t="shared" si="2"/>
        <v>-6.4614384920635075</v>
      </c>
    </row>
    <row r="122" spans="1:7">
      <c r="A122" s="153">
        <v>40817</v>
      </c>
      <c r="B122" s="155">
        <v>1592.27</v>
      </c>
      <c r="C122" s="191">
        <f>'Componente sistematica'!E121</f>
        <v>1591.890724206349</v>
      </c>
      <c r="D122" s="170">
        <f t="shared" si="3"/>
        <v>0.37927579365100428</v>
      </c>
      <c r="E122" s="159">
        <v>1483.92</v>
      </c>
      <c r="F122" s="165">
        <f>'Componente sistematica'!I121</f>
        <v>1489.0866964285717</v>
      </c>
      <c r="G122" s="167">
        <f t="shared" si="2"/>
        <v>-5.1666964285716404</v>
      </c>
    </row>
    <row r="123" spans="1:7">
      <c r="A123" s="153">
        <v>40848</v>
      </c>
      <c r="B123" s="155">
        <v>1591.67</v>
      </c>
      <c r="C123" s="191">
        <f>'Componente sistematica'!E122</f>
        <v>1608.4141071428571</v>
      </c>
      <c r="D123" s="170">
        <f t="shared" si="3"/>
        <v>-16.744107142857047</v>
      </c>
      <c r="E123" s="159">
        <v>1512.89</v>
      </c>
      <c r="F123" s="165">
        <f>'Componente sistematica'!I122</f>
        <v>1539.6041567460318</v>
      </c>
      <c r="G123" s="167">
        <f t="shared" si="2"/>
        <v>-26.714156746031676</v>
      </c>
    </row>
    <row r="124" spans="1:7">
      <c r="A124" s="153">
        <v>40878</v>
      </c>
      <c r="B124" s="155">
        <v>1655.16</v>
      </c>
      <c r="C124" s="191">
        <f>'Componente sistematica'!E123</f>
        <v>1656.8227380952385</v>
      </c>
      <c r="D124" s="170">
        <f t="shared" si="3"/>
        <v>-1.6627380952384101</v>
      </c>
      <c r="E124" s="159">
        <v>1631.65</v>
      </c>
      <c r="F124" s="165">
        <f>'Componente sistematica'!I123</f>
        <v>1616.7372222222223</v>
      </c>
      <c r="G124" s="167">
        <f t="shared" si="2"/>
        <v>14.912777777777819</v>
      </c>
    </row>
    <row r="125" spans="1:7">
      <c r="A125" s="153">
        <v>40909</v>
      </c>
      <c r="B125" s="155">
        <v>1700.9</v>
      </c>
      <c r="C125" s="191">
        <f>'Componente sistematica'!E124</f>
        <v>1680.2993650793651</v>
      </c>
      <c r="D125" s="170">
        <f t="shared" si="3"/>
        <v>20.600634920635002</v>
      </c>
      <c r="E125" s="159">
        <v>1671.71</v>
      </c>
      <c r="F125" s="165">
        <f>'Componente sistematica'!I124</f>
        <v>1652.2345634920634</v>
      </c>
      <c r="G125" s="167">
        <f t="shared" si="2"/>
        <v>19.475436507936593</v>
      </c>
    </row>
    <row r="126" spans="1:7">
      <c r="A126" s="153">
        <v>40940</v>
      </c>
      <c r="B126" s="155">
        <v>1737.8</v>
      </c>
      <c r="C126" s="191">
        <f>'Componente sistematica'!E125</f>
        <v>1745.3817658730159</v>
      </c>
      <c r="D126" s="170">
        <f t="shared" si="3"/>
        <v>-7.581765873015911</v>
      </c>
      <c r="E126" s="159">
        <v>1692.94</v>
      </c>
      <c r="F126" s="165">
        <f>'Componente sistematica'!I125</f>
        <v>1689.5162202380952</v>
      </c>
      <c r="G126" s="167">
        <f t="shared" si="2"/>
        <v>3.4237797619048251</v>
      </c>
    </row>
    <row r="127" spans="1:7">
      <c r="A127" s="153">
        <v>40969</v>
      </c>
      <c r="B127" s="155">
        <v>1799.67</v>
      </c>
      <c r="C127" s="191">
        <f>'Componente sistematica'!E126</f>
        <v>1797.8859920634923</v>
      </c>
      <c r="D127" s="170">
        <f t="shared" si="3"/>
        <v>1.7840079365078054</v>
      </c>
      <c r="E127" s="159">
        <v>1724.27</v>
      </c>
      <c r="F127" s="165">
        <f>'Componente sistematica'!I126</f>
        <v>1722.5482738095236</v>
      </c>
      <c r="G127" s="167">
        <f t="shared" si="2"/>
        <v>1.7217261904763745</v>
      </c>
    </row>
    <row r="128" spans="1:7">
      <c r="A128" s="153">
        <v>41000</v>
      </c>
      <c r="B128" s="155">
        <v>1850.22</v>
      </c>
      <c r="C128" s="191">
        <f>'Componente sistematica'!E127</f>
        <v>1819.4284920634921</v>
      </c>
      <c r="D128" s="170">
        <f t="shared" si="3"/>
        <v>30.791507936507969</v>
      </c>
      <c r="E128" s="159">
        <v>1735.05</v>
      </c>
      <c r="F128" s="165">
        <f>'Componente sistematica'!I127</f>
        <v>1722.1757242063491</v>
      </c>
      <c r="G128" s="167">
        <f t="shared" si="2"/>
        <v>12.874275793650895</v>
      </c>
    </row>
    <row r="129" spans="1:7">
      <c r="A129" s="153">
        <v>41030</v>
      </c>
      <c r="B129" s="155">
        <v>1805.67</v>
      </c>
      <c r="C129" s="191">
        <f>'Componente sistematica'!E128</f>
        <v>1807.6758134920635</v>
      </c>
      <c r="D129" s="170">
        <f t="shared" si="3"/>
        <v>-2.0058134920634529</v>
      </c>
      <c r="E129" s="159">
        <v>1703.01</v>
      </c>
      <c r="F129" s="165">
        <f>'Componente sistematica'!I128</f>
        <v>1698.5236408730159</v>
      </c>
      <c r="G129" s="167">
        <f t="shared" si="2"/>
        <v>4.4863591269840981</v>
      </c>
    </row>
    <row r="130" spans="1:7">
      <c r="A130" s="153">
        <v>41061</v>
      </c>
      <c r="B130" s="155">
        <v>1760.7</v>
      </c>
      <c r="C130" s="191">
        <f>'Componente sistematica'!E129</f>
        <v>1760.2474603174603</v>
      </c>
      <c r="D130" s="170">
        <f t="shared" si="3"/>
        <v>0.45253968253973653</v>
      </c>
      <c r="E130" s="159">
        <v>1657.23</v>
      </c>
      <c r="F130" s="165">
        <f>'Componente sistematica'!I129</f>
        <v>1655.9701686507935</v>
      </c>
      <c r="G130" s="167">
        <f t="shared" si="2"/>
        <v>1.259831349206479</v>
      </c>
    </row>
    <row r="131" spans="1:7">
      <c r="A131" s="153">
        <v>41091</v>
      </c>
      <c r="B131" s="155">
        <v>1750.95</v>
      </c>
      <c r="C131" s="191">
        <f>'Componente sistematica'!E130</f>
        <v>1791.9353273809522</v>
      </c>
      <c r="D131" s="170">
        <f t="shared" si="3"/>
        <v>-40.985327380952185</v>
      </c>
      <c r="E131" s="159">
        <v>1647.02</v>
      </c>
      <c r="F131" s="165">
        <f>'Componente sistematica'!I130</f>
        <v>1687.6990178571432</v>
      </c>
      <c r="G131" s="167">
        <f t="shared" si="2"/>
        <v>-40.679017857143208</v>
      </c>
    </row>
    <row r="132" spans="1:7">
      <c r="A132" s="153">
        <v>41122</v>
      </c>
      <c r="B132" s="155">
        <v>1818.26</v>
      </c>
      <c r="C132" s="191">
        <f>'Componente sistematica'!E131</f>
        <v>1815.4561210317459</v>
      </c>
      <c r="D132" s="170">
        <f t="shared" si="3"/>
        <v>2.8038789682541392</v>
      </c>
      <c r="E132" s="159">
        <v>1716.81</v>
      </c>
      <c r="F132" s="165">
        <f>'Componente sistematica'!I131</f>
        <v>1710.162876984127</v>
      </c>
      <c r="G132" s="167">
        <f t="shared" si="2"/>
        <v>6.6471230158729213</v>
      </c>
    </row>
    <row r="133" spans="1:7">
      <c r="A133" s="153">
        <v>41153</v>
      </c>
      <c r="B133" s="155">
        <v>1870.89</v>
      </c>
      <c r="C133" s="191">
        <f>'Componente sistematica'!E132</f>
        <v>1845.5354265873018</v>
      </c>
      <c r="D133" s="170">
        <f t="shared" si="3"/>
        <v>25.354573412698301</v>
      </c>
      <c r="E133" s="159">
        <v>1764.22</v>
      </c>
      <c r="F133" s="165">
        <f>'Componente sistematica'!I132</f>
        <v>1744.2281051587304</v>
      </c>
      <c r="G133" s="167">
        <f t="shared" si="2"/>
        <v>19.991894841269641</v>
      </c>
    </row>
    <row r="134" spans="1:7">
      <c r="A134" s="153">
        <v>41183</v>
      </c>
      <c r="B134" s="155">
        <v>1833.91</v>
      </c>
      <c r="C134" s="191">
        <f>'Componente sistematica'!E133</f>
        <v>1821.9707242063491</v>
      </c>
      <c r="D134" s="170">
        <f t="shared" si="3"/>
        <v>11.93927579365095</v>
      </c>
      <c r="E134" s="159">
        <v>1745.65</v>
      </c>
      <c r="F134" s="165">
        <f>'Componente sistematica'!I133</f>
        <v>1742.4600297619049</v>
      </c>
      <c r="G134" s="167">
        <f t="shared" ref="G134:G172" si="4">E134-F134</f>
        <v>3.1899702380951567</v>
      </c>
    </row>
    <row r="135" spans="1:7">
      <c r="A135" s="153">
        <v>41214</v>
      </c>
      <c r="B135" s="155">
        <v>1759.07</v>
      </c>
      <c r="C135" s="191">
        <f>'Componente sistematica'!E134</f>
        <v>1775.1907738095238</v>
      </c>
      <c r="D135" s="170">
        <f t="shared" ref="D135:D172" si="5">B135-C135</f>
        <v>-16.120773809523826</v>
      </c>
      <c r="E135" s="159">
        <v>1712.85</v>
      </c>
      <c r="F135" s="165">
        <f>'Componente sistematica'!I134</f>
        <v>1716.6541567460317</v>
      </c>
      <c r="G135" s="167">
        <f t="shared" si="4"/>
        <v>-3.804156746031822</v>
      </c>
    </row>
    <row r="136" spans="1:7">
      <c r="A136" s="153">
        <v>41244</v>
      </c>
      <c r="B136" s="155">
        <v>1746.45</v>
      </c>
      <c r="C136" s="191">
        <f>'Componente sistematica'!E135</f>
        <v>1759.3994047619051</v>
      </c>
      <c r="D136" s="170">
        <f t="shared" si="5"/>
        <v>-12.949404761905043</v>
      </c>
      <c r="E136" s="159">
        <v>1701.11</v>
      </c>
      <c r="F136" s="165">
        <f>'Componente sistematica'!I135</f>
        <v>1714.1005555555557</v>
      </c>
      <c r="G136" s="167">
        <f t="shared" si="4"/>
        <v>-12.990555555555829</v>
      </c>
    </row>
    <row r="137" spans="1:7">
      <c r="A137" s="153">
        <v>41275</v>
      </c>
      <c r="B137" s="155">
        <v>1749.94</v>
      </c>
      <c r="C137" s="191">
        <f>'Componente sistematica'!E136</f>
        <v>1741.476031746032</v>
      </c>
      <c r="D137" s="170">
        <f t="shared" si="5"/>
        <v>8.4639682539680052</v>
      </c>
      <c r="E137" s="160">
        <v>1694.38</v>
      </c>
      <c r="F137" s="165">
        <f>'Componente sistematica'!I136</f>
        <v>1685.1878968253968</v>
      </c>
      <c r="G137" s="167">
        <f t="shared" si="4"/>
        <v>9.1921031746032895</v>
      </c>
    </row>
    <row r="138" spans="1:7">
      <c r="A138" s="153">
        <v>41306</v>
      </c>
      <c r="B138" s="155">
        <v>1781</v>
      </c>
      <c r="C138" s="191">
        <f>'Componente sistematica'!E137</f>
        <v>1775.2084325396822</v>
      </c>
      <c r="D138" s="170">
        <f t="shared" si="5"/>
        <v>5.7915674603177649</v>
      </c>
      <c r="E138" s="160">
        <v>1699.67</v>
      </c>
      <c r="F138" s="165">
        <f>'Componente sistematica'!I137</f>
        <v>1689.2062202380955</v>
      </c>
      <c r="G138" s="167">
        <f t="shared" si="4"/>
        <v>10.463779761904561</v>
      </c>
    </row>
    <row r="139" spans="1:7">
      <c r="A139" s="153">
        <v>41334</v>
      </c>
      <c r="B139" s="155">
        <v>1796.91</v>
      </c>
      <c r="C139" s="191">
        <f>'Componente sistematica'!E138</f>
        <v>1779.2259920634922</v>
      </c>
      <c r="D139" s="170">
        <f t="shared" si="5"/>
        <v>17.684007936507896</v>
      </c>
      <c r="E139" s="160">
        <v>1693.94</v>
      </c>
      <c r="F139" s="165">
        <f>'Componente sistematica'!I138</f>
        <v>1686.7016071428573</v>
      </c>
      <c r="G139" s="167">
        <f t="shared" si="4"/>
        <v>7.2383928571427987</v>
      </c>
    </row>
    <row r="140" spans="1:7">
      <c r="A140" s="153">
        <v>41365</v>
      </c>
      <c r="B140" s="155">
        <v>1753.8</v>
      </c>
      <c r="C140" s="191">
        <f>'Componente sistematica'!E139</f>
        <v>1756.5318253968255</v>
      </c>
      <c r="D140" s="170">
        <f t="shared" si="5"/>
        <v>-2.7318253968255704</v>
      </c>
      <c r="E140" s="160">
        <v>1651.11</v>
      </c>
      <c r="F140" s="165">
        <f>'Componente sistematica'!I139</f>
        <v>1653.8523908730156</v>
      </c>
      <c r="G140" s="167">
        <f t="shared" si="4"/>
        <v>-2.7423908730156654</v>
      </c>
    </row>
    <row r="141" spans="1:7">
      <c r="A141" s="153">
        <v>41395</v>
      </c>
      <c r="B141" s="155">
        <v>1716.16</v>
      </c>
      <c r="C141" s="191">
        <f>'Componente sistematica'!E140</f>
        <v>1736.7191468253968</v>
      </c>
      <c r="D141" s="170">
        <f t="shared" si="5"/>
        <v>-20.559146825396738</v>
      </c>
      <c r="E141" s="160">
        <v>1612.31</v>
      </c>
      <c r="F141" s="165">
        <f>'Componente sistematica'!I140</f>
        <v>1630.0536408730161</v>
      </c>
      <c r="G141" s="167">
        <f t="shared" si="4"/>
        <v>-17.743640873016147</v>
      </c>
    </row>
    <row r="142" spans="1:7">
      <c r="A142" s="153">
        <v>41426</v>
      </c>
      <c r="B142" s="155">
        <v>1733.76</v>
      </c>
      <c r="C142" s="191">
        <f>'Componente sistematica'!E141</f>
        <v>1722.2907936507936</v>
      </c>
      <c r="D142" s="170">
        <f t="shared" si="5"/>
        <v>11.469206349206388</v>
      </c>
      <c r="E142" s="160">
        <v>1626.46</v>
      </c>
      <c r="F142" s="165">
        <f>'Componente sistematica'!I141</f>
        <v>1614.4801686507935</v>
      </c>
      <c r="G142" s="167">
        <f t="shared" si="4"/>
        <v>11.979831349206506</v>
      </c>
    </row>
    <row r="143" spans="1:7">
      <c r="A143" s="153">
        <v>41456</v>
      </c>
      <c r="B143" s="155">
        <v>1753.53</v>
      </c>
      <c r="C143" s="191">
        <f>'Componente sistematica'!E142</f>
        <v>1767.0119940476191</v>
      </c>
      <c r="D143" s="170">
        <f t="shared" si="5"/>
        <v>-13.481994047619082</v>
      </c>
      <c r="E143" s="160">
        <v>1644.02</v>
      </c>
      <c r="F143" s="165">
        <f>'Componente sistematica'!I142</f>
        <v>1656.8523511904762</v>
      </c>
      <c r="G143" s="167">
        <f t="shared" si="4"/>
        <v>-12.832351190476174</v>
      </c>
    </row>
    <row r="144" spans="1:7">
      <c r="A144" s="153">
        <v>41487</v>
      </c>
      <c r="B144" s="155">
        <v>1767.85</v>
      </c>
      <c r="C144" s="191">
        <f>'Componente sistematica'!E143</f>
        <v>1766.9594543650794</v>
      </c>
      <c r="D144" s="170">
        <f t="shared" si="5"/>
        <v>0.89054563492049965</v>
      </c>
      <c r="E144" s="160">
        <v>1658.04</v>
      </c>
      <c r="F144" s="165">
        <f>'Componente sistematica'!I143</f>
        <v>1660.3895436507935</v>
      </c>
      <c r="G144" s="167">
        <f t="shared" si="4"/>
        <v>-2.349543650793521</v>
      </c>
    </row>
    <row r="145" spans="1:7">
      <c r="A145" s="153">
        <v>41518</v>
      </c>
      <c r="B145" s="155">
        <v>1773.23</v>
      </c>
      <c r="C145" s="191">
        <f>'Componente sistematica'!E144</f>
        <v>1761.1354265873017</v>
      </c>
      <c r="D145" s="170">
        <f t="shared" si="5"/>
        <v>12.09457341269831</v>
      </c>
      <c r="E145" s="160">
        <v>1676.67</v>
      </c>
      <c r="F145" s="165">
        <f>'Componente sistematica'!I144</f>
        <v>1666.8014384920634</v>
      </c>
      <c r="G145" s="167">
        <f t="shared" si="4"/>
        <v>9.8685615079366471</v>
      </c>
    </row>
    <row r="146" spans="1:7">
      <c r="A146" s="153">
        <v>41548</v>
      </c>
      <c r="B146" s="155">
        <v>1728.78</v>
      </c>
      <c r="C146" s="191">
        <f>'Componente sistematica'!E145</f>
        <v>1735.6840575396827</v>
      </c>
      <c r="D146" s="170">
        <f t="shared" si="5"/>
        <v>-6.9040575396827535</v>
      </c>
      <c r="E146" s="160">
        <v>1659.69</v>
      </c>
      <c r="F146" s="165">
        <f>'Componente sistematica'!I145</f>
        <v>1659.2166964285714</v>
      </c>
      <c r="G146" s="167">
        <f t="shared" si="4"/>
        <v>0.47330357142868706</v>
      </c>
    </row>
    <row r="147" spans="1:7">
      <c r="A147" s="153">
        <v>41579</v>
      </c>
      <c r="B147" s="155">
        <v>1703</v>
      </c>
      <c r="C147" s="191">
        <f>'Componente sistematica'!E146</f>
        <v>1715.1841071428569</v>
      </c>
      <c r="D147" s="170">
        <f t="shared" si="5"/>
        <v>-12.184107142856874</v>
      </c>
      <c r="E147" s="160">
        <v>1636.63</v>
      </c>
      <c r="F147" s="165">
        <f>'Componente sistematica'!I146</f>
        <v>1647.7441567460319</v>
      </c>
      <c r="G147" s="167">
        <f t="shared" si="4"/>
        <v>-11.114156746031767</v>
      </c>
    </row>
    <row r="148" spans="1:7">
      <c r="A148" s="153">
        <v>41609</v>
      </c>
      <c r="B148" s="155">
        <v>1727.63</v>
      </c>
      <c r="C148" s="191">
        <f>'Componente sistematica'!E147</f>
        <v>1725.479404761905</v>
      </c>
      <c r="D148" s="170">
        <f t="shared" si="5"/>
        <v>2.150595238095093</v>
      </c>
      <c r="E148" s="160">
        <v>1656.56</v>
      </c>
      <c r="F148" s="165">
        <f>'Componente sistematica'!I147</f>
        <v>1658.7138888888887</v>
      </c>
      <c r="G148" s="167">
        <f t="shared" si="4"/>
        <v>-2.1538888888887868</v>
      </c>
    </row>
    <row r="149" spans="1:7">
      <c r="A149" s="153">
        <v>41640</v>
      </c>
      <c r="B149" s="155">
        <v>1723.07</v>
      </c>
      <c r="C149" s="191">
        <f>'Componente sistematica'!E148</f>
        <v>1703.929365079365</v>
      </c>
      <c r="D149" s="170">
        <f t="shared" si="5"/>
        <v>19.140634920634966</v>
      </c>
      <c r="E149" s="160">
        <v>1648.99</v>
      </c>
      <c r="F149" s="165">
        <f>'Componente sistematica'!I148</f>
        <v>1634.5945634920636</v>
      </c>
      <c r="G149" s="167">
        <f t="shared" si="4"/>
        <v>14.395436507936438</v>
      </c>
    </row>
    <row r="150" spans="1:7">
      <c r="A150" s="153">
        <v>41671</v>
      </c>
      <c r="B150" s="155">
        <v>1714.05</v>
      </c>
      <c r="C150" s="191">
        <f>'Componente sistematica'!E149</f>
        <v>1716.7317658730158</v>
      </c>
      <c r="D150" s="170">
        <f t="shared" si="5"/>
        <v>-2.68176587301582</v>
      </c>
      <c r="E150" s="160">
        <v>1637.83</v>
      </c>
      <c r="F150" s="165">
        <f>'Componente sistematica'!I149</f>
        <v>1632.6395535714287</v>
      </c>
      <c r="G150" s="167">
        <f t="shared" si="4"/>
        <v>5.1904464285712493</v>
      </c>
    </row>
    <row r="151" spans="1:7">
      <c r="A151" s="153">
        <v>41699</v>
      </c>
      <c r="B151" s="155">
        <v>1715.3</v>
      </c>
      <c r="C151" s="191">
        <f>'Componente sistematica'!E150</f>
        <v>1720.3059920634921</v>
      </c>
      <c r="D151" s="170">
        <f t="shared" si="5"/>
        <v>-5.0059920634921582</v>
      </c>
      <c r="E151" s="160">
        <v>1631.47</v>
      </c>
      <c r="F151" s="165">
        <f>'Componente sistematica'!I150</f>
        <v>1637.7449404761903</v>
      </c>
      <c r="G151" s="167">
        <f t="shared" si="4"/>
        <v>-6.2749404761902952</v>
      </c>
    </row>
    <row r="152" spans="1:7">
      <c r="A152" s="153">
        <v>41730</v>
      </c>
      <c r="B152" s="155">
        <v>1725.6</v>
      </c>
      <c r="C152" s="191">
        <f>'Componente sistematica'!E151</f>
        <v>1727.0518253968253</v>
      </c>
      <c r="D152" s="170">
        <f t="shared" si="5"/>
        <v>-1.4518253968253703</v>
      </c>
      <c r="E152" s="160">
        <v>1628.55</v>
      </c>
      <c r="F152" s="165">
        <f>'Componente sistematica'!I151</f>
        <v>1631.6323908730158</v>
      </c>
      <c r="G152" s="167">
        <f t="shared" si="4"/>
        <v>-3.0823908730158109</v>
      </c>
    </row>
    <row r="153" spans="1:7">
      <c r="A153" s="153">
        <v>41760</v>
      </c>
      <c r="B153" s="155">
        <v>1737.53</v>
      </c>
      <c r="C153" s="191">
        <f>'Componente sistematica'!E152</f>
        <v>1737.84248015873</v>
      </c>
      <c r="D153" s="170">
        <f t="shared" si="5"/>
        <v>-0.31248015873006807</v>
      </c>
      <c r="E153" s="160">
        <v>1630.68</v>
      </c>
      <c r="F153" s="165">
        <f>'Componente sistematica'!I152</f>
        <v>1630.5303075396828</v>
      </c>
      <c r="G153" s="167">
        <f t="shared" si="4"/>
        <v>0.14969246031728289</v>
      </c>
    </row>
    <row r="154" spans="1:7">
      <c r="A154" s="153">
        <v>41791</v>
      </c>
      <c r="B154" s="155">
        <v>1743.96</v>
      </c>
      <c r="C154" s="191">
        <f>'Componente sistematica'!E153</f>
        <v>1735.3674603174602</v>
      </c>
      <c r="D154" s="170">
        <f t="shared" si="5"/>
        <v>8.5925396825398366</v>
      </c>
      <c r="E154" s="160">
        <v>1632.08</v>
      </c>
      <c r="F154" s="165">
        <f>'Componente sistematica'!I153</f>
        <v>1619.6835019841271</v>
      </c>
      <c r="G154" s="167">
        <f t="shared" si="4"/>
        <v>12.396498015872794</v>
      </c>
    </row>
    <row r="155" spans="1:7">
      <c r="A155" s="153">
        <v>41821</v>
      </c>
      <c r="B155" s="155">
        <v>1761.19</v>
      </c>
      <c r="C155" s="191">
        <f>'Componente sistematica'!E154</f>
        <v>1766.9253273809522</v>
      </c>
      <c r="D155" s="170">
        <f t="shared" si="5"/>
        <v>-5.7353273809521852</v>
      </c>
      <c r="E155" s="160">
        <v>1635.64</v>
      </c>
      <c r="F155" s="165">
        <f>'Componente sistematica'!I154</f>
        <v>1643.7890178571429</v>
      </c>
      <c r="G155" s="167">
        <f t="shared" si="4"/>
        <v>-8.1490178571427805</v>
      </c>
    </row>
    <row r="156" spans="1:7">
      <c r="A156" s="153">
        <v>41852</v>
      </c>
      <c r="B156" s="155">
        <v>1749.73</v>
      </c>
      <c r="C156" s="191">
        <f>'Componente sistematica'!E155</f>
        <v>1750.5827876984126</v>
      </c>
      <c r="D156" s="170">
        <f t="shared" si="5"/>
        <v>-0.85278769841261237</v>
      </c>
      <c r="E156" s="160">
        <v>1621.61</v>
      </c>
      <c r="F156" s="165">
        <f>'Componente sistematica'!I155</f>
        <v>1624.8228769841271</v>
      </c>
      <c r="G156" s="167">
        <f t="shared" si="4"/>
        <v>-3.212876984127206</v>
      </c>
    </row>
    <row r="157" spans="1:7">
      <c r="A157" s="153">
        <v>41883</v>
      </c>
      <c r="B157" s="155">
        <v>1734.56</v>
      </c>
      <c r="C157" s="191">
        <f>'Componente sistematica'!E156</f>
        <v>1735.6854265873014</v>
      </c>
      <c r="D157" s="170">
        <f t="shared" si="5"/>
        <v>-1.1254265873014901</v>
      </c>
      <c r="E157" s="160">
        <v>1614.78</v>
      </c>
      <c r="F157" s="165">
        <f>'Componente sistematica'!I156</f>
        <v>1611.8781051587302</v>
      </c>
      <c r="G157" s="167">
        <f t="shared" si="4"/>
        <v>2.9018948412697227</v>
      </c>
    </row>
    <row r="158" spans="1:7">
      <c r="A158" s="153">
        <v>41913</v>
      </c>
      <c r="B158" s="155">
        <v>1709.22</v>
      </c>
      <c r="C158" s="191">
        <f>'Componente sistematica'!E157</f>
        <v>1699.4107242063492</v>
      </c>
      <c r="D158" s="170">
        <f t="shared" si="5"/>
        <v>9.8092757936508406</v>
      </c>
      <c r="E158" s="160">
        <v>1593.24</v>
      </c>
      <c r="F158" s="165">
        <f>'Componente sistematica'!I157</f>
        <v>1588.7100297619047</v>
      </c>
      <c r="G158" s="167">
        <f t="shared" si="4"/>
        <v>4.5299702380953022</v>
      </c>
    </row>
    <row r="159" spans="1:7">
      <c r="A159" s="153">
        <v>41944</v>
      </c>
      <c r="B159" s="155">
        <v>1652.41</v>
      </c>
      <c r="C159" s="191">
        <f>'Componente sistematica'!E158</f>
        <v>1644.4741071428573</v>
      </c>
      <c r="D159" s="170">
        <f t="shared" si="5"/>
        <v>7.9358928571427896</v>
      </c>
      <c r="E159" s="160">
        <v>1553.45</v>
      </c>
      <c r="F159" s="165">
        <f>'Componente sistematica'!I158</f>
        <v>1543.5041567460319</v>
      </c>
      <c r="G159" s="167">
        <f t="shared" si="4"/>
        <v>9.945843253968178</v>
      </c>
    </row>
    <row r="160" spans="1:7">
      <c r="A160" s="153">
        <v>41974</v>
      </c>
      <c r="B160" s="155">
        <v>1585.65</v>
      </c>
      <c r="C160" s="191">
        <f>'Componente sistematica'!E159</f>
        <v>1577.6127380952382</v>
      </c>
      <c r="D160" s="170">
        <f t="shared" si="5"/>
        <v>8.0372619047618628</v>
      </c>
      <c r="E160" s="160">
        <v>1493.47</v>
      </c>
      <c r="F160" s="165">
        <f>'Componente sistematica'!I159</f>
        <v>1489.3805555555555</v>
      </c>
      <c r="G160" s="167">
        <f t="shared" si="4"/>
        <v>4.0894444444445526</v>
      </c>
    </row>
    <row r="161" spans="1:7">
      <c r="A161" s="153">
        <v>42005</v>
      </c>
      <c r="B161" s="155">
        <v>1472.04</v>
      </c>
      <c r="C161" s="191">
        <f>'Componente sistematica'!E160</f>
        <v>1498.056031746032</v>
      </c>
      <c r="D161" s="170">
        <f t="shared" si="5"/>
        <v>-26.016031746032013</v>
      </c>
      <c r="E161" s="160">
        <v>1387.26</v>
      </c>
      <c r="F161" s="165">
        <f>'Componente sistematica'!I160</f>
        <v>1413.84123015873</v>
      </c>
      <c r="G161" s="167">
        <f t="shared" si="4"/>
        <v>-26.581230158730023</v>
      </c>
    </row>
    <row r="162" spans="1:7">
      <c r="A162" s="153">
        <v>42036</v>
      </c>
      <c r="B162" s="155">
        <v>1489.44</v>
      </c>
      <c r="C162" s="191">
        <f>'Componente sistematica'!E161</f>
        <v>1508.3850992063494</v>
      </c>
      <c r="D162" s="170">
        <f t="shared" si="5"/>
        <v>-18.945099206349369</v>
      </c>
      <c r="E162" s="160">
        <v>1400.39</v>
      </c>
      <c r="F162" s="165">
        <f>'Componente sistematica'!I161</f>
        <v>1409.8462202380952</v>
      </c>
      <c r="G162" s="167">
        <f t="shared" si="4"/>
        <v>-9.4562202380950566</v>
      </c>
    </row>
    <row r="163" spans="1:7">
      <c r="A163" s="153">
        <v>42064</v>
      </c>
      <c r="B163" s="155">
        <v>1565.9</v>
      </c>
      <c r="C163" s="191">
        <f>'Componente sistematica'!E162</f>
        <v>1547.3126587301588</v>
      </c>
      <c r="D163" s="170">
        <f t="shared" si="5"/>
        <v>18.587341269841318</v>
      </c>
      <c r="E163" s="160">
        <v>1462.26</v>
      </c>
      <c r="F163" s="165">
        <f>'Componente sistematica'!I162</f>
        <v>1441.918273809524</v>
      </c>
      <c r="G163" s="167">
        <f t="shared" si="4"/>
        <v>20.341726190476038</v>
      </c>
    </row>
    <row r="164" spans="1:7">
      <c r="A164" s="153">
        <v>42095</v>
      </c>
      <c r="B164" s="155">
        <v>1580.63</v>
      </c>
      <c r="C164" s="191">
        <f>'Componente sistematica'!E163</f>
        <v>1587.7684920634922</v>
      </c>
      <c r="D164" s="170">
        <f t="shared" si="5"/>
        <v>-7.1384920634920945</v>
      </c>
      <c r="E164" s="160">
        <v>1447.72</v>
      </c>
      <c r="F164" s="165">
        <f>'Componente sistematica'!I163</f>
        <v>1464.7923908730158</v>
      </c>
      <c r="G164" s="167">
        <f t="shared" si="4"/>
        <v>-17.07239087301582</v>
      </c>
    </row>
    <row r="165" spans="1:7">
      <c r="A165" s="153">
        <v>42125</v>
      </c>
      <c r="B165" s="155">
        <v>1614.05</v>
      </c>
      <c r="C165" s="191">
        <f>'Componente sistematica'!E164</f>
        <v>1607.9858134920635</v>
      </c>
      <c r="D165" s="170">
        <f t="shared" si="5"/>
        <v>6.0641865079364834</v>
      </c>
      <c r="E165" s="160">
        <v>1480.2</v>
      </c>
      <c r="F165" s="165">
        <f>'Componente sistematica'!I164</f>
        <v>1468.5803075396827</v>
      </c>
      <c r="G165" s="167">
        <f t="shared" si="4"/>
        <v>11.61969246031731</v>
      </c>
    </row>
    <row r="166" spans="1:7">
      <c r="A166" s="153">
        <v>42156</v>
      </c>
      <c r="B166" s="155">
        <v>1622.84</v>
      </c>
      <c r="C166" s="191">
        <f>'Componente sistematica'!E165</f>
        <v>1608.9241269841268</v>
      </c>
      <c r="D166" s="170">
        <f t="shared" si="5"/>
        <v>13.915873015873103</v>
      </c>
      <c r="E166" s="160">
        <v>1477.54</v>
      </c>
      <c r="F166" s="165">
        <f>'Componente sistematica'!I165</f>
        <v>1456.6468353174603</v>
      </c>
      <c r="G166" s="167">
        <f t="shared" si="4"/>
        <v>20.893164682539691</v>
      </c>
    </row>
    <row r="167" spans="1:7">
      <c r="A167" s="153">
        <v>42186</v>
      </c>
      <c r="B167" s="155">
        <v>1626.46</v>
      </c>
      <c r="C167" s="191">
        <f>'Componente sistematica'!E166</f>
        <v>1621.0053273809522</v>
      </c>
      <c r="D167" s="170">
        <f t="shared" si="5"/>
        <v>5.4546726190478694</v>
      </c>
      <c r="E167" s="160">
        <v>1451.55</v>
      </c>
      <c r="F167" s="165">
        <f>'Componente sistematica'!I166</f>
        <v>1456.6290178571428</v>
      </c>
      <c r="G167" s="167">
        <f t="shared" si="4"/>
        <v>-5.0790178571428442</v>
      </c>
    </row>
    <row r="168" spans="1:7">
      <c r="A168" s="153">
        <v>42217</v>
      </c>
      <c r="B168" s="155">
        <v>1567.82</v>
      </c>
      <c r="C168" s="191">
        <f>'Componente sistematica'!E167</f>
        <v>1565.096121031746</v>
      </c>
      <c r="D168" s="170">
        <f t="shared" si="5"/>
        <v>2.7238789682539846</v>
      </c>
      <c r="E168" s="160">
        <v>1398.76</v>
      </c>
      <c r="F168" s="165">
        <f>'Componente sistematica'!I167</f>
        <v>1404.2595436507934</v>
      </c>
      <c r="G168" s="167">
        <f t="shared" si="4"/>
        <v>-5.4995436507933846</v>
      </c>
    </row>
    <row r="169" spans="1:7">
      <c r="A169" s="153">
        <v>42248</v>
      </c>
      <c r="B169" s="155">
        <v>1494.74</v>
      </c>
      <c r="C169" s="191">
        <f>'Componente sistematica'!E168</f>
        <v>1516.438759920635</v>
      </c>
      <c r="D169" s="170">
        <f t="shared" si="5"/>
        <v>-21.698759920634984</v>
      </c>
      <c r="E169" s="160">
        <v>1360.03</v>
      </c>
      <c r="F169" s="165">
        <f>'Componente sistematica'!I168</f>
        <v>1371.0647718253967</v>
      </c>
      <c r="G169" s="167">
        <f t="shared" si="4"/>
        <v>-11.034771825396774</v>
      </c>
    </row>
    <row r="170" spans="1:7">
      <c r="A170" s="153">
        <v>42278</v>
      </c>
      <c r="B170" s="155">
        <v>1473.21</v>
      </c>
      <c r="C170" s="191">
        <f>'Componente sistematica'!E169</f>
        <v>1475.7807242063491</v>
      </c>
      <c r="D170" s="170">
        <f t="shared" si="5"/>
        <v>-2.5707242063490412</v>
      </c>
      <c r="E170" s="160">
        <v>1348.4</v>
      </c>
      <c r="F170" s="165">
        <f>'Componente sistematica'!I169</f>
        <v>1351.203363095238</v>
      </c>
      <c r="G170" s="167">
        <f t="shared" si="4"/>
        <v>-2.8033630952379553</v>
      </c>
    </row>
    <row r="171" spans="1:7">
      <c r="A171" s="153">
        <v>42309</v>
      </c>
      <c r="B171" s="155">
        <v>1457.35</v>
      </c>
      <c r="C171" s="191">
        <f>'Componente sistematica'!E170</f>
        <v>1455.7941071428572</v>
      </c>
      <c r="D171" s="170">
        <f t="shared" si="5"/>
        <v>1.5558928571426804</v>
      </c>
      <c r="E171" s="160">
        <v>1340.52</v>
      </c>
      <c r="F171" s="165">
        <f>'Componente sistematica'!I170</f>
        <v>1329.3741567460318</v>
      </c>
      <c r="G171" s="167">
        <f t="shared" si="4"/>
        <v>11.145843253968224</v>
      </c>
    </row>
    <row r="172" spans="1:7">
      <c r="A172" s="153">
        <v>42339</v>
      </c>
      <c r="B172" s="155">
        <v>1450.68</v>
      </c>
      <c r="C172" s="191">
        <f>'Componente sistematica'!E171</f>
        <v>1447.9550595238097</v>
      </c>
      <c r="D172" s="170">
        <f t="shared" si="5"/>
        <v>2.7249404761903406</v>
      </c>
      <c r="E172" s="160">
        <v>1308.8499999999999</v>
      </c>
      <c r="F172" s="165">
        <f>'Componente sistematica'!I171</f>
        <v>1322.3434523809524</v>
      </c>
      <c r="G172" s="167">
        <f t="shared" si="4"/>
        <v>-13.493452380952476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topLeftCell="H10" zoomScale="107" workbookViewId="0">
      <selection activeCell="T28" sqref="T28"/>
    </sheetView>
  </sheetViews>
  <sheetFormatPr defaultRowHeight="12.75"/>
  <cols>
    <col min="3" max="3" width="10.7109375" customWidth="1"/>
    <col min="5" max="5" width="13.140625" bestFit="1" customWidth="1"/>
    <col min="7" max="7" width="19.42578125" bestFit="1" customWidth="1"/>
  </cols>
  <sheetData>
    <row r="1" spans="1:12" ht="37.5">
      <c r="F1" s="296" t="s">
        <v>218</v>
      </c>
      <c r="G1" s="296"/>
      <c r="H1" s="296"/>
      <c r="I1" s="296"/>
      <c r="J1" s="296"/>
      <c r="K1" s="296"/>
      <c r="L1" s="296"/>
    </row>
    <row r="2" spans="1:12" ht="21">
      <c r="F2" s="4"/>
      <c r="G2" s="4"/>
      <c r="H2" s="4"/>
      <c r="I2" s="4"/>
      <c r="J2" s="4"/>
      <c r="K2" s="4"/>
      <c r="L2" s="4"/>
    </row>
    <row r="3" spans="1:12">
      <c r="A3" s="178" t="s">
        <v>2</v>
      </c>
      <c r="B3" s="222" t="s">
        <v>220</v>
      </c>
      <c r="C3" s="181" t="s">
        <v>223</v>
      </c>
      <c r="D3" s="166" t="s">
        <v>221</v>
      </c>
      <c r="E3" s="225" t="s">
        <v>224</v>
      </c>
      <c r="G3" s="229" t="s">
        <v>225</v>
      </c>
      <c r="H3" s="150">
        <f>MIN(C4:C171)</f>
        <v>-2.8247537616423055</v>
      </c>
    </row>
    <row r="4" spans="1:12">
      <c r="A4" s="153">
        <v>37257</v>
      </c>
      <c r="B4" s="223">
        <f>'Calcolo residui'!$D$5</f>
        <v>-42.25309523809517</v>
      </c>
      <c r="C4" s="155">
        <f>STANDARDIZE(B4,$B$172,SQRT($B$173))</f>
        <v>-2.8247537616423055</v>
      </c>
      <c r="D4" s="167">
        <f>'Calcolo residui'!G5</f>
        <v>2.577380952391195E-2</v>
      </c>
      <c r="E4" s="189">
        <f>STANDARDIZE(D4,$D$172,SQRT($D$173))</f>
        <v>4.0733231826526137E-3</v>
      </c>
      <c r="G4" s="229" t="s">
        <v>226</v>
      </c>
      <c r="H4" s="150">
        <f>MAX(C4:C171)</f>
        <v>3.932695359854621</v>
      </c>
    </row>
    <row r="5" spans="1:12">
      <c r="A5" s="153">
        <v>37288</v>
      </c>
      <c r="B5" s="223">
        <f>'Calcolo residui'!D6</f>
        <v>58.638234126984116</v>
      </c>
      <c r="C5" s="155">
        <f>STANDARDIZE(B5,$B$172,SQRT($B$173))</f>
        <v>3.932695359854621</v>
      </c>
      <c r="D5" s="167">
        <f>'Calcolo residui'!G6</f>
        <v>4.5571130952381509</v>
      </c>
      <c r="E5" s="189">
        <f t="shared" ref="E5:E68" si="0">STANDARDIZE(D5,$D$172,SQRT($D$173))</f>
        <v>0.35567768230255059</v>
      </c>
      <c r="I5" s="1"/>
    </row>
    <row r="6" spans="1:12">
      <c r="A6" s="153">
        <v>37316</v>
      </c>
      <c r="B6" s="223">
        <f>'Calcolo residui'!D7</f>
        <v>-38.829325396825539</v>
      </c>
      <c r="C6" s="155">
        <f t="shared" ref="C6:C69" si="1">STANDARDIZE(B6,$B$172,SQRT($B$173))</f>
        <v>-2.5954382134015166</v>
      </c>
      <c r="D6" s="167">
        <f>'Calcolo residui'!G7</f>
        <v>-9.8349404761905816</v>
      </c>
      <c r="E6" s="189">
        <f t="shared" si="0"/>
        <v>-0.76105811109849963</v>
      </c>
      <c r="G6" s="228" t="s">
        <v>12</v>
      </c>
      <c r="H6" s="228" t="s">
        <v>13</v>
      </c>
      <c r="I6" s="228" t="s">
        <v>14</v>
      </c>
    </row>
    <row r="7" spans="1:12">
      <c r="A7" s="153">
        <v>37347</v>
      </c>
      <c r="B7" s="223">
        <f>'Calcolo residui'!D8</f>
        <v>9.4981746031746752</v>
      </c>
      <c r="C7" s="155">
        <f t="shared" si="1"/>
        <v>0.64141697003486509</v>
      </c>
      <c r="D7" s="167">
        <f>'Calcolo residui'!G8</f>
        <v>5.2709424603174284</v>
      </c>
      <c r="E7" s="189">
        <f t="shared" si="0"/>
        <v>0.4110664979714489</v>
      </c>
      <c r="G7" s="123" t="s">
        <v>11</v>
      </c>
      <c r="H7" s="124">
        <v>-2.5</v>
      </c>
      <c r="I7" s="124">
        <f>COUNTIF($C$4:$C$171,"&lt;-2,5")</f>
        <v>3</v>
      </c>
    </row>
    <row r="8" spans="1:12">
      <c r="A8" s="153">
        <v>37377</v>
      </c>
      <c r="B8" s="223">
        <f>'Calcolo residui'!D9</f>
        <v>4.0841865079364652</v>
      </c>
      <c r="C8" s="155">
        <f t="shared" si="1"/>
        <v>0.27880157653976223</v>
      </c>
      <c r="D8" s="167">
        <f>'Calcolo residui'!G9</f>
        <v>4.0230257936508451</v>
      </c>
      <c r="E8" s="189">
        <f t="shared" si="0"/>
        <v>0.31423575717884389</v>
      </c>
      <c r="G8" s="124">
        <v>-2.5</v>
      </c>
      <c r="H8" s="124">
        <v>-2</v>
      </c>
      <c r="I8" s="124">
        <f t="shared" ref="I8:I17" si="2">COUNTIF($C$4:$C$171,"&gt;="&amp;H7)-COUNTIF($C$4:$C$171,"&gt;"&amp;H8)</f>
        <v>3</v>
      </c>
    </row>
    <row r="9" spans="1:12">
      <c r="A9" s="153">
        <v>37408</v>
      </c>
      <c r="B9" s="223">
        <f>'Calcolo residui'!D10</f>
        <v>11.59587301587294</v>
      </c>
      <c r="C9" s="155">
        <f t="shared" si="1"/>
        <v>0.78191556773655913</v>
      </c>
      <c r="D9" s="167">
        <f>'Calcolo residui'!G10</f>
        <v>13.359831349206388</v>
      </c>
      <c r="E9" s="189">
        <f t="shared" si="0"/>
        <v>1.0387150615509415</v>
      </c>
      <c r="G9" s="124">
        <v>-2</v>
      </c>
      <c r="H9" s="124">
        <v>-1.5</v>
      </c>
      <c r="I9" s="124">
        <f t="shared" si="2"/>
        <v>4</v>
      </c>
    </row>
    <row r="10" spans="1:12">
      <c r="A10" s="153">
        <v>37438</v>
      </c>
      <c r="B10" s="223">
        <f>'Calcolo residui'!D11</f>
        <v>-18.238660714285515</v>
      </c>
      <c r="C10" s="155">
        <f t="shared" si="1"/>
        <v>-1.2163269473918987</v>
      </c>
      <c r="D10" s="167">
        <f>'Calcolo residui'!G11</f>
        <v>-16.679017857142867</v>
      </c>
      <c r="E10" s="189">
        <f t="shared" si="0"/>
        <v>-1.2921168753105057</v>
      </c>
      <c r="G10" s="124">
        <v>-1.5</v>
      </c>
      <c r="H10" s="124">
        <f t="shared" ref="H10:H16" si="3">H9+0.5</f>
        <v>-1</v>
      </c>
      <c r="I10" s="124">
        <f t="shared" si="2"/>
        <v>12</v>
      </c>
    </row>
    <row r="11" spans="1:12">
      <c r="A11" s="153">
        <v>37469</v>
      </c>
      <c r="B11" s="223">
        <f>'Calcolo residui'!D12</f>
        <v>-5.0961210317459518</v>
      </c>
      <c r="C11" s="155">
        <f t="shared" si="1"/>
        <v>-0.33607248161265613</v>
      </c>
      <c r="D11" s="167">
        <f>'Calcolo residui'!G12</f>
        <v>-7.5028769841269423</v>
      </c>
      <c r="E11" s="189">
        <f t="shared" si="0"/>
        <v>-0.58010417279178039</v>
      </c>
      <c r="G11" s="124">
        <f t="shared" ref="G11:G16" si="4">G10+0.5</f>
        <v>-1</v>
      </c>
      <c r="H11" s="124">
        <f t="shared" si="3"/>
        <v>-0.5</v>
      </c>
      <c r="I11" s="124">
        <f t="shared" si="2"/>
        <v>24</v>
      </c>
    </row>
    <row r="12" spans="1:12">
      <c r="A12" s="153">
        <v>37500</v>
      </c>
      <c r="B12" s="223">
        <f>'Calcolo residui'!D13</f>
        <v>-3.5787599206348659</v>
      </c>
      <c r="C12" s="155">
        <f t="shared" si="1"/>
        <v>-0.2344434261546936</v>
      </c>
      <c r="D12" s="167">
        <f>'Calcolo residui'!G13</f>
        <v>-1.8614384920635985</v>
      </c>
      <c r="E12" s="189">
        <f t="shared" si="0"/>
        <v>-0.14236286929466124</v>
      </c>
      <c r="G12" s="124">
        <f t="shared" si="4"/>
        <v>-0.5</v>
      </c>
      <c r="H12" s="124">
        <f t="shared" si="3"/>
        <v>0</v>
      </c>
      <c r="I12" s="124">
        <f t="shared" si="2"/>
        <v>39</v>
      </c>
    </row>
    <row r="13" spans="1:12">
      <c r="A13" s="153">
        <v>37530</v>
      </c>
      <c r="B13" s="223">
        <f>'Calcolo residui'!D14</f>
        <v>6.4692757936506951</v>
      </c>
      <c r="C13" s="155">
        <f t="shared" si="1"/>
        <v>0.43854889674922165</v>
      </c>
      <c r="D13" s="167">
        <f>'Calcolo residui'!G14</f>
        <v>7.7266369047619037</v>
      </c>
      <c r="E13" s="189">
        <f t="shared" si="0"/>
        <v>0.60161344599083511</v>
      </c>
      <c r="G13" s="124">
        <f t="shared" si="4"/>
        <v>0</v>
      </c>
      <c r="H13" s="124">
        <f t="shared" si="3"/>
        <v>0.5</v>
      </c>
      <c r="I13" s="124">
        <f t="shared" si="2"/>
        <v>39</v>
      </c>
    </row>
    <row r="14" spans="1:12">
      <c r="A14" s="153">
        <v>37561</v>
      </c>
      <c r="B14" s="223">
        <f>'Calcolo residui'!D15</f>
        <v>2.0158928571429442</v>
      </c>
      <c r="C14" s="155">
        <f t="shared" si="1"/>
        <v>0.14027243631029584</v>
      </c>
      <c r="D14" s="167">
        <f>'Calcolo residui'!G15</f>
        <v>-0.72415674603166735</v>
      </c>
      <c r="E14" s="189">
        <f t="shared" si="0"/>
        <v>-5.4116725221323145E-2</v>
      </c>
      <c r="G14" s="124">
        <f t="shared" si="4"/>
        <v>0.5</v>
      </c>
      <c r="H14" s="124">
        <f t="shared" si="3"/>
        <v>1</v>
      </c>
      <c r="I14" s="124">
        <f t="shared" si="2"/>
        <v>20</v>
      </c>
    </row>
    <row r="15" spans="1:12">
      <c r="A15" s="153">
        <v>37591</v>
      </c>
      <c r="B15" s="223">
        <f>'Calcolo residui'!D16</f>
        <v>-17.622738095238219</v>
      </c>
      <c r="C15" s="155">
        <f t="shared" si="1"/>
        <v>-1.1750739895095554</v>
      </c>
      <c r="D15" s="167">
        <f>'Calcolo residui'!G16</f>
        <v>-20.310555555555538</v>
      </c>
      <c r="E15" s="189">
        <f t="shared" si="0"/>
        <v>-1.573902105804204</v>
      </c>
      <c r="G15" s="124">
        <f t="shared" si="4"/>
        <v>1</v>
      </c>
      <c r="H15" s="124">
        <f t="shared" si="3"/>
        <v>1.5</v>
      </c>
      <c r="I15" s="124">
        <f t="shared" si="2"/>
        <v>14</v>
      </c>
    </row>
    <row r="16" spans="1:12">
      <c r="A16" s="153">
        <v>37622</v>
      </c>
      <c r="B16" s="223">
        <f>'Calcolo residui'!D17</f>
        <v>18.847301587301672</v>
      </c>
      <c r="C16" s="155">
        <f t="shared" si="1"/>
        <v>1.2675981327098698</v>
      </c>
      <c r="D16" s="167">
        <f>'Calcolo residui'!G17</f>
        <v>17.398769841269996</v>
      </c>
      <c r="E16" s="189">
        <f t="shared" si="0"/>
        <v>1.3521121149350983</v>
      </c>
      <c r="G16" s="124">
        <f t="shared" si="4"/>
        <v>1.5</v>
      </c>
      <c r="H16" s="124">
        <f t="shared" si="3"/>
        <v>2</v>
      </c>
      <c r="I16" s="124">
        <f t="shared" si="2"/>
        <v>6</v>
      </c>
    </row>
    <row r="17" spans="1:20">
      <c r="A17" s="153">
        <v>37653</v>
      </c>
      <c r="B17" s="223">
        <f>'Calcolo residui'!D18</f>
        <v>4.7515674603173466</v>
      </c>
      <c r="C17" s="155">
        <f t="shared" si="1"/>
        <v>0.32350108499852293</v>
      </c>
      <c r="D17" s="167">
        <f>'Calcolo residui'!G18</f>
        <v>1.5371130952381691</v>
      </c>
      <c r="E17" s="189">
        <f t="shared" si="0"/>
        <v>0.12134405650460613</v>
      </c>
      <c r="G17" s="124">
        <v>2</v>
      </c>
      <c r="H17" s="124">
        <v>2.5</v>
      </c>
      <c r="I17" s="124">
        <f t="shared" si="2"/>
        <v>2</v>
      </c>
    </row>
    <row r="18" spans="1:20">
      <c r="A18" s="153">
        <v>37681</v>
      </c>
      <c r="B18" s="223">
        <f>'Calcolo residui'!D19</f>
        <v>10.350674603174411</v>
      </c>
      <c r="C18" s="155">
        <f t="shared" si="1"/>
        <v>0.6985152897054181</v>
      </c>
      <c r="D18" s="167">
        <f>'Calcolo residui'!G19</f>
        <v>14.961726190476156</v>
      </c>
      <c r="E18" s="189">
        <f t="shared" si="0"/>
        <v>1.1630123550283487</v>
      </c>
      <c r="G18" s="124">
        <v>2.5</v>
      </c>
      <c r="H18" s="124">
        <v>3</v>
      </c>
      <c r="I18" s="123">
        <f>COUNTIF($C$4:$C$171,"&gt;2,5")</f>
        <v>2</v>
      </c>
    </row>
    <row r="19" spans="1:20">
      <c r="A19" s="153">
        <v>37712</v>
      </c>
      <c r="B19" s="223">
        <f>'Calcolo residui'!D20</f>
        <v>-2.3584920634921218</v>
      </c>
      <c r="C19" s="155">
        <f t="shared" si="1"/>
        <v>-0.15271293443521131</v>
      </c>
      <c r="D19" s="167">
        <f>'Calcolo residui'!G20</f>
        <v>3.9209424603174057</v>
      </c>
      <c r="E19" s="189">
        <f t="shared" si="0"/>
        <v>0.30631471160481566</v>
      </c>
      <c r="G19" s="183" t="s">
        <v>78</v>
      </c>
      <c r="H19" s="168"/>
      <c r="I19" s="168">
        <f>SUM(I7:I18)</f>
        <v>168</v>
      </c>
    </row>
    <row r="20" spans="1:20">
      <c r="A20" s="153">
        <v>37742</v>
      </c>
      <c r="B20" s="223">
        <f>'Calcolo residui'!D21</f>
        <v>-8.039146825396756</v>
      </c>
      <c r="C20" s="155">
        <f t="shared" si="1"/>
        <v>-0.53318899488492422</v>
      </c>
      <c r="D20" s="167">
        <f>'Calcolo residui'!G21</f>
        <v>-10.366974206349255</v>
      </c>
      <c r="E20" s="189">
        <f t="shared" si="0"/>
        <v>-0.80234069157362808</v>
      </c>
      <c r="K20" s="270" t="s">
        <v>258</v>
      </c>
      <c r="L20" s="271"/>
      <c r="M20" s="271"/>
      <c r="N20" s="271"/>
      <c r="O20" s="271"/>
      <c r="P20" s="271"/>
      <c r="Q20" s="271"/>
    </row>
    <row r="21" spans="1:20">
      <c r="A21" s="153">
        <v>37773</v>
      </c>
      <c r="B21" s="223">
        <f>'Calcolo residui'!D22</f>
        <v>5.119206349206479</v>
      </c>
      <c r="C21" s="155">
        <f t="shared" si="1"/>
        <v>0.34812461907608899</v>
      </c>
      <c r="D21" s="167">
        <f>'Calcolo residui'!G22</f>
        <v>6.5264980158730168</v>
      </c>
      <c r="E21" s="189">
        <f t="shared" si="0"/>
        <v>0.50848997006552021</v>
      </c>
      <c r="G21" s="284" t="s">
        <v>266</v>
      </c>
      <c r="H21" s="284"/>
    </row>
    <row r="22" spans="1:20">
      <c r="A22" s="153">
        <v>37803</v>
      </c>
      <c r="B22" s="223">
        <f>'Calcolo residui'!D23</f>
        <v>-17.615327380952294</v>
      </c>
      <c r="C22" s="155">
        <f t="shared" si="1"/>
        <v>-1.1745776383854674</v>
      </c>
      <c r="D22" s="167">
        <f>'Calcolo residui'!G23</f>
        <v>-17.402351190476224</v>
      </c>
      <c r="E22" s="189">
        <f t="shared" si="0"/>
        <v>-1.3482431410921349</v>
      </c>
      <c r="G22" s="284" t="s">
        <v>267</v>
      </c>
      <c r="H22" s="284"/>
      <c r="J22" s="245" t="s">
        <v>244</v>
      </c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>
      <c r="A23" s="153">
        <v>37834</v>
      </c>
      <c r="B23" s="223">
        <f>'Calcolo residui'!D24</f>
        <v>2.7338789682542028</v>
      </c>
      <c r="C23" s="155">
        <f t="shared" si="1"/>
        <v>0.18836135184256622</v>
      </c>
      <c r="D23" s="167">
        <f>'Calcolo residui'!G24</f>
        <v>4.7704563492062562</v>
      </c>
      <c r="E23" s="189">
        <f t="shared" si="0"/>
        <v>0.37223182079323874</v>
      </c>
      <c r="J23" s="245" t="s">
        <v>245</v>
      </c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>
      <c r="A24" s="153">
        <v>37865</v>
      </c>
      <c r="B24" s="223">
        <f>'Calcolo residui'!D25</f>
        <v>6.7645734126983825</v>
      </c>
      <c r="C24" s="155">
        <f t="shared" si="1"/>
        <v>0.45832719334786476</v>
      </c>
      <c r="D24" s="167">
        <f>'Calcolo residui'!G25</f>
        <v>-1.6381051587302409</v>
      </c>
      <c r="E24" s="189">
        <f t="shared" si="0"/>
        <v>-0.12503356142659935</v>
      </c>
      <c r="J24" s="245" t="s">
        <v>247</v>
      </c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>
      <c r="A25" s="153">
        <v>37895</v>
      </c>
      <c r="B25" s="223">
        <f>'Calcolo residui'!D26</f>
        <v>-9.7907242063490685</v>
      </c>
      <c r="C25" s="155">
        <f t="shared" si="1"/>
        <v>-0.65050527080909559</v>
      </c>
      <c r="D25" s="167">
        <f>'Calcolo residui'!G26</f>
        <v>-6.9100297619046387</v>
      </c>
      <c r="E25" s="189">
        <f t="shared" si="0"/>
        <v>-0.53410283533231251</v>
      </c>
      <c r="G25" s="229" t="s">
        <v>227</v>
      </c>
      <c r="H25" s="150">
        <f>MIN(E4:E171)</f>
        <v>-3.1543708551617575</v>
      </c>
      <c r="J25" s="245" t="s">
        <v>246</v>
      </c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>
      <c r="A26" s="153">
        <v>37926</v>
      </c>
      <c r="B26" s="223">
        <f>'Calcolo residui'!D27</f>
        <v>6.6125595238095229</v>
      </c>
      <c r="C26" s="155">
        <f t="shared" si="1"/>
        <v>0.44814568294065921</v>
      </c>
      <c r="D26" s="167">
        <f>'Calcolo residui'!G27</f>
        <v>8.952509920635066</v>
      </c>
      <c r="E26" s="189">
        <f t="shared" si="0"/>
        <v>0.6967337335992525</v>
      </c>
      <c r="G26" s="229" t="s">
        <v>228</v>
      </c>
      <c r="H26" s="150">
        <f>MAX(E4,E171)</f>
        <v>4.0733231826526137E-3</v>
      </c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>
      <c r="A27" s="153">
        <v>37956</v>
      </c>
      <c r="B27" s="223">
        <f>'Calcolo residui'!D28</f>
        <v>-13.222738095238128</v>
      </c>
      <c r="C27" s="155">
        <f t="shared" si="1"/>
        <v>-0.8803729847582169</v>
      </c>
      <c r="D27" s="167">
        <f>'Calcolo residui'!G28</f>
        <v>-14.470555555555507</v>
      </c>
      <c r="E27" s="189">
        <f t="shared" si="0"/>
        <v>-1.1207536373737366</v>
      </c>
    </row>
    <row r="28" spans="1:20">
      <c r="A28" s="153">
        <v>37987</v>
      </c>
      <c r="B28" s="223">
        <f>'Calcolo residui'!D29</f>
        <v>15.813968253968369</v>
      </c>
      <c r="C28" s="155">
        <f t="shared" si="1"/>
        <v>1.0644330461009988</v>
      </c>
      <c r="D28" s="167">
        <f>'Calcolo residui'!G29</f>
        <v>15.91876984126975</v>
      </c>
      <c r="E28" s="189">
        <f t="shared" si="0"/>
        <v>1.2372731195109203</v>
      </c>
    </row>
    <row r="29" spans="1:20">
      <c r="A29" s="153">
        <v>38018</v>
      </c>
      <c r="B29" s="223">
        <f>'Calcolo residui'!D30</f>
        <v>-0.30843253968259887</v>
      </c>
      <c r="C29" s="155">
        <f t="shared" si="1"/>
        <v>-1.5405070465505745E-2</v>
      </c>
      <c r="D29" s="167">
        <f>'Calcolo residui'!G30</f>
        <v>1.0571130952380372</v>
      </c>
      <c r="E29" s="189">
        <f t="shared" si="0"/>
        <v>8.4098976907571371E-2</v>
      </c>
      <c r="G29" s="228" t="s">
        <v>12</v>
      </c>
      <c r="H29" s="228" t="s">
        <v>13</v>
      </c>
      <c r="I29" s="228" t="s">
        <v>14</v>
      </c>
    </row>
    <row r="30" spans="1:20">
      <c r="A30" s="153">
        <v>38047</v>
      </c>
      <c r="B30" s="223">
        <f>'Calcolo residui'!D31</f>
        <v>1.080674603174657</v>
      </c>
      <c r="C30" s="155">
        <f t="shared" si="1"/>
        <v>7.7633854695241061E-2</v>
      </c>
      <c r="D30" s="167">
        <f>'Calcolo residui'!G31</f>
        <v>-4.4582738095236891</v>
      </c>
      <c r="E30" s="189">
        <f t="shared" si="0"/>
        <v>-0.3438614903345894</v>
      </c>
      <c r="G30" s="123" t="s">
        <v>11</v>
      </c>
      <c r="H30" s="124">
        <v>-2.5</v>
      </c>
      <c r="I30" s="124">
        <f>COUNTIF($E$4:$E$171,"&lt;-2")</f>
        <v>7</v>
      </c>
    </row>
    <row r="31" spans="1:20">
      <c r="A31" s="153">
        <v>38078</v>
      </c>
      <c r="B31" s="223">
        <f>'Calcolo residui'!D32</f>
        <v>-10.728492063492013</v>
      </c>
      <c r="C31" s="155">
        <f t="shared" si="1"/>
        <v>-0.71331461847353417</v>
      </c>
      <c r="D31" s="167">
        <f>'Calcolo residui'!G32</f>
        <v>-5.5157242063493186</v>
      </c>
      <c r="E31" s="189">
        <f t="shared" si="0"/>
        <v>-0.42591320741724714</v>
      </c>
      <c r="G31" s="124">
        <v>-2.5</v>
      </c>
      <c r="H31" s="124">
        <v>-2</v>
      </c>
      <c r="I31" s="124">
        <f>COUNTIF($E$4:$E$171,"&gt;="&amp;H30)-COUNTIF($E$4:$E$171,"&gt;"&amp;H31)</f>
        <v>6</v>
      </c>
    </row>
    <row r="32" spans="1:20">
      <c r="A32" s="153">
        <v>38108</v>
      </c>
      <c r="B32" s="223">
        <f>'Calcolo residui'!D33</f>
        <v>5.3375198412697955</v>
      </c>
      <c r="C32" s="155">
        <f t="shared" si="1"/>
        <v>0.3627467112265052</v>
      </c>
      <c r="D32" s="167">
        <f>'Calcolo residui'!G33</f>
        <v>3.7130257936506723</v>
      </c>
      <c r="E32" s="189">
        <f t="shared" si="0"/>
        <v>0.2901816432724188</v>
      </c>
      <c r="G32" s="123">
        <v>-2</v>
      </c>
      <c r="H32" s="124">
        <v>-1.5</v>
      </c>
      <c r="I32" s="124">
        <f t="shared" ref="I32:I40" si="5">COUNTIF($E$4:$E$171,"&gt;="&amp;H31)-COUNTIF($E$4:$E$171,"&gt;"&amp;H32)</f>
        <v>5</v>
      </c>
    </row>
    <row r="33" spans="1:17">
      <c r="A33" s="153">
        <v>38139</v>
      </c>
      <c r="B33" s="223">
        <f>'Calcolo residui'!D34</f>
        <v>18.239206349206597</v>
      </c>
      <c r="C33" s="155">
        <f t="shared" si="1"/>
        <v>1.2268694332437062</v>
      </c>
      <c r="D33" s="167">
        <f>'Calcolo residui'!G34</f>
        <v>18.116498015873049</v>
      </c>
      <c r="E33" s="189">
        <f t="shared" si="0"/>
        <v>1.4078034545020104</v>
      </c>
      <c r="G33" s="124">
        <v>-1.5</v>
      </c>
      <c r="H33" s="124">
        <f>H32+0.5</f>
        <v>-1</v>
      </c>
      <c r="I33" s="124">
        <f t="shared" si="5"/>
        <v>12</v>
      </c>
    </row>
    <row r="34" spans="1:17">
      <c r="A34" s="153">
        <v>38169</v>
      </c>
      <c r="B34" s="223">
        <f>'Calcolo residui'!D35</f>
        <v>-19.025327380952604</v>
      </c>
      <c r="C34" s="155">
        <f t="shared" si="1"/>
        <v>-1.2690159149080742</v>
      </c>
      <c r="D34" s="167">
        <f>'Calcolo residui'!G35</f>
        <v>-20.88901785714279</v>
      </c>
      <c r="E34" s="189">
        <f t="shared" si="0"/>
        <v>-1.6187872609427356</v>
      </c>
      <c r="G34" s="124">
        <f>G33+0.5</f>
        <v>-1</v>
      </c>
      <c r="H34" s="124">
        <f t="shared" ref="H34:H35" si="6">H33+0.5</f>
        <v>-0.5</v>
      </c>
      <c r="I34" s="124">
        <f t="shared" si="5"/>
        <v>23</v>
      </c>
    </row>
    <row r="35" spans="1:17">
      <c r="A35" s="153">
        <v>38200</v>
      </c>
      <c r="B35" s="223">
        <f>'Calcolo residui'!D36</f>
        <v>1.5172123015875059</v>
      </c>
      <c r="C35" s="155">
        <f t="shared" si="1"/>
        <v>0.10687205886208213</v>
      </c>
      <c r="D35" s="167">
        <f>'Calcolo residui'!G36</f>
        <v>0.40712301587291222</v>
      </c>
      <c r="E35" s="189">
        <f t="shared" si="0"/>
        <v>3.3663701400841448E-2</v>
      </c>
      <c r="G35" s="124">
        <f t="shared" ref="G35" si="7">G34+0.5</f>
        <v>-0.5</v>
      </c>
      <c r="H35" s="124">
        <f t="shared" si="6"/>
        <v>0</v>
      </c>
      <c r="I35" s="124">
        <f t="shared" si="5"/>
        <v>36</v>
      </c>
    </row>
    <row r="36" spans="1:17">
      <c r="A36" s="153">
        <v>38231</v>
      </c>
      <c r="B36" s="223">
        <f>'Calcolo residui'!D37</f>
        <v>-9.1187599206350569</v>
      </c>
      <c r="C36" s="155">
        <f t="shared" si="1"/>
        <v>-0.60549878213706587</v>
      </c>
      <c r="D36" s="167">
        <f>'Calcolo residui'!G37</f>
        <v>-5.6014384920636076</v>
      </c>
      <c r="E36" s="189">
        <f t="shared" si="0"/>
        <v>-0.43256411448814464</v>
      </c>
      <c r="G36" s="124">
        <v>0</v>
      </c>
      <c r="H36" s="124">
        <v>0.5</v>
      </c>
      <c r="I36" s="124">
        <f t="shared" si="5"/>
        <v>33</v>
      </c>
    </row>
    <row r="37" spans="1:17">
      <c r="A37" s="153">
        <v>38261</v>
      </c>
      <c r="B37" s="223">
        <f>'Calcolo residui'!D38</f>
        <v>3.8059424603175103</v>
      </c>
      <c r="C37" s="155">
        <f t="shared" si="1"/>
        <v>0.26016548553990232</v>
      </c>
      <c r="D37" s="167">
        <f>'Calcolo residui'!G38</f>
        <v>6.9933035714285552</v>
      </c>
      <c r="E37" s="189">
        <f t="shared" si="0"/>
        <v>0.54471124105093538</v>
      </c>
      <c r="G37" s="124">
        <v>0.5</v>
      </c>
      <c r="H37" s="124">
        <v>1</v>
      </c>
      <c r="I37" s="124">
        <f t="shared" si="5"/>
        <v>24</v>
      </c>
    </row>
    <row r="38" spans="1:17">
      <c r="A38" s="153">
        <v>38292</v>
      </c>
      <c r="B38" s="223">
        <f>'Calcolo residui'!D39</f>
        <v>16.272559523809605</v>
      </c>
      <c r="C38" s="155">
        <f t="shared" si="1"/>
        <v>1.0951483433719991</v>
      </c>
      <c r="D38" s="167">
        <f>'Calcolo residui'!G39</f>
        <v>-2.3574900793651068</v>
      </c>
      <c r="E38" s="189">
        <f t="shared" si="0"/>
        <v>-0.1808534544056509</v>
      </c>
      <c r="G38" s="124">
        <v>1</v>
      </c>
      <c r="H38" s="124">
        <v>1.5</v>
      </c>
      <c r="I38" s="124">
        <f t="shared" si="5"/>
        <v>16</v>
      </c>
    </row>
    <row r="39" spans="1:17">
      <c r="A39" s="153">
        <v>38322</v>
      </c>
      <c r="B39" s="223">
        <f>'Calcolo residui'!D40</f>
        <v>-7.9260714285715039</v>
      </c>
      <c r="C39" s="155">
        <f t="shared" si="1"/>
        <v>-0.52561548737195662</v>
      </c>
      <c r="D39" s="167">
        <f>'Calcolo residui'!G40</f>
        <v>-3.9438888888888641</v>
      </c>
      <c r="E39" s="189">
        <f t="shared" si="0"/>
        <v>-0.30394835010010357</v>
      </c>
      <c r="G39" s="124">
        <v>1.5</v>
      </c>
      <c r="H39" s="124">
        <v>2</v>
      </c>
      <c r="I39" s="124">
        <f t="shared" si="5"/>
        <v>8</v>
      </c>
    </row>
    <row r="40" spans="1:17">
      <c r="A40" s="153">
        <v>38353</v>
      </c>
      <c r="B40" s="223">
        <f>'Calcolo residui'!D41</f>
        <v>-6.1960317460316219</v>
      </c>
      <c r="C40" s="155">
        <f t="shared" si="1"/>
        <v>-0.40974175266646129</v>
      </c>
      <c r="D40" s="167">
        <f>'Calcolo residui'!G41</f>
        <v>7.0087698412697819</v>
      </c>
      <c r="E40" s="189">
        <f t="shared" si="0"/>
        <v>0.54591132949115517</v>
      </c>
      <c r="G40" s="124">
        <v>2</v>
      </c>
      <c r="H40" s="124">
        <v>2.5</v>
      </c>
      <c r="I40" s="124">
        <f t="shared" si="5"/>
        <v>4</v>
      </c>
    </row>
    <row r="41" spans="1:17">
      <c r="A41" s="153">
        <v>38384</v>
      </c>
      <c r="B41" s="223">
        <f>'Calcolo residui'!D42</f>
        <v>1.4149007936507587</v>
      </c>
      <c r="C41" s="155">
        <f t="shared" si="1"/>
        <v>0.10001948972876774</v>
      </c>
      <c r="D41" s="167">
        <f>'Calcolo residui'!G42</f>
        <v>-0.26288690476189913</v>
      </c>
      <c r="E41" s="189">
        <f t="shared" si="0"/>
        <v>-1.8324991984241108E-2</v>
      </c>
      <c r="G41" s="124">
        <v>2.5</v>
      </c>
      <c r="H41" s="124">
        <v>3</v>
      </c>
      <c r="I41" s="124">
        <f>COUNTIF($E$4:$E$171,"&gt;2,5")</f>
        <v>0</v>
      </c>
    </row>
    <row r="42" spans="1:17">
      <c r="A42" s="153">
        <v>38412</v>
      </c>
      <c r="B42" s="223">
        <f>'Calcolo residui'!D43</f>
        <v>-6.8359920634918581</v>
      </c>
      <c r="C42" s="155">
        <f t="shared" si="1"/>
        <v>-0.45260469552021426</v>
      </c>
      <c r="D42" s="167">
        <f>'Calcolo residui'!G43</f>
        <v>-9.8149404761907135</v>
      </c>
      <c r="E42" s="189">
        <f t="shared" si="0"/>
        <v>-0.75950623278196716</v>
      </c>
      <c r="G42" s="183" t="s">
        <v>78</v>
      </c>
      <c r="H42" s="168"/>
      <c r="I42" s="168">
        <f>SUM(I30:I41)</f>
        <v>174</v>
      </c>
    </row>
    <row r="43" spans="1:17">
      <c r="A43" s="153">
        <v>38443</v>
      </c>
      <c r="B43" s="223">
        <f>'Calcolo residui'!D44</f>
        <v>19.274841269841318</v>
      </c>
      <c r="C43" s="155">
        <f t="shared" si="1"/>
        <v>1.2962336722588468</v>
      </c>
      <c r="D43" s="167">
        <f>'Calcolo residui'!G44</f>
        <v>26.737609126984125</v>
      </c>
      <c r="E43" s="189">
        <f t="shared" si="0"/>
        <v>2.0767492243939363</v>
      </c>
    </row>
    <row r="44" spans="1:17">
      <c r="A44" s="153">
        <v>38473</v>
      </c>
      <c r="B44" s="223">
        <f>'Calcolo residui'!D45</f>
        <v>-5.8924801587302227</v>
      </c>
      <c r="C44" s="155">
        <f t="shared" si="1"/>
        <v>-0.38941062590019215</v>
      </c>
      <c r="D44" s="167">
        <f>'Calcolo residui'!G45</f>
        <v>-18.506974206349241</v>
      </c>
      <c r="E44" s="189">
        <f t="shared" si="0"/>
        <v>-1.4339551664065011</v>
      </c>
      <c r="G44" s="284" t="s">
        <v>266</v>
      </c>
      <c r="H44" s="284"/>
      <c r="K44" s="270" t="s">
        <v>258</v>
      </c>
      <c r="L44" s="271"/>
      <c r="M44" s="271"/>
      <c r="N44" s="271"/>
      <c r="O44" s="271"/>
      <c r="P44" s="271"/>
      <c r="Q44" s="271"/>
    </row>
    <row r="45" spans="1:17">
      <c r="A45" s="153">
        <v>38504</v>
      </c>
      <c r="B45" s="223">
        <f>'Calcolo residui'!D46</f>
        <v>0.32587301587318507</v>
      </c>
      <c r="C45" s="155">
        <f t="shared" si="1"/>
        <v>2.7079130566685535E-2</v>
      </c>
      <c r="D45" s="167">
        <f>'Calcolo residui'!G46</f>
        <v>6.1464980158730214</v>
      </c>
      <c r="E45" s="189">
        <f t="shared" si="0"/>
        <v>0.47900428205120943</v>
      </c>
      <c r="G45" s="284" t="s">
        <v>267</v>
      </c>
      <c r="H45" s="284"/>
    </row>
    <row r="46" spans="1:17">
      <c r="A46" s="153">
        <v>38534</v>
      </c>
      <c r="B46" s="223">
        <f>'Calcolo residui'!D47</f>
        <v>-7.011994047619055</v>
      </c>
      <c r="C46" s="155">
        <f t="shared" si="1"/>
        <v>-0.46439286860214907</v>
      </c>
      <c r="D46" s="167">
        <f>'Calcolo residui'!G47</f>
        <v>-3.6690178571429897</v>
      </c>
      <c r="E46" s="189">
        <f t="shared" si="0"/>
        <v>-0.28262003039949657</v>
      </c>
    </row>
    <row r="47" spans="1:17">
      <c r="A47" s="153">
        <v>38565</v>
      </c>
      <c r="B47" s="223">
        <f>'Calcolo residui'!D48</f>
        <v>-14.332787698412631</v>
      </c>
      <c r="C47" s="155">
        <f t="shared" si="1"/>
        <v>-0.95472133325352226</v>
      </c>
      <c r="D47" s="167">
        <f>'Calcolo residui'!G48</f>
        <v>-11.556210317460227</v>
      </c>
      <c r="E47" s="189">
        <f t="shared" si="0"/>
        <v>-0.89461817827776147</v>
      </c>
    </row>
    <row r="48" spans="1:17">
      <c r="A48" s="153">
        <v>38596</v>
      </c>
      <c r="B48" s="223">
        <f>'Calcolo residui'!D49</f>
        <v>5.4645734126982006</v>
      </c>
      <c r="C48" s="155">
        <f t="shared" si="1"/>
        <v>0.37125644194404983</v>
      </c>
      <c r="D48" s="167">
        <f>'Calcolo residui'!G49</f>
        <v>2.3618948412697591</v>
      </c>
      <c r="E48" s="189">
        <f t="shared" si="0"/>
        <v>0.18534210188193825</v>
      </c>
    </row>
    <row r="49" spans="1:5">
      <c r="A49" s="153">
        <v>38626</v>
      </c>
      <c r="B49" s="223">
        <f>'Calcolo residui'!D50</f>
        <v>31.119275793651013</v>
      </c>
      <c r="C49" s="155">
        <f t="shared" si="1"/>
        <v>2.0895442983675028</v>
      </c>
      <c r="D49" s="167">
        <f>'Calcolo residui'!G50</f>
        <v>30.186636904761826</v>
      </c>
      <c r="E49" s="189">
        <f t="shared" si="0"/>
        <v>2.3443727954682676</v>
      </c>
    </row>
    <row r="50" spans="1:5">
      <c r="A50" s="153">
        <v>38657</v>
      </c>
      <c r="B50" s="223">
        <f>'Calcolo residui'!D51</f>
        <v>-13.337440476190523</v>
      </c>
      <c r="C50" s="155">
        <f t="shared" si="1"/>
        <v>-0.88805546360231702</v>
      </c>
      <c r="D50" s="167">
        <f>'Calcolo residui'!G51</f>
        <v>-10.567490079365143</v>
      </c>
      <c r="E50" s="189">
        <f t="shared" si="0"/>
        <v>-0.81789950334642725</v>
      </c>
    </row>
    <row r="51" spans="1:5">
      <c r="A51" s="153">
        <v>38687</v>
      </c>
      <c r="B51" s="223">
        <f>'Calcolo residui'!D52</f>
        <v>-24.919404761904843</v>
      </c>
      <c r="C51" s="155">
        <f t="shared" si="1"/>
        <v>-1.6637864890555121</v>
      </c>
      <c r="D51" s="167">
        <f>'Calcolo residui'!G52</f>
        <v>-28.877222222222144</v>
      </c>
      <c r="E51" s="189">
        <f t="shared" si="0"/>
        <v>-2.2386233180566508</v>
      </c>
    </row>
    <row r="52" spans="1:5">
      <c r="A52" s="153">
        <v>38718</v>
      </c>
      <c r="B52" s="223">
        <f>'Calcolo residui'!D53</f>
        <v>27.060634920634811</v>
      </c>
      <c r="C52" s="155">
        <f t="shared" si="1"/>
        <v>1.8177066749123438</v>
      </c>
      <c r="D52" s="167">
        <f>'Calcolo residui'!G53</f>
        <v>21.05876984126985</v>
      </c>
      <c r="E52" s="189">
        <f t="shared" si="0"/>
        <v>1.6361058468623988</v>
      </c>
    </row>
    <row r="53" spans="1:5">
      <c r="A53" s="153">
        <v>38749</v>
      </c>
      <c r="B53" s="223">
        <f>'Calcolo residui'!D54</f>
        <v>-0.92176587301582913</v>
      </c>
      <c r="C53" s="155">
        <f t="shared" si="1"/>
        <v>-5.6484604461139114E-2</v>
      </c>
      <c r="D53" s="167">
        <f>'Calcolo residui'!G54</f>
        <v>3.9871130952381009</v>
      </c>
      <c r="E53" s="189">
        <f t="shared" si="0"/>
        <v>0.31144915028108011</v>
      </c>
    </row>
    <row r="54" spans="1:5">
      <c r="A54" s="153">
        <v>38777</v>
      </c>
      <c r="B54" s="223">
        <f>'Calcolo residui'!D55</f>
        <v>-15.335992063492085</v>
      </c>
      <c r="C54" s="155">
        <f t="shared" si="1"/>
        <v>-1.0219134546989399</v>
      </c>
      <c r="D54" s="167">
        <f>'Calcolo residui'!G55</f>
        <v>-6.1249404761904316</v>
      </c>
      <c r="E54" s="189">
        <f t="shared" si="0"/>
        <v>-0.47318468337981928</v>
      </c>
    </row>
    <row r="55" spans="1:5">
      <c r="A55" s="153">
        <v>38808</v>
      </c>
      <c r="B55" s="223">
        <f>'Calcolo residui'!D56</f>
        <v>-0.16515873015850957</v>
      </c>
      <c r="C55" s="155">
        <f t="shared" si="1"/>
        <v>-5.8089487333920766E-3</v>
      </c>
      <c r="D55" s="167">
        <f>'Calcolo residui'!G56</f>
        <v>-5.0590575396824988</v>
      </c>
      <c r="E55" s="189">
        <f t="shared" si="0"/>
        <v>-0.39047865252284392</v>
      </c>
    </row>
    <row r="56" spans="1:5">
      <c r="A56" s="153">
        <v>38838</v>
      </c>
      <c r="B56" s="223">
        <f>'Calcolo residui'!D57</f>
        <v>13.757519841269868</v>
      </c>
      <c r="C56" s="155">
        <f t="shared" si="1"/>
        <v>0.92669727031883253</v>
      </c>
      <c r="D56" s="167">
        <f>'Calcolo residui'!G57</f>
        <v>11.299692460317374</v>
      </c>
      <c r="E56" s="189">
        <f t="shared" si="0"/>
        <v>0.87886081801428106</v>
      </c>
    </row>
    <row r="57" spans="1:5">
      <c r="A57" s="153">
        <v>38869</v>
      </c>
      <c r="B57" s="223">
        <f>'Calcolo residui'!D58</f>
        <v>-1.0841269841268968</v>
      </c>
      <c r="C57" s="155">
        <f t="shared" si="1"/>
        <v>-6.7359145955906016E-2</v>
      </c>
      <c r="D57" s="167">
        <f>'Calcolo residui'!G58</f>
        <v>8.4698313492065154</v>
      </c>
      <c r="E57" s="189">
        <f t="shared" si="0"/>
        <v>0.65928081315626408</v>
      </c>
    </row>
    <row r="58" spans="1:5">
      <c r="A58" s="153">
        <v>38899</v>
      </c>
      <c r="B58" s="223">
        <f>'Calcolo residui'!D59</f>
        <v>-4.7919940476190277</v>
      </c>
      <c r="C58" s="155">
        <f t="shared" si="1"/>
        <v>-0.31570281620488405</v>
      </c>
      <c r="D58" s="167">
        <f>'Calcolo residui'!G59</f>
        <v>-13.189017857142971</v>
      </c>
      <c r="E58" s="189">
        <f t="shared" si="0"/>
        <v>-1.0213141090738147</v>
      </c>
    </row>
    <row r="59" spans="1:5">
      <c r="A59" s="153">
        <v>38930</v>
      </c>
      <c r="B59" s="223">
        <f>'Calcolo residui'!D60</f>
        <v>25.133878968254066</v>
      </c>
      <c r="C59" s="155">
        <f t="shared" si="1"/>
        <v>1.6886573760311585</v>
      </c>
      <c r="D59" s="167">
        <f>'Calcolo residui'!G60</f>
        <v>13.007123015873049</v>
      </c>
      <c r="E59" s="189">
        <f t="shared" si="0"/>
        <v>1.0113470408227454</v>
      </c>
    </row>
    <row r="60" spans="1:5">
      <c r="A60" s="153">
        <v>38961</v>
      </c>
      <c r="B60" s="223">
        <f>'Calcolo residui'!D61</f>
        <v>-5.8554265873015083</v>
      </c>
      <c r="C60" s="155">
        <f t="shared" si="1"/>
        <v>-0.38692887027981321</v>
      </c>
      <c r="D60" s="167">
        <f>'Calcolo residui'!G61</f>
        <v>1.7685615079362833</v>
      </c>
      <c r="E60" s="189">
        <f t="shared" si="0"/>
        <v>0.13930304515782746</v>
      </c>
    </row>
    <row r="61" spans="1:5">
      <c r="A61" s="153">
        <v>38991</v>
      </c>
      <c r="B61" s="223">
        <f>'Calcolo residui'!D62</f>
        <v>-24.397390873015866</v>
      </c>
      <c r="C61" s="155">
        <f t="shared" si="1"/>
        <v>-1.6288233032487549</v>
      </c>
      <c r="D61" s="167">
        <f>'Calcolo residui'!G62</f>
        <v>-16.590029761904589</v>
      </c>
      <c r="E61" s="189">
        <f t="shared" si="0"/>
        <v>-1.2852119405389697</v>
      </c>
    </row>
    <row r="62" spans="1:5">
      <c r="A62" s="153">
        <v>39022</v>
      </c>
      <c r="B62" s="223">
        <f>'Calcolo residui'!D63</f>
        <v>3.7358928571429715</v>
      </c>
      <c r="C62" s="155">
        <f t="shared" si="1"/>
        <v>0.25547373816763669</v>
      </c>
      <c r="D62" s="167">
        <f>'Calcolo residui'!G63</f>
        <v>2.4325099206350842</v>
      </c>
      <c r="E62" s="189">
        <f t="shared" si="0"/>
        <v>0.19082140240633771</v>
      </c>
    </row>
    <row r="63" spans="1:5">
      <c r="A63" s="153">
        <v>39052</v>
      </c>
      <c r="B63" s="223">
        <f>'Calcolo residui'!D64</f>
        <v>-4.6160714285713311</v>
      </c>
      <c r="C63" s="155">
        <f t="shared" si="1"/>
        <v>-0.30391995879764722</v>
      </c>
      <c r="D63" s="167">
        <f>'Calcolo residui'!G64</f>
        <v>-7.067222222222199</v>
      </c>
      <c r="E63" s="189">
        <f t="shared" si="0"/>
        <v>-0.54630001386685345</v>
      </c>
    </row>
    <row r="64" spans="1:5">
      <c r="A64" s="153">
        <v>39083</v>
      </c>
      <c r="B64" s="223">
        <f>'Calcolo residui'!D65</f>
        <v>17.083968253968123</v>
      </c>
      <c r="C64" s="155">
        <f t="shared" si="1"/>
        <v>1.1494944724723895</v>
      </c>
      <c r="D64" s="167">
        <f>'Calcolo residui'!G65</f>
        <v>13.962103174603271</v>
      </c>
      <c r="E64" s="189">
        <f t="shared" si="0"/>
        <v>1.0854476908758419</v>
      </c>
    </row>
    <row r="65" spans="1:5">
      <c r="A65" s="153">
        <v>39114</v>
      </c>
      <c r="B65" s="223">
        <f>'Calcolo residui'!D66</f>
        <v>-13.105099206348996</v>
      </c>
      <c r="C65" s="155">
        <f t="shared" si="1"/>
        <v>-0.87249382595061287</v>
      </c>
      <c r="D65" s="167">
        <f>'Calcolo residui'!G66</f>
        <v>-6.3595535714284779</v>
      </c>
      <c r="E65" s="189">
        <f t="shared" si="0"/>
        <v>-0.4913892321436637</v>
      </c>
    </row>
    <row r="66" spans="1:5">
      <c r="A66" s="153">
        <v>39142</v>
      </c>
      <c r="B66" s="223">
        <f>'Calcolo residui'!D67</f>
        <v>-0.96599206349219457</v>
      </c>
      <c r="C66" s="155">
        <f t="shared" si="1"/>
        <v>-5.9446764181527459E-2</v>
      </c>
      <c r="D66" s="167">
        <f>'Calcolo residui'!G67</f>
        <v>-2.6649404761906226</v>
      </c>
      <c r="E66" s="189">
        <f t="shared" si="0"/>
        <v>-0.20470973461794906</v>
      </c>
    </row>
    <row r="67" spans="1:5">
      <c r="A67" s="153">
        <v>39173</v>
      </c>
      <c r="B67" s="223">
        <f>'Calcolo residui'!D68</f>
        <v>-6.6584920634920763</v>
      </c>
      <c r="C67" s="155">
        <f t="shared" si="1"/>
        <v>-0.44071618907855581</v>
      </c>
      <c r="D67" s="167">
        <f>'Calcolo residui'!G68</f>
        <v>0.24427579365101337</v>
      </c>
      <c r="E67" s="189">
        <f t="shared" si="0"/>
        <v>2.1027747747072778E-2</v>
      </c>
    </row>
    <row r="68" spans="1:5">
      <c r="A68" s="153">
        <v>39203</v>
      </c>
      <c r="B68" s="223">
        <f>'Calcolo residui'!D69</f>
        <v>3.5908531746031258</v>
      </c>
      <c r="C68" s="155">
        <f t="shared" si="1"/>
        <v>0.24575934267370333</v>
      </c>
      <c r="D68" s="167">
        <f>'Calcolo residui'!G69</f>
        <v>-3.0736408730160747</v>
      </c>
      <c r="E68" s="189">
        <f t="shared" si="0"/>
        <v>-0.2364223988077396</v>
      </c>
    </row>
    <row r="69" spans="1:5">
      <c r="A69" s="153">
        <v>39234</v>
      </c>
      <c r="B69" s="223">
        <f>'Calcolo residui'!D70</f>
        <v>19.842539682539837</v>
      </c>
      <c r="C69" s="155">
        <f t="shared" si="1"/>
        <v>1.3342566933083901</v>
      </c>
      <c r="D69" s="167">
        <f>'Calcolo residui'!G70</f>
        <v>15.709831349206297</v>
      </c>
      <c r="E69" s="189">
        <f t="shared" ref="E69:E132" si="8">STANDARDIZE(D69,$D$172,SQRT($D$173))</f>
        <v>1.2210607637447002</v>
      </c>
    </row>
    <row r="70" spans="1:5">
      <c r="A70" s="153">
        <v>39264</v>
      </c>
      <c r="B70" s="223">
        <f>'Calcolo residui'!D71</f>
        <v>0.42800595238099959</v>
      </c>
      <c r="C70" s="155">
        <f t="shared" ref="C70:C133" si="9">STANDARDIZE(B70,$B$172,SQRT($B$173))</f>
        <v>3.3919739431925763E-2</v>
      </c>
      <c r="D70" s="167">
        <f>'Calcolo residui'!G71</f>
        <v>-14.085684523809732</v>
      </c>
      <c r="E70" s="189">
        <f t="shared" si="8"/>
        <v>-1.0908899869321527</v>
      </c>
    </row>
    <row r="71" spans="1:5">
      <c r="A71" s="153">
        <v>39295</v>
      </c>
      <c r="B71" s="223">
        <f>'Calcolo residui'!D72</f>
        <v>-12.139454365079473</v>
      </c>
      <c r="C71" s="155">
        <f t="shared" si="9"/>
        <v>-0.80781734755173351</v>
      </c>
      <c r="D71" s="167">
        <f>'Calcolo residui'!G72</f>
        <v>0.74378968253995481</v>
      </c>
      <c r="E71" s="189">
        <f t="shared" si="8"/>
        <v>5.9786986396005874E-2</v>
      </c>
    </row>
    <row r="72" spans="1:5">
      <c r="A72" s="153">
        <v>39326</v>
      </c>
      <c r="B72" s="223">
        <f>'Calcolo residui'!D73</f>
        <v>-9.9720932539682963</v>
      </c>
      <c r="C72" s="155">
        <f t="shared" si="9"/>
        <v>-0.66265291639186341</v>
      </c>
      <c r="D72" s="167">
        <f>'Calcolo residui'!G73</f>
        <v>-7.844771825396947</v>
      </c>
      <c r="E72" s="189">
        <f t="shared" si="8"/>
        <v>-0.60663313232701666</v>
      </c>
    </row>
    <row r="73" spans="1:5">
      <c r="A73" s="153">
        <v>39356</v>
      </c>
      <c r="B73" s="223">
        <f>'Calcolo residui'!D74</f>
        <v>-9.740724206349114</v>
      </c>
      <c r="C73" s="155">
        <f t="shared" si="9"/>
        <v>-0.6471563957551062</v>
      </c>
      <c r="D73" s="167">
        <f>'Calcolo residui'!G74</f>
        <v>-9.0600297619048433</v>
      </c>
      <c r="E73" s="189">
        <f t="shared" si="8"/>
        <v>-0.7009297543606674</v>
      </c>
    </row>
    <row r="74" spans="1:5">
      <c r="A74" s="153">
        <v>39387</v>
      </c>
      <c r="B74" s="223">
        <f>'Calcolo residui'!D75</f>
        <v>11.789226190476256</v>
      </c>
      <c r="C74" s="155">
        <f t="shared" si="9"/>
        <v>0.79486588019734483</v>
      </c>
      <c r="D74" s="167">
        <f>'Calcolo residui'!G75</f>
        <v>7.6925099206350751</v>
      </c>
      <c r="E74" s="189">
        <f t="shared" si="8"/>
        <v>0.59896539965706397</v>
      </c>
    </row>
    <row r="75" spans="1:5">
      <c r="A75" s="153">
        <v>39417</v>
      </c>
      <c r="B75" s="223">
        <f>'Calcolo residui'!D76</f>
        <v>-4.4460714285714857</v>
      </c>
      <c r="C75" s="155">
        <f t="shared" si="9"/>
        <v>-0.29253378361408339</v>
      </c>
      <c r="D75" s="167">
        <f>'Calcolo residui'!G76</f>
        <v>2.7027777777775555</v>
      </c>
      <c r="E75" s="189">
        <f t="shared" si="8"/>
        <v>0.21179254376423062</v>
      </c>
    </row>
    <row r="76" spans="1:5">
      <c r="A76" s="153">
        <v>39448</v>
      </c>
      <c r="B76" s="223">
        <f>'Calcolo residui'!D77</f>
        <v>17.800634920635048</v>
      </c>
      <c r="C76" s="155">
        <f t="shared" si="9"/>
        <v>1.1974950149129646</v>
      </c>
      <c r="D76" s="167">
        <f>'Calcolo residui'!G77</f>
        <v>12.358769841270032</v>
      </c>
      <c r="E76" s="189">
        <f t="shared" si="8"/>
        <v>0.96103877916634362</v>
      </c>
    </row>
    <row r="77" spans="1:5">
      <c r="A77" s="153">
        <v>39479</v>
      </c>
      <c r="B77" s="223">
        <f>'Calcolo residui'!D78</f>
        <v>-4.3917658730160838</v>
      </c>
      <c r="C77" s="155">
        <f t="shared" si="9"/>
        <v>-0.28889653320822967</v>
      </c>
      <c r="D77" s="167">
        <f>'Calcolo residui'!G78</f>
        <v>-15.289553571428542</v>
      </c>
      <c r="E77" s="189">
        <f t="shared" si="8"/>
        <v>-1.184302900479979</v>
      </c>
    </row>
    <row r="78" spans="1:5">
      <c r="A78" s="153">
        <v>39508</v>
      </c>
      <c r="B78" s="223">
        <f>'Calcolo residui'!D79</f>
        <v>7.9873412698414086</v>
      </c>
      <c r="C78" s="155">
        <f t="shared" si="9"/>
        <v>0.54022512882006546</v>
      </c>
      <c r="D78" s="167">
        <f>'Calcolo residui'!G79</f>
        <v>10.595059523809596</v>
      </c>
      <c r="E78" s="189">
        <f t="shared" si="8"/>
        <v>0.82418558924987007</v>
      </c>
    </row>
    <row r="79" spans="1:5">
      <c r="A79" s="153">
        <v>39539</v>
      </c>
      <c r="B79" s="223">
        <f>'Calcolo residui'!D80</f>
        <v>-31.518492063492204</v>
      </c>
      <c r="C79" s="155">
        <f t="shared" si="9"/>
        <v>-2.1057768659235925</v>
      </c>
      <c r="D79" s="167">
        <f>'Calcolo residui'!G80</f>
        <v>-29.545724206349178</v>
      </c>
      <c r="E79" s="189">
        <f t="shared" si="8"/>
        <v>-2.2904950047432759</v>
      </c>
    </row>
    <row r="80" spans="1:5">
      <c r="A80" s="153">
        <v>39569</v>
      </c>
      <c r="B80" s="223">
        <f>'Calcolo residui'!D81</f>
        <v>5.714186507936347</v>
      </c>
      <c r="C80" s="155">
        <f t="shared" si="9"/>
        <v>0.38797490329990703</v>
      </c>
      <c r="D80" s="167">
        <f>'Calcolo residui'!G81</f>
        <v>11.096359126984225</v>
      </c>
      <c r="E80" s="189">
        <f t="shared" si="8"/>
        <v>0.8630833884627781</v>
      </c>
    </row>
    <row r="81" spans="1:5">
      <c r="A81" s="153">
        <v>39600</v>
      </c>
      <c r="B81" s="223">
        <f>'Calcolo residui'!D82</f>
        <v>27.649206349206224</v>
      </c>
      <c r="C81" s="155">
        <f t="shared" si="9"/>
        <v>1.8571277184050536</v>
      </c>
      <c r="D81" s="167">
        <f>'Calcolo residui'!G82</f>
        <v>30.849831349206397</v>
      </c>
      <c r="E81" s="189">
        <f t="shared" si="8"/>
        <v>2.3958326493675228</v>
      </c>
    </row>
    <row r="82" spans="1:5">
      <c r="A82" s="153">
        <v>39630</v>
      </c>
      <c r="B82" s="223">
        <f>'Calcolo residui'!D83</f>
        <v>9.6680059523810087</v>
      </c>
      <c r="C82" s="155">
        <f t="shared" si="9"/>
        <v>0.65279184940972446</v>
      </c>
      <c r="D82" s="167">
        <f>'Calcolo residui'!G83</f>
        <v>16.704315476190686</v>
      </c>
      <c r="E82" s="189">
        <f t="shared" si="8"/>
        <v>1.2982266813853482</v>
      </c>
    </row>
    <row r="83" spans="1:5">
      <c r="A83" s="153">
        <v>39661</v>
      </c>
      <c r="B83" s="223">
        <f>'Calcolo residui'!D84</f>
        <v>-15.919454365079446</v>
      </c>
      <c r="C83" s="155">
        <f t="shared" si="9"/>
        <v>-1.0609923016335581</v>
      </c>
      <c r="D83" s="167">
        <f>'Calcolo residui'!G84</f>
        <v>-10.22954365079363</v>
      </c>
      <c r="E83" s="189">
        <f t="shared" si="8"/>
        <v>-0.7916769166137686</v>
      </c>
    </row>
    <row r="84" spans="1:5">
      <c r="A84" s="153">
        <v>39692</v>
      </c>
      <c r="B84" s="223">
        <f>'Calcolo residui'!D85</f>
        <v>17.517906746031485</v>
      </c>
      <c r="C84" s="155">
        <f t="shared" si="9"/>
        <v>1.1785585882931511</v>
      </c>
      <c r="D84" s="167">
        <f>'Calcolo residui'!G85</f>
        <v>7.7918948412698228</v>
      </c>
      <c r="E84" s="189">
        <f t="shared" si="8"/>
        <v>0.60667706482328299</v>
      </c>
    </row>
    <row r="85" spans="1:5">
      <c r="A85" s="153">
        <v>39722</v>
      </c>
      <c r="B85" s="223">
        <f>'Calcolo residui'!D86</f>
        <v>14.462609126984262</v>
      </c>
      <c r="C85" s="155">
        <f t="shared" si="9"/>
        <v>0.97392238871415782</v>
      </c>
      <c r="D85" s="167">
        <f>'Calcolo residui'!G86</f>
        <v>6.5366369047621902</v>
      </c>
      <c r="E85" s="189">
        <f t="shared" si="8"/>
        <v>0.5092766861565674</v>
      </c>
    </row>
    <row r="86" spans="1:5">
      <c r="A86" s="153">
        <v>39753</v>
      </c>
      <c r="B86" s="223">
        <f>'Calcolo residui'!D87</f>
        <v>-9.8441071428571831</v>
      </c>
      <c r="C86" s="155">
        <f t="shared" si="9"/>
        <v>-0.65408072649671334</v>
      </c>
      <c r="D86" s="167">
        <f>'Calcolo residui'!G87</f>
        <v>1.6358432539682326</v>
      </c>
      <c r="E86" s="189">
        <f t="shared" si="8"/>
        <v>0.12900491613070628</v>
      </c>
    </row>
    <row r="87" spans="1:5">
      <c r="A87" s="153">
        <v>39783</v>
      </c>
      <c r="B87" s="223">
        <f>'Calcolo residui'!D88</f>
        <v>-35.512738095238092</v>
      </c>
      <c r="C87" s="155">
        <f t="shared" si="9"/>
        <v>-2.3733014838280324</v>
      </c>
      <c r="D87" s="167">
        <f>'Calcolo residui'!G88</f>
        <v>-31.460555555555629</v>
      </c>
      <c r="E87" s="189">
        <f t="shared" si="8"/>
        <v>-2.4390742672767596</v>
      </c>
    </row>
    <row r="88" spans="1:5">
      <c r="A88" s="153">
        <v>39814</v>
      </c>
      <c r="B88" s="223">
        <f>'Calcolo residui'!D89</f>
        <v>6.1873015873015902</v>
      </c>
      <c r="C88" s="155">
        <f t="shared" si="9"/>
        <v>0.41966296903898509</v>
      </c>
      <c r="D88" s="167">
        <f>'Calcolo residui'!G89</f>
        <v>-2.4078968253968469</v>
      </c>
      <c r="E88" s="189">
        <f t="shared" si="8"/>
        <v>-0.1847647112143575</v>
      </c>
    </row>
    <row r="89" spans="1:5">
      <c r="A89" s="153">
        <v>39845</v>
      </c>
      <c r="B89" s="223">
        <f>'Calcolo residui'!D90</f>
        <v>2.5249007936511134</v>
      </c>
      <c r="C89" s="155">
        <f t="shared" si="9"/>
        <v>0.17436451592742308</v>
      </c>
      <c r="D89" s="167">
        <f>'Calcolo residui'!G90</f>
        <v>19.873779761904871</v>
      </c>
      <c r="E89" s="189">
        <f t="shared" si="8"/>
        <v>1.5441578263881632</v>
      </c>
    </row>
    <row r="90" spans="1:5">
      <c r="A90" s="153">
        <v>39873</v>
      </c>
      <c r="B90" s="223">
        <f>'Calcolo residui'!D91</f>
        <v>-2.2793253968256977</v>
      </c>
      <c r="C90" s="155">
        <f t="shared" si="9"/>
        <v>-0.1474105489330729</v>
      </c>
      <c r="D90" s="167">
        <f>'Calcolo residui'!G91</f>
        <v>-22.654940476190632</v>
      </c>
      <c r="E90" s="189">
        <f t="shared" si="8"/>
        <v>-1.7558121120023666</v>
      </c>
    </row>
    <row r="91" spans="1:5">
      <c r="A91" s="153">
        <v>39904</v>
      </c>
      <c r="B91" s="223">
        <f>'Calcolo residui'!D92</f>
        <v>-6.4384920634920491</v>
      </c>
      <c r="C91" s="155">
        <f t="shared" si="9"/>
        <v>-0.42598113884098737</v>
      </c>
      <c r="D91" s="167">
        <f>'Calcolo residui'!G92</f>
        <v>-1.8957242063490867</v>
      </c>
      <c r="E91" s="189">
        <f t="shared" si="8"/>
        <v>-0.14502323212300261</v>
      </c>
    </row>
    <row r="92" spans="1:5">
      <c r="A92" s="153">
        <v>39934</v>
      </c>
      <c r="B92" s="223">
        <f>'Calcolo residui'!D93</f>
        <v>-12.482480158730368</v>
      </c>
      <c r="C92" s="155">
        <f t="shared" si="9"/>
        <v>-0.83079235801640205</v>
      </c>
      <c r="D92" s="167">
        <f>'Calcolo residui'!G93</f>
        <v>-4.860307539682708</v>
      </c>
      <c r="E92" s="189">
        <f t="shared" si="8"/>
        <v>-0.37505686175221714</v>
      </c>
    </row>
    <row r="93" spans="1:5">
      <c r="A93" s="153">
        <v>39965</v>
      </c>
      <c r="B93" s="223">
        <f>'Calcolo residui'!D94</f>
        <v>43.725873015873276</v>
      </c>
      <c r="C93" s="155">
        <f t="shared" si="9"/>
        <v>2.9339026774321071</v>
      </c>
      <c r="D93" s="167">
        <f>'Calcolo residui'!G94</f>
        <v>27.869831349206379</v>
      </c>
      <c r="E93" s="189">
        <f t="shared" si="8"/>
        <v>2.1646027802026611</v>
      </c>
    </row>
    <row r="94" spans="1:5">
      <c r="A94" s="153">
        <v>39995</v>
      </c>
      <c r="B94" s="223">
        <f>'Calcolo residui'!D95</f>
        <v>-31.775327380952376</v>
      </c>
      <c r="C94" s="155">
        <f t="shared" si="9"/>
        <v>-2.1229790536761244</v>
      </c>
      <c r="D94" s="167">
        <f>'Calcolo residui'!G95</f>
        <v>-27.679017857142753</v>
      </c>
      <c r="E94" s="189">
        <f t="shared" si="8"/>
        <v>-2.1456499494089756</v>
      </c>
    </row>
    <row r="95" spans="1:5">
      <c r="A95" s="153">
        <v>40026</v>
      </c>
      <c r="B95" s="223">
        <f>'Calcolo residui'!D96</f>
        <v>14.373878968254076</v>
      </c>
      <c r="C95" s="155">
        <f t="shared" si="9"/>
        <v>0.96797946441199167</v>
      </c>
      <c r="D95" s="167">
        <f>'Calcolo residui'!G96</f>
        <v>16.677123015873121</v>
      </c>
      <c r="E95" s="189">
        <f t="shared" si="8"/>
        <v>1.2961167119083343</v>
      </c>
    </row>
    <row r="96" spans="1:5">
      <c r="A96" s="153">
        <v>40057</v>
      </c>
      <c r="B96" s="223">
        <f>'Calcolo residui'!D97</f>
        <v>-7.6154265873017266</v>
      </c>
      <c r="C96" s="155">
        <f t="shared" si="9"/>
        <v>-0.50480927218036076</v>
      </c>
      <c r="D96" s="167">
        <f>'Calcolo residui'!G97</f>
        <v>-8.9781051587303864</v>
      </c>
      <c r="E96" s="189">
        <f t="shared" si="8"/>
        <v>-0.69457290359777724</v>
      </c>
    </row>
    <row r="97" spans="1:5">
      <c r="A97" s="153">
        <v>40087</v>
      </c>
      <c r="B97" s="223">
        <f>'Calcolo residui'!D98</f>
        <v>-16.697390873016047</v>
      </c>
      <c r="C97" s="155">
        <f t="shared" si="9"/>
        <v>-1.1130965449339352</v>
      </c>
      <c r="D97" s="167">
        <f>'Calcolo residui'!G98</f>
        <v>-11.77669642857154</v>
      </c>
      <c r="E97" s="189">
        <f t="shared" si="8"/>
        <v>-0.91172655902438493</v>
      </c>
    </row>
    <row r="98" spans="1:5">
      <c r="A98" s="153">
        <v>40118</v>
      </c>
      <c r="B98" s="223">
        <f>'Calcolo residui'!D99</f>
        <v>20.902559523809714</v>
      </c>
      <c r="C98" s="155">
        <f t="shared" si="9"/>
        <v>1.4052541733717039</v>
      </c>
      <c r="D98" s="167">
        <f>'Calcolo residui'!G99</f>
        <v>17.10917658730159</v>
      </c>
      <c r="E98" s="189">
        <f t="shared" si="8"/>
        <v>1.3296414403625678</v>
      </c>
    </row>
    <row r="99" spans="1:5">
      <c r="A99" s="153">
        <v>40148</v>
      </c>
      <c r="B99" s="223">
        <f>'Calcolo residui'!D100</f>
        <v>-23.312738095238046</v>
      </c>
      <c r="C99" s="155">
        <f t="shared" si="9"/>
        <v>-1.5561759706538805</v>
      </c>
      <c r="D99" s="167">
        <f>'Calcolo residui'!G100</f>
        <v>-25.303888888888878</v>
      </c>
      <c r="E99" s="189">
        <f t="shared" si="8"/>
        <v>-1.9613543921676957</v>
      </c>
    </row>
    <row r="100" spans="1:5">
      <c r="A100" s="153">
        <v>40179</v>
      </c>
      <c r="B100" s="223">
        <f>'Calcolo residui'!D101</f>
        <v>25.527301587301508</v>
      </c>
      <c r="C100" s="155">
        <f t="shared" si="9"/>
        <v>1.7150078399232453</v>
      </c>
      <c r="D100" s="167">
        <f>'Calcolo residui'!G101</f>
        <v>24.368769841269796</v>
      </c>
      <c r="E100" s="189">
        <f t="shared" si="8"/>
        <v>1.8929417082502096</v>
      </c>
    </row>
    <row r="101" spans="1:5">
      <c r="A101" s="153">
        <v>40210</v>
      </c>
      <c r="B101" s="223">
        <f>'Calcolo residui'!D102</f>
        <v>-11.818432539682362</v>
      </c>
      <c r="C101" s="155">
        <f t="shared" si="9"/>
        <v>-0.78631610789454365</v>
      </c>
      <c r="D101" s="167">
        <f>'Calcolo residui'!G102</f>
        <v>-9.9395535714286325</v>
      </c>
      <c r="E101" s="189">
        <f t="shared" si="8"/>
        <v>-0.76917545080481697</v>
      </c>
    </row>
    <row r="102" spans="1:5">
      <c r="A102" s="153">
        <v>40238</v>
      </c>
      <c r="B102" s="223">
        <f>'Calcolo residui'!D103</f>
        <v>3.8040079365077872</v>
      </c>
      <c r="C102" s="155">
        <f t="shared" si="9"/>
        <v>0.26003591596934761</v>
      </c>
      <c r="D102" s="167">
        <f>'Calcolo residui'!G103</f>
        <v>1.8750595238095684</v>
      </c>
      <c r="E102" s="189">
        <f t="shared" si="8"/>
        <v>0.14756664323725596</v>
      </c>
    </row>
    <row r="103" spans="1:5">
      <c r="A103" s="153">
        <v>40269</v>
      </c>
      <c r="B103" s="223">
        <f>'Calcolo residui'!D104</f>
        <v>6.7515079365080055</v>
      </c>
      <c r="C103" s="155">
        <f t="shared" si="9"/>
        <v>0.45745210040221507</v>
      </c>
      <c r="D103" s="167">
        <f>'Calcolo residui'!G104</f>
        <v>-1.1090575396824534</v>
      </c>
      <c r="E103" s="189">
        <f t="shared" si="8"/>
        <v>-8.398268500565946E-2</v>
      </c>
    </row>
    <row r="104" spans="1:5">
      <c r="A104" s="153">
        <v>40299</v>
      </c>
      <c r="B104" s="223">
        <f>'Calcolo residui'!D105</f>
        <v>4.280853174602953</v>
      </c>
      <c r="C104" s="155">
        <f t="shared" si="9"/>
        <v>0.29197381841878711</v>
      </c>
      <c r="D104" s="167">
        <f>'Calcolo residui'!G105</f>
        <v>10.00302579365075</v>
      </c>
      <c r="E104" s="189">
        <f t="shared" si="8"/>
        <v>0.77824737382510012</v>
      </c>
    </row>
    <row r="105" spans="1:5">
      <c r="A105" s="153">
        <v>40330</v>
      </c>
      <c r="B105" s="223">
        <f>'Calcolo residui'!D106</f>
        <v>9.3592063492064881</v>
      </c>
      <c r="C105" s="155">
        <f t="shared" si="9"/>
        <v>0.63210922365464628</v>
      </c>
      <c r="D105" s="167">
        <f>'Calcolo residui'!G106</f>
        <v>18.476498015873176</v>
      </c>
      <c r="E105" s="189">
        <f t="shared" si="8"/>
        <v>1.4357372641997885</v>
      </c>
    </row>
    <row r="106" spans="1:5">
      <c r="A106" s="153">
        <v>40360</v>
      </c>
      <c r="B106" s="223">
        <f>'Calcolo residui'!D107</f>
        <v>-14.155327380952485</v>
      </c>
      <c r="C106" s="155">
        <f t="shared" si="9"/>
        <v>-0.94283548464920519</v>
      </c>
      <c r="D106" s="167">
        <f>'Calcolo residui'!G107</f>
        <v>-19.719017857142944</v>
      </c>
      <c r="E106" s="189">
        <f t="shared" si="8"/>
        <v>-1.5280023794250004</v>
      </c>
    </row>
    <row r="107" spans="1:5">
      <c r="A107" s="153">
        <v>40391</v>
      </c>
      <c r="B107" s="223">
        <f>'Calcolo residui'!D108</f>
        <v>-2.676121031745879</v>
      </c>
      <c r="C107" s="155">
        <f t="shared" si="9"/>
        <v>-0.17398692899941842</v>
      </c>
      <c r="D107" s="167">
        <f>'Calcolo residui'!G108</f>
        <v>-4.0162103174602635</v>
      </c>
      <c r="E107" s="189">
        <f t="shared" si="8"/>
        <v>-0.30956005294117084</v>
      </c>
    </row>
    <row r="108" spans="1:5">
      <c r="A108" s="153">
        <v>40422</v>
      </c>
      <c r="B108" s="223">
        <f>'Calcolo residui'!D109</f>
        <v>-5.7854265873017994</v>
      </c>
      <c r="C108" s="155">
        <f t="shared" si="9"/>
        <v>-0.38224044520424333</v>
      </c>
      <c r="D108" s="167">
        <f>'Calcolo residui'!G109</f>
        <v>-1.5147718253967923</v>
      </c>
      <c r="E108" s="189">
        <f t="shared" si="8"/>
        <v>-0.11546364514124384</v>
      </c>
    </row>
    <row r="109" spans="1:5">
      <c r="A109" s="153">
        <v>40452</v>
      </c>
      <c r="B109" s="223">
        <f>'Calcolo residui'!D110</f>
        <v>-7.8907242063489775</v>
      </c>
      <c r="C109" s="155">
        <f t="shared" si="9"/>
        <v>-0.5232480187573777</v>
      </c>
      <c r="D109" s="167">
        <f>'Calcolo residui'!G110</f>
        <v>-7.2533630952380008</v>
      </c>
      <c r="E109" s="189">
        <f t="shared" si="8"/>
        <v>-0.56074341309963094</v>
      </c>
    </row>
    <row r="110" spans="1:5">
      <c r="A110" s="153">
        <v>40483</v>
      </c>
      <c r="B110" s="223">
        <f>'Calcolo residui'!D111</f>
        <v>-3.207440476190186</v>
      </c>
      <c r="C110" s="155">
        <f t="shared" si="9"/>
        <v>-0.2095733776634314</v>
      </c>
      <c r="D110" s="167">
        <f>'Calcolo residui'!G111</f>
        <v>-4.1708234126983825</v>
      </c>
      <c r="E110" s="189">
        <f t="shared" si="8"/>
        <v>-0.32155708843885017</v>
      </c>
    </row>
    <row r="111" spans="1:5">
      <c r="A111" s="153">
        <v>40513</v>
      </c>
      <c r="B111" s="223">
        <f>'Calcolo residui'!D112</f>
        <v>-7.3960714285715312</v>
      </c>
      <c r="C111" s="155">
        <f t="shared" si="9"/>
        <v>-0.4901174117996388</v>
      </c>
      <c r="D111" s="167">
        <f>'Calcolo residui'!G112</f>
        <v>-10.727222222222281</v>
      </c>
      <c r="E111" s="189">
        <f t="shared" si="8"/>
        <v>-0.83029374579417181</v>
      </c>
    </row>
    <row r="112" spans="1:5">
      <c r="A112" s="153">
        <v>40544</v>
      </c>
      <c r="B112" s="223">
        <f>'Calcolo residui'!D113</f>
        <v>25.643968253968069</v>
      </c>
      <c r="C112" s="155">
        <f t="shared" si="9"/>
        <v>1.7228218817158871</v>
      </c>
      <c r="D112" s="167">
        <f>'Calcolo residui'!G113</f>
        <v>19.412103174603317</v>
      </c>
      <c r="E112" s="189">
        <f t="shared" si="8"/>
        <v>1.5083345321337278</v>
      </c>
    </row>
    <row r="113" spans="1:5">
      <c r="A113" s="153">
        <v>40575</v>
      </c>
      <c r="B113" s="223">
        <f>'Calcolo residui'!D114</f>
        <v>-11.408432539682053</v>
      </c>
      <c r="C113" s="155">
        <f t="shared" si="9"/>
        <v>-0.75885533245178516</v>
      </c>
      <c r="D113" s="167">
        <f>'Calcolo residui'!G114</f>
        <v>-7.3262202380954022</v>
      </c>
      <c r="E113" s="189">
        <f t="shared" si="8"/>
        <v>-0.56639668410991362</v>
      </c>
    </row>
    <row r="114" spans="1:5">
      <c r="A114" s="153">
        <v>40603</v>
      </c>
      <c r="B114" s="223">
        <f>'Calcolo residui'!D115</f>
        <v>9.5040079365078327</v>
      </c>
      <c r="C114" s="155">
        <f t="shared" si="9"/>
        <v>0.64180767212448575</v>
      </c>
      <c r="D114" s="167">
        <f>'Calcolo residui'!G115</f>
        <v>6.2517261904761199</v>
      </c>
      <c r="E114" s="189">
        <f t="shared" si="8"/>
        <v>0.48716934817400526</v>
      </c>
    </row>
    <row r="115" spans="1:5">
      <c r="A115" s="153">
        <v>40634</v>
      </c>
      <c r="B115" s="223">
        <f>'Calcolo residui'!D116</f>
        <v>3.2715079365079873</v>
      </c>
      <c r="C115" s="155">
        <f t="shared" si="9"/>
        <v>0.2243703966443418</v>
      </c>
      <c r="D115" s="167">
        <f>'Calcolo residui'!G116</f>
        <v>17.310942460317392</v>
      </c>
      <c r="E115" s="189">
        <f t="shared" si="8"/>
        <v>1.3452972445301443</v>
      </c>
    </row>
    <row r="116" spans="1:5">
      <c r="A116" s="153">
        <v>40664</v>
      </c>
      <c r="B116" s="223">
        <f>'Calcolo residui'!D117</f>
        <v>6.464186507936347</v>
      </c>
      <c r="C116" s="155">
        <f t="shared" si="9"/>
        <v>0.43820802910979323</v>
      </c>
      <c r="D116" s="167">
        <f>'Calcolo residui'!G117</f>
        <v>-1.4469742063492959</v>
      </c>
      <c r="E116" s="189">
        <f t="shared" si="8"/>
        <v>-0.11020296239559227</v>
      </c>
    </row>
    <row r="117" spans="1:5">
      <c r="A117" s="153">
        <v>40695</v>
      </c>
      <c r="B117" s="223">
        <f>'Calcolo residui'!D118</f>
        <v>-9.8507936507937757</v>
      </c>
      <c r="C117" s="155">
        <f t="shared" si="9"/>
        <v>-0.65452857208925685</v>
      </c>
      <c r="D117" s="167">
        <f>'Calcolo residui'!G118</f>
        <v>-9.7168353174604363</v>
      </c>
      <c r="E117" s="189">
        <f t="shared" si="8"/>
        <v>-0.75189386935324243</v>
      </c>
    </row>
    <row r="118" spans="1:5">
      <c r="A118" s="153">
        <v>40725</v>
      </c>
      <c r="B118" s="223">
        <f>'Calcolo residui'!D119</f>
        <v>-2.9853273809521852</v>
      </c>
      <c r="C118" s="155">
        <f t="shared" si="9"/>
        <v>-0.19469679758727976</v>
      </c>
      <c r="D118" s="167">
        <f>'Calcolo residui'!G119</f>
        <v>-1.6790178571429806</v>
      </c>
      <c r="E118" s="189">
        <f t="shared" si="8"/>
        <v>-0.12820813790349841</v>
      </c>
    </row>
    <row r="119" spans="1:5">
      <c r="A119" s="153">
        <v>40756</v>
      </c>
      <c r="B119" s="223">
        <f>'Calcolo residui'!D120</f>
        <v>-2.6121031746015433E-2</v>
      </c>
      <c r="C119" s="155">
        <f t="shared" si="9"/>
        <v>3.5034488621703687E-3</v>
      </c>
      <c r="D119" s="167">
        <f>'Calcolo residui'!G120</f>
        <v>1.1904563492064426</v>
      </c>
      <c r="E119" s="189">
        <f t="shared" si="8"/>
        <v>9.4445602132112033E-2</v>
      </c>
    </row>
    <row r="120" spans="1:5">
      <c r="A120" s="153">
        <v>40787</v>
      </c>
      <c r="B120" s="223">
        <f>'Calcolo residui'!D121</f>
        <v>-4.1520932539681326</v>
      </c>
      <c r="C120" s="155">
        <f t="shared" si="9"/>
        <v>-0.27284386010713546</v>
      </c>
      <c r="D120" s="167">
        <f>'Calcolo residui'!G121</f>
        <v>-6.4614384920635075</v>
      </c>
      <c r="E120" s="189">
        <f t="shared" si="8"/>
        <v>-0.49929488209947248</v>
      </c>
    </row>
    <row r="121" spans="1:5">
      <c r="A121" s="153">
        <v>40817</v>
      </c>
      <c r="B121" s="223">
        <f>'Calcolo residui'!D122</f>
        <v>0.37927579365100428</v>
      </c>
      <c r="C121" s="155">
        <f t="shared" si="9"/>
        <v>3.0655915172966317E-2</v>
      </c>
      <c r="D121" s="167">
        <f>'Calcolo residui'!G122</f>
        <v>-5.1666964285716404</v>
      </c>
      <c r="E121" s="189">
        <f t="shared" si="8"/>
        <v>-0.39883077540703421</v>
      </c>
    </row>
    <row r="122" spans="1:5">
      <c r="A122" s="153">
        <v>40848</v>
      </c>
      <c r="B122" s="223">
        <f>'Calcolo residui'!D123</f>
        <v>-16.744107142857047</v>
      </c>
      <c r="C122" s="155">
        <f t="shared" si="9"/>
        <v>-1.1162254839476573</v>
      </c>
      <c r="D122" s="167">
        <f>'Calcolo residui'!G123</f>
        <v>-26.714156746031676</v>
      </c>
      <c r="E122" s="189">
        <f t="shared" si="8"/>
        <v>-2.070782597568547</v>
      </c>
    </row>
    <row r="123" spans="1:5">
      <c r="A123" s="153">
        <v>40878</v>
      </c>
      <c r="B123" s="223">
        <f>'Calcolo residui'!D124</f>
        <v>-1.6627380952384101</v>
      </c>
      <c r="C123" s="155">
        <f t="shared" si="9"/>
        <v>-0.10611307227518961</v>
      </c>
      <c r="D123" s="167">
        <f>'Calcolo residui'!G124</f>
        <v>14.912777777777819</v>
      </c>
      <c r="E123" s="189">
        <f t="shared" si="8"/>
        <v>1.1592142560135621</v>
      </c>
    </row>
    <row r="124" spans="1:5">
      <c r="A124" s="153">
        <v>40909</v>
      </c>
      <c r="B124" s="223">
        <f>'Calcolo residui'!D125</f>
        <v>20.600634920635002</v>
      </c>
      <c r="C124" s="155">
        <f t="shared" si="9"/>
        <v>1.3850320179365367</v>
      </c>
      <c r="D124" s="167">
        <f>'Calcolo residui'!G125</f>
        <v>19.475436507936593</v>
      </c>
      <c r="E124" s="189">
        <f t="shared" si="8"/>
        <v>1.513248813469442</v>
      </c>
    </row>
    <row r="125" spans="1:5">
      <c r="A125" s="153">
        <v>40940</v>
      </c>
      <c r="B125" s="223">
        <f>'Calcolo residui'!D126</f>
        <v>-7.581765873015911</v>
      </c>
      <c r="C125" s="155">
        <f t="shared" si="9"/>
        <v>-0.50255476165293411</v>
      </c>
      <c r="D125" s="167">
        <f>'Calcolo residui'!G126</f>
        <v>3.4237797619048251</v>
      </c>
      <c r="E125" s="189">
        <f t="shared" si="8"/>
        <v>0.26773791103179889</v>
      </c>
    </row>
    <row r="126" spans="1:5">
      <c r="A126" s="153">
        <v>40969</v>
      </c>
      <c r="B126" s="223">
        <f>'Calcolo residui'!D127</f>
        <v>1.7840079365078054</v>
      </c>
      <c r="C126" s="155">
        <f t="shared" si="9"/>
        <v>0.1247413637880553</v>
      </c>
      <c r="D126" s="167">
        <f>'Calcolo residui'!G127</f>
        <v>1.7217261904763745</v>
      </c>
      <c r="E126" s="189">
        <f t="shared" si="8"/>
        <v>0.13566890947710619</v>
      </c>
    </row>
    <row r="127" spans="1:5">
      <c r="A127" s="153">
        <v>41000</v>
      </c>
      <c r="B127" s="223">
        <f>'Calcolo residui'!D128</f>
        <v>30.791507936507969</v>
      </c>
      <c r="C127" s="155">
        <f t="shared" si="9"/>
        <v>2.0675912263617651</v>
      </c>
      <c r="D127" s="167">
        <f>'Calcolo residui'!G128</f>
        <v>12.874275793650895</v>
      </c>
      <c r="E127" s="189">
        <f t="shared" si="8"/>
        <v>1.0010389046437711</v>
      </c>
    </row>
    <row r="128" spans="1:5">
      <c r="A128" s="153">
        <v>41030</v>
      </c>
      <c r="B128" s="223">
        <f>'Calcolo residui'!D129</f>
        <v>-2.0058134920634529</v>
      </c>
      <c r="C128" s="155">
        <f t="shared" si="9"/>
        <v>-0.12909140503650829</v>
      </c>
      <c r="D128" s="167">
        <f>'Calcolo residui'!G129</f>
        <v>4.4863591269840981</v>
      </c>
      <c r="E128" s="189">
        <f t="shared" si="8"/>
        <v>0.35018760484540989</v>
      </c>
    </row>
    <row r="129" spans="1:5">
      <c r="A129" s="153">
        <v>41061</v>
      </c>
      <c r="B129" s="223">
        <f>'Calcolo residui'!D130</f>
        <v>0.45253968253973653</v>
      </c>
      <c r="C129" s="155">
        <f t="shared" si="9"/>
        <v>3.5562947370125268E-2</v>
      </c>
      <c r="D129" s="167">
        <f>'Calcolo residui'!G130</f>
        <v>1.259831349206479</v>
      </c>
      <c r="E129" s="189">
        <f t="shared" si="8"/>
        <v>9.9828680042622298E-2</v>
      </c>
    </row>
    <row r="130" spans="1:5">
      <c r="A130" s="153">
        <v>41091</v>
      </c>
      <c r="B130" s="223">
        <f>'Calcolo residui'!D131</f>
        <v>-40.985327380952185</v>
      </c>
      <c r="C130" s="155">
        <f t="shared" si="9"/>
        <v>-2.7398418386215142</v>
      </c>
      <c r="D130" s="167">
        <f>'Calcolo residui'!G131</f>
        <v>-40.679017857143208</v>
      </c>
      <c r="E130" s="189">
        <f t="shared" si="8"/>
        <v>-3.1543708551617575</v>
      </c>
    </row>
    <row r="131" spans="1:5">
      <c r="A131" s="153">
        <v>41122</v>
      </c>
      <c r="B131" s="223">
        <f>'Calcolo residui'!D132</f>
        <v>2.8038789682541392</v>
      </c>
      <c r="C131" s="155">
        <f t="shared" si="9"/>
        <v>0.19304977691815134</v>
      </c>
      <c r="D131" s="167">
        <f>'Calcolo residui'!G132</f>
        <v>6.6471230158729213</v>
      </c>
      <c r="E131" s="189">
        <f t="shared" si="8"/>
        <v>0.5178497361621609</v>
      </c>
    </row>
    <row r="132" spans="1:5">
      <c r="A132" s="153">
        <v>41153</v>
      </c>
      <c r="B132" s="223">
        <f>'Calcolo residui'!D133</f>
        <v>25.354573412698301</v>
      </c>
      <c r="C132" s="155">
        <f t="shared" si="9"/>
        <v>1.7034389384222386</v>
      </c>
      <c r="D132" s="167">
        <f>'Calcolo residui'!G133</f>
        <v>19.991894841269641</v>
      </c>
      <c r="E132" s="189">
        <f t="shared" si="8"/>
        <v>1.5533228379143087</v>
      </c>
    </row>
    <row r="133" spans="1:5">
      <c r="A133" s="153">
        <v>41183</v>
      </c>
      <c r="B133" s="223">
        <f>'Calcolo residui'!D134</f>
        <v>11.93927579365095</v>
      </c>
      <c r="C133" s="155">
        <f t="shared" si="9"/>
        <v>0.80491582765600866</v>
      </c>
      <c r="D133" s="167">
        <f>'Calcolo residui'!G134</f>
        <v>3.1899702380951567</v>
      </c>
      <c r="E133" s="189">
        <f t="shared" ref="E133:E171" si="10">STANDARDIZE(D133,$D$172,SQRT($D$173))</f>
        <v>0.24959571452172907</v>
      </c>
    </row>
    <row r="134" spans="1:5">
      <c r="A134" s="153">
        <v>41214</v>
      </c>
      <c r="B134" s="223">
        <f>'Calcolo residui'!D135</f>
        <v>-16.120773809523826</v>
      </c>
      <c r="C134" s="155">
        <f t="shared" ref="C134:C171" si="11">STANDARDIZE(B134,$B$172,SQRT($B$173))</f>
        <v>-1.0744761749412259</v>
      </c>
      <c r="D134" s="167">
        <f>'Calcolo residui'!G135</f>
        <v>-3.804156746031822</v>
      </c>
      <c r="E134" s="189">
        <f t="shared" si="10"/>
        <v>-0.29310598596890913</v>
      </c>
    </row>
    <row r="135" spans="1:5">
      <c r="A135" s="153">
        <v>41244</v>
      </c>
      <c r="B135" s="223">
        <f>'Calcolo residui'!D136</f>
        <v>-12.949404761905043</v>
      </c>
      <c r="C135" s="155">
        <f t="shared" si="11"/>
        <v>-0.86206580112974163</v>
      </c>
      <c r="D135" s="167">
        <f>'Calcolo residui'!G136</f>
        <v>-12.990555555555829</v>
      </c>
      <c r="E135" s="189">
        <f t="shared" si="10"/>
        <v>-1.0059146419496028</v>
      </c>
    </row>
    <row r="136" spans="1:5">
      <c r="A136" s="153">
        <v>41275</v>
      </c>
      <c r="B136" s="223">
        <f>'Calcolo residui'!D137</f>
        <v>8.4639682539680052</v>
      </c>
      <c r="C136" s="155">
        <f t="shared" si="11"/>
        <v>0.57214841316408949</v>
      </c>
      <c r="D136" s="167">
        <f>'Calcolo residui'!G137</f>
        <v>9.1921031746032895</v>
      </c>
      <c r="E136" s="189">
        <f t="shared" si="10"/>
        <v>0.71532471238041218</v>
      </c>
    </row>
    <row r="137" spans="1:5">
      <c r="A137" s="153">
        <v>41306</v>
      </c>
      <c r="B137" s="223">
        <f>'Calcolo residui'!D138</f>
        <v>5.7915674603177649</v>
      </c>
      <c r="C137" s="155">
        <f t="shared" si="11"/>
        <v>0.39315768612159313</v>
      </c>
      <c r="D137" s="167">
        <f>'Calcolo residui'!G138</f>
        <v>10.463779761904561</v>
      </c>
      <c r="E137" s="189">
        <f t="shared" si="10"/>
        <v>0.81399907845480457</v>
      </c>
    </row>
    <row r="138" spans="1:5">
      <c r="A138" s="153">
        <v>41334</v>
      </c>
      <c r="B138" s="223">
        <f>'Calcolo residui'!D139</f>
        <v>17.684007936507896</v>
      </c>
      <c r="C138" s="155">
        <f t="shared" si="11"/>
        <v>1.1896836309576491</v>
      </c>
      <c r="D138" s="167">
        <f>'Calcolo residui'!G139</f>
        <v>7.2383928571427987</v>
      </c>
      <c r="E138" s="189">
        <f t="shared" si="10"/>
        <v>0.56372867845677888</v>
      </c>
    </row>
    <row r="139" spans="1:5">
      <c r="A139" s="153">
        <v>41365</v>
      </c>
      <c r="B139" s="223">
        <f>'Calcolo residui'!D140</f>
        <v>-2.7318253968255704</v>
      </c>
      <c r="C139" s="155">
        <f t="shared" si="11"/>
        <v>-0.17771786817169571</v>
      </c>
      <c r="D139" s="167">
        <f>'Calcolo residui'!G140</f>
        <v>-2.7423908730156654</v>
      </c>
      <c r="E139" s="189">
        <f t="shared" si="10"/>
        <v>-0.21071941418996959</v>
      </c>
    </row>
    <row r="140" spans="1:5">
      <c r="A140" s="153">
        <v>41395</v>
      </c>
      <c r="B140" s="223">
        <f>'Calcolo residui'!D141</f>
        <v>-20.559146825396738</v>
      </c>
      <c r="C140" s="155">
        <f t="shared" si="11"/>
        <v>-1.3717473084046234</v>
      </c>
      <c r="D140" s="167">
        <f>'Calcolo residui'!G141</f>
        <v>-17.743640873016147</v>
      </c>
      <c r="E140" s="189">
        <f t="shared" si="10"/>
        <v>-1.3747251439918071</v>
      </c>
    </row>
    <row r="141" spans="1:5">
      <c r="A141" s="153">
        <v>41426</v>
      </c>
      <c r="B141" s="223">
        <f>'Calcolo residui'!D142</f>
        <v>11.469206349206388</v>
      </c>
      <c r="C141" s="155">
        <f t="shared" si="11"/>
        <v>0.77343175093311944</v>
      </c>
      <c r="D141" s="167">
        <f>'Calcolo residui'!G142</f>
        <v>11.979831349206506</v>
      </c>
      <c r="E141" s="189">
        <f t="shared" si="10"/>
        <v>0.93163545770950518</v>
      </c>
    </row>
    <row r="142" spans="1:5">
      <c r="A142" s="153">
        <v>41456</v>
      </c>
      <c r="B142" s="223">
        <f>'Calcolo residui'!D143</f>
        <v>-13.481994047619082</v>
      </c>
      <c r="C142" s="155">
        <f t="shared" si="11"/>
        <v>-0.89773730058876933</v>
      </c>
      <c r="D142" s="167">
        <f>'Calcolo residui'!G143</f>
        <v>-12.832351190476174</v>
      </c>
      <c r="E142" s="189">
        <f t="shared" si="10"/>
        <v>-0.99363894576212675</v>
      </c>
    </row>
    <row r="143" spans="1:5">
      <c r="A143" s="153">
        <v>41487</v>
      </c>
      <c r="B143" s="223">
        <f>'Calcolo residui'!D144</f>
        <v>0.89054563492049965</v>
      </c>
      <c r="C143" s="155">
        <f t="shared" si="11"/>
        <v>6.4899491518687805E-2</v>
      </c>
      <c r="D143" s="167">
        <f>'Calcolo residui'!G144</f>
        <v>-2.349543650793521</v>
      </c>
      <c r="E143" s="189">
        <f t="shared" si="10"/>
        <v>-0.18023685989594093</v>
      </c>
    </row>
    <row r="144" spans="1:5">
      <c r="A144" s="153">
        <v>41518</v>
      </c>
      <c r="B144" s="223">
        <f>'Calcolo residui'!D145</f>
        <v>12.09457341269831</v>
      </c>
      <c r="C144" s="155">
        <f t="shared" si="11"/>
        <v>0.81531727410345112</v>
      </c>
      <c r="D144" s="167">
        <f>'Calcolo residui'!G145</f>
        <v>9.8685615079366471</v>
      </c>
      <c r="E144" s="189">
        <f t="shared" si="10"/>
        <v>0.76781376335764429</v>
      </c>
    </row>
    <row r="145" spans="1:5">
      <c r="A145" s="153">
        <v>41548</v>
      </c>
      <c r="B145" s="223">
        <f>'Calcolo residui'!D146</f>
        <v>-6.9040575396827535</v>
      </c>
      <c r="C145" s="155">
        <f t="shared" si="11"/>
        <v>-0.45716355102529038</v>
      </c>
      <c r="D145" s="167">
        <f>'Calcolo residui'!G146</f>
        <v>0.47330357142868706</v>
      </c>
      <c r="E145" s="189">
        <f t="shared" si="10"/>
        <v>3.8798909858029237E-2</v>
      </c>
    </row>
    <row r="146" spans="1:5">
      <c r="A146" s="153">
        <v>41579</v>
      </c>
      <c r="B146" s="223">
        <f>'Calcolo residui'!D147</f>
        <v>-12.184107142856874</v>
      </c>
      <c r="C146" s="155">
        <f t="shared" si="11"/>
        <v>-0.81080807902353758</v>
      </c>
      <c r="D146" s="167">
        <f>'Calcolo residui'!G147</f>
        <v>-11.114156746031767</v>
      </c>
      <c r="E146" s="189">
        <f t="shared" si="10"/>
        <v>-0.86031751066525741</v>
      </c>
    </row>
    <row r="147" spans="1:5">
      <c r="A147" s="153">
        <v>41609</v>
      </c>
      <c r="B147" s="223">
        <f>'Calcolo residui'!D148</f>
        <v>2.150595238095093</v>
      </c>
      <c r="C147" s="155">
        <f t="shared" si="11"/>
        <v>0.14929446517597653</v>
      </c>
      <c r="D147" s="167">
        <f>'Calcolo residui'!G148</f>
        <v>-2.1538888888887868</v>
      </c>
      <c r="E147" s="189">
        <f t="shared" si="10"/>
        <v>-0.16505524076952699</v>
      </c>
    </row>
    <row r="148" spans="1:5">
      <c r="A148" s="153">
        <v>41640</v>
      </c>
      <c r="B148" s="223">
        <f>'Calcolo residui'!D149</f>
        <v>19.140634920634966</v>
      </c>
      <c r="C148" s="155">
        <f t="shared" si="11"/>
        <v>1.2872448663599558</v>
      </c>
      <c r="D148" s="167">
        <f>'Calcolo residui'!G149</f>
        <v>14.395436507936438</v>
      </c>
      <c r="E148" s="189">
        <f t="shared" si="10"/>
        <v>1.1190717210675871</v>
      </c>
    </row>
    <row r="149" spans="1:5">
      <c r="A149" s="153">
        <v>41671</v>
      </c>
      <c r="B149" s="223">
        <f>'Calcolo residui'!D150</f>
        <v>-2.68176587301582</v>
      </c>
      <c r="C149" s="155">
        <f t="shared" si="11"/>
        <v>-0.17436500636167149</v>
      </c>
      <c r="D149" s="167">
        <f>'Calcolo residui'!G150</f>
        <v>5.1904464285712493</v>
      </c>
      <c r="E149" s="189">
        <f t="shared" si="10"/>
        <v>0.40482049565971751</v>
      </c>
    </row>
    <row r="150" spans="1:5">
      <c r="A150" s="153">
        <v>41699</v>
      </c>
      <c r="B150" s="223">
        <f>'Calcolo residui'!D151</f>
        <v>-5.0059920634921582</v>
      </c>
      <c r="C150" s="155">
        <f t="shared" si="11"/>
        <v>-0.33003586854411204</v>
      </c>
      <c r="D150" s="167">
        <f>'Calcolo residui'!G151</f>
        <v>-6.2749404761902952</v>
      </c>
      <c r="E150" s="189">
        <f t="shared" si="10"/>
        <v>-0.48482377075387884</v>
      </c>
    </row>
    <row r="151" spans="1:5">
      <c r="A151" s="153">
        <v>41730</v>
      </c>
      <c r="B151" s="223">
        <f>'Calcolo residui'!D152</f>
        <v>-1.4518253968253703</v>
      </c>
      <c r="C151" s="155">
        <f t="shared" si="11"/>
        <v>-9.1986666789476521E-2</v>
      </c>
      <c r="D151" s="167">
        <f>'Calcolo residui'!G152</f>
        <v>-3.0823908730158109</v>
      </c>
      <c r="E151" s="189">
        <f t="shared" si="10"/>
        <v>-0.23710134557120657</v>
      </c>
    </row>
    <row r="152" spans="1:5">
      <c r="A152" s="153">
        <v>41760</v>
      </c>
      <c r="B152" s="223">
        <f>'Calcolo residui'!D153</f>
        <v>-0.31248015873006807</v>
      </c>
      <c r="C152" s="155">
        <f t="shared" si="11"/>
        <v>-1.5676169874628429E-2</v>
      </c>
      <c r="D152" s="167">
        <f>'Calcolo residui'!G153</f>
        <v>0.14969246031728289</v>
      </c>
      <c r="E152" s="189">
        <f t="shared" si="10"/>
        <v>1.36886565417255E-2</v>
      </c>
    </row>
    <row r="153" spans="1:5">
      <c r="A153" s="153">
        <v>41791</v>
      </c>
      <c r="B153" s="223">
        <f>'Calcolo residui'!D154</f>
        <v>8.5925396825398366</v>
      </c>
      <c r="C153" s="155">
        <f t="shared" si="11"/>
        <v>0.58075980616009693</v>
      </c>
      <c r="D153" s="167">
        <f>'Calcolo residui'!G154</f>
        <v>12.396498015872794</v>
      </c>
      <c r="E153" s="189">
        <f t="shared" si="10"/>
        <v>0.96396625597078178</v>
      </c>
    </row>
    <row r="154" spans="1:5">
      <c r="A154" s="153">
        <v>41821</v>
      </c>
      <c r="B154" s="223">
        <f>'Calcolo residui'!D155</f>
        <v>-5.7353273809521852</v>
      </c>
      <c r="C154" s="155">
        <f t="shared" si="11"/>
        <v>-0.37888492555686248</v>
      </c>
      <c r="D154" s="167">
        <f>'Calcolo residui'!G155</f>
        <v>-8.1490178571427805</v>
      </c>
      <c r="E154" s="189">
        <f t="shared" si="10"/>
        <v>-0.63024077330504258</v>
      </c>
    </row>
    <row r="155" spans="1:5">
      <c r="A155" s="153">
        <v>41852</v>
      </c>
      <c r="B155" s="223">
        <f>'Calcolo residui'!D156</f>
        <v>-0.85278769841261237</v>
      </c>
      <c r="C155" s="155">
        <f t="shared" si="11"/>
        <v>-5.1864618697166201E-2</v>
      </c>
      <c r="D155" s="167">
        <f>'Calcolo residui'!G156</f>
        <v>-3.212876984127206</v>
      </c>
      <c r="E155" s="189">
        <f t="shared" si="10"/>
        <v>-0.24722627389339427</v>
      </c>
    </row>
    <row r="156" spans="1:5">
      <c r="A156" s="153">
        <v>41883</v>
      </c>
      <c r="B156" s="223">
        <f>'Calcolo residui'!D157</f>
        <v>-1.1254265873014901</v>
      </c>
      <c r="C156" s="155">
        <f t="shared" si="11"/>
        <v>-7.0125290172129651E-2</v>
      </c>
      <c r="D156" s="167">
        <f>'Calcolo residui'!G157</f>
        <v>2.9018948412697227</v>
      </c>
      <c r="E156" s="189">
        <f t="shared" si="10"/>
        <v>0.22724281642858801</v>
      </c>
    </row>
    <row r="157" spans="1:5">
      <c r="A157" s="153">
        <v>41913</v>
      </c>
      <c r="B157" s="223">
        <f>'Calcolo residui'!D158</f>
        <v>9.8092757936508406</v>
      </c>
      <c r="C157" s="155">
        <f t="shared" si="11"/>
        <v>0.6622537503559246</v>
      </c>
      <c r="D157" s="167">
        <f>'Calcolo residui'!G158</f>
        <v>4.5299702380953022</v>
      </c>
      <c r="E157" s="189">
        <f t="shared" si="10"/>
        <v>0.35357156173010046</v>
      </c>
    </row>
    <row r="158" spans="1:5">
      <c r="A158" s="153">
        <v>41944</v>
      </c>
      <c r="B158" s="223">
        <f>'Calcolo residui'!D159</f>
        <v>7.9358928571427896</v>
      </c>
      <c r="C158" s="155">
        <f t="shared" si="11"/>
        <v>0.53677924270298727</v>
      </c>
      <c r="D158" s="167">
        <f>'Calcolo residui'!G159</f>
        <v>9.945843253968178</v>
      </c>
      <c r="E158" s="189">
        <f t="shared" si="10"/>
        <v>0.77381035665418885</v>
      </c>
    </row>
    <row r="159" spans="1:5">
      <c r="A159" s="153">
        <v>41974</v>
      </c>
      <c r="B159" s="223">
        <f>'Calcolo residui'!D160</f>
        <v>8.0372619047618628</v>
      </c>
      <c r="C159" s="155">
        <f t="shared" si="11"/>
        <v>0.54356868819935689</v>
      </c>
      <c r="D159" s="167">
        <f>'Calcolo residui'!G160</f>
        <v>4.0894444444445526</v>
      </c>
      <c r="E159" s="189">
        <f t="shared" si="10"/>
        <v>0.31938944037788264</v>
      </c>
    </row>
    <row r="160" spans="1:5">
      <c r="A160" s="153">
        <v>42005</v>
      </c>
      <c r="B160" s="223">
        <f>'Calcolo residui'!D161</f>
        <v>-26.016031746032013</v>
      </c>
      <c r="C160" s="155">
        <f t="shared" si="11"/>
        <v>-1.7372358240690804</v>
      </c>
      <c r="D160" s="167">
        <f>'Calcolo residui'!G161</f>
        <v>-26.581230158730023</v>
      </c>
      <c r="E160" s="189">
        <f t="shared" si="10"/>
        <v>-2.0604683031422741</v>
      </c>
    </row>
    <row r="161" spans="1:5">
      <c r="A161" s="153">
        <v>42036</v>
      </c>
      <c r="B161" s="223">
        <f>'Calcolo residui'!D162</f>
        <v>-18.945099206349369</v>
      </c>
      <c r="C161" s="155">
        <f t="shared" si="11"/>
        <v>-1.2636424322569517</v>
      </c>
      <c r="D161" s="167">
        <f>'Calcolo residui'!G162</f>
        <v>-9.4562202380950566</v>
      </c>
      <c r="E161" s="189">
        <f t="shared" si="10"/>
        <v>-0.73167172482168319</v>
      </c>
    </row>
    <row r="162" spans="1:5">
      <c r="A162" s="153">
        <v>42064</v>
      </c>
      <c r="B162" s="223">
        <f>'Calcolo residui'!D163</f>
        <v>18.587341269841318</v>
      </c>
      <c r="C162" s="155">
        <f t="shared" si="11"/>
        <v>1.2501866402664512</v>
      </c>
      <c r="D162" s="167">
        <f>'Calcolo residui'!G163</f>
        <v>20.341726190476038</v>
      </c>
      <c r="E162" s="189">
        <f t="shared" si="10"/>
        <v>1.5804676221783227</v>
      </c>
    </row>
    <row r="163" spans="1:5">
      <c r="A163" s="153">
        <v>42095</v>
      </c>
      <c r="B163" s="223">
        <f>'Calcolo residui'!D164</f>
        <v>-7.1384920634920945</v>
      </c>
      <c r="C163" s="155">
        <f t="shared" si="11"/>
        <v>-0.47286538959688423</v>
      </c>
      <c r="D163" s="167">
        <f>'Calcolo residui'!G164</f>
        <v>-17.07239087301582</v>
      </c>
      <c r="E163" s="189">
        <f t="shared" si="10"/>
        <v>-1.3226402279928178</v>
      </c>
    </row>
    <row r="164" spans="1:5">
      <c r="A164" s="153">
        <v>42125</v>
      </c>
      <c r="B164" s="223">
        <f>'Calcolo residui'!D165</f>
        <v>6.0641865079364834</v>
      </c>
      <c r="C164" s="155">
        <f t="shared" si="11"/>
        <v>0.41141702867786306</v>
      </c>
      <c r="D164" s="167">
        <f>'Calcolo residui'!G165</f>
        <v>11.61969246031731</v>
      </c>
      <c r="E164" s="189">
        <f t="shared" si="10"/>
        <v>0.90369087107895918</v>
      </c>
    </row>
    <row r="165" spans="1:5">
      <c r="A165" s="153">
        <v>42156</v>
      </c>
      <c r="B165" s="223">
        <f>'Calcolo residui'!D166</f>
        <v>13.915873015873103</v>
      </c>
      <c r="C165" s="155">
        <f t="shared" si="11"/>
        <v>0.93730337024181809</v>
      </c>
      <c r="D165" s="167">
        <f>'Calcolo residui'!G166</f>
        <v>20.893164682539691</v>
      </c>
      <c r="E165" s="189">
        <f t="shared" si="10"/>
        <v>1.6232558941153516</v>
      </c>
    </row>
    <row r="166" spans="1:5">
      <c r="A166" s="153">
        <v>42186</v>
      </c>
      <c r="B166" s="223">
        <f>'Calcolo residui'!D167</f>
        <v>5.4546726190478694</v>
      </c>
      <c r="C166" s="155">
        <f t="shared" si="11"/>
        <v>0.37059331152664338</v>
      </c>
      <c r="D166" s="167">
        <f>'Calcolo residui'!G167</f>
        <v>-5.0790178571428442</v>
      </c>
      <c r="E166" s="189">
        <f t="shared" si="10"/>
        <v>-0.39202745171574482</v>
      </c>
    </row>
    <row r="167" spans="1:5">
      <c r="A167" s="153">
        <v>42217</v>
      </c>
      <c r="B167" s="223">
        <f>'Calcolo residui'!D168</f>
        <v>2.7238789682539846</v>
      </c>
      <c r="C167" s="155">
        <f t="shared" si="11"/>
        <v>0.18769157683175314</v>
      </c>
      <c r="D167" s="167">
        <f>'Calcolo residui'!G168</f>
        <v>-5.4995436507933846</v>
      </c>
      <c r="E167" s="189">
        <f t="shared" si="10"/>
        <v>-0.42465769475140375</v>
      </c>
    </row>
    <row r="168" spans="1:5">
      <c r="A168" s="153">
        <v>42248</v>
      </c>
      <c r="B168" s="223">
        <f>'Calcolo residui'!D169</f>
        <v>-21.698759920634984</v>
      </c>
      <c r="C168" s="155">
        <f t="shared" si="11"/>
        <v>-1.4480757457215523</v>
      </c>
      <c r="D168" s="167">
        <f>'Calcolo residui'!G169</f>
        <v>-11.034771825396774</v>
      </c>
      <c r="E168" s="189">
        <f t="shared" si="10"/>
        <v>-0.85415772381556199</v>
      </c>
    </row>
    <row r="169" spans="1:5">
      <c r="A169" s="153">
        <v>42278</v>
      </c>
      <c r="B169" s="223">
        <f>'Calcolo residui'!D170</f>
        <v>-2.5707242063490412</v>
      </c>
      <c r="C169" s="155">
        <f t="shared" si="11"/>
        <v>-0.16692771301258916</v>
      </c>
      <c r="D169" s="167">
        <f>'Calcolo residui'!G170</f>
        <v>-2.8033630952379553</v>
      </c>
      <c r="E169" s="189">
        <f t="shared" si="10"/>
        <v>-0.21545048766887928</v>
      </c>
    </row>
    <row r="170" spans="1:5">
      <c r="A170" s="153">
        <v>42309</v>
      </c>
      <c r="B170" s="223">
        <f>'Calcolo residui'!D171</f>
        <v>1.5558928571426804</v>
      </c>
      <c r="C170" s="155">
        <f t="shared" si="11"/>
        <v>0.10946278581354796</v>
      </c>
      <c r="D170" s="167">
        <f>'Calcolo residui'!G171</f>
        <v>11.145843253968224</v>
      </c>
      <c r="E170" s="189">
        <f t="shared" si="10"/>
        <v>0.86692305564675376</v>
      </c>
    </row>
    <row r="171" spans="1:5">
      <c r="A171" s="153">
        <v>42339</v>
      </c>
      <c r="B171" s="223">
        <f>'Calcolo residui'!D172</f>
        <v>2.7249404761903406</v>
      </c>
      <c r="C171" s="155">
        <f t="shared" si="11"/>
        <v>0.18776267398070667</v>
      </c>
      <c r="D171" s="167">
        <f>'Calcolo residui'!G172</f>
        <v>-13.493452380952476</v>
      </c>
      <c r="E171" s="189">
        <f t="shared" si="10"/>
        <v>-1.0449363758891632</v>
      </c>
    </row>
    <row r="172" spans="1:5">
      <c r="A172" s="179" t="s">
        <v>4</v>
      </c>
      <c r="B172" s="226">
        <f>AVERAGE(B4:B171)</f>
        <v>-7.8428878495831869E-2</v>
      </c>
      <c r="C172" s="227">
        <f>AVERAGE(C4:C171)</f>
        <v>-6.6084703846735505E-18</v>
      </c>
      <c r="D172" s="224">
        <f>AVERAGE(D4:D171)</f>
        <v>-2.6721584467122875E-2</v>
      </c>
      <c r="E172" s="175">
        <f>AVERAGE(E4:E171)</f>
        <v>-3.1720657846433042E-17</v>
      </c>
    </row>
    <row r="173" spans="1:5">
      <c r="A173" s="179" t="s">
        <v>5</v>
      </c>
      <c r="B173" s="226">
        <f>VARP(B4:B171)</f>
        <v>222.91645088056291</v>
      </c>
      <c r="C173" s="227">
        <f>VARP(C4:C171)</f>
        <v>0.99999999999999967</v>
      </c>
      <c r="D173" s="224">
        <f>VARP(D4:D171)</f>
        <v>166.09044980581029</v>
      </c>
      <c r="E173" s="175">
        <f>VARP(E5:E172)</f>
        <v>0.99999990065045508</v>
      </c>
    </row>
  </sheetData>
  <mergeCells count="1">
    <mergeCell ref="F1:L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75"/>
  <sheetViews>
    <sheetView topLeftCell="A8" zoomScale="80" zoomScaleNormal="80" workbookViewId="0">
      <selection activeCell="E8" sqref="E8"/>
    </sheetView>
  </sheetViews>
  <sheetFormatPr defaultRowHeight="12.75"/>
  <cols>
    <col min="1" max="1" width="7.140625" customWidth="1"/>
    <col min="2" max="2" width="13.42578125" customWidth="1"/>
  </cols>
  <sheetData>
    <row r="3" spans="1:21" ht="30.75">
      <c r="A3" s="297" t="s">
        <v>219</v>
      </c>
      <c r="B3" s="298"/>
      <c r="C3" s="298"/>
      <c r="D3" s="298"/>
      <c r="E3" s="298"/>
      <c r="L3" s="288" t="s">
        <v>275</v>
      </c>
      <c r="M3" s="46"/>
      <c r="N3" s="46"/>
      <c r="O3" s="46"/>
      <c r="P3" s="46"/>
    </row>
    <row r="5" spans="1:21" ht="21">
      <c r="E5" s="104"/>
    </row>
    <row r="6" spans="1:21">
      <c r="I6" s="285" t="s">
        <v>252</v>
      </c>
      <c r="J6" s="267">
        <v>0.2</v>
      </c>
      <c r="L6" s="281" t="s">
        <v>277</v>
      </c>
      <c r="M6" s="282"/>
      <c r="N6" s="282"/>
      <c r="O6" s="282"/>
      <c r="P6" s="282"/>
      <c r="Q6" s="282"/>
      <c r="R6" s="282"/>
      <c r="S6" s="282"/>
      <c r="T6" s="282"/>
      <c r="U6" s="282"/>
    </row>
    <row r="7" spans="1:21" ht="15.75">
      <c r="A7" s="152" t="s">
        <v>2</v>
      </c>
      <c r="B7" s="155" t="s">
        <v>3</v>
      </c>
      <c r="C7" s="254" t="s">
        <v>137</v>
      </c>
      <c r="D7" s="221" t="s">
        <v>138</v>
      </c>
      <c r="E7" s="258" t="s">
        <v>150</v>
      </c>
      <c r="F7" s="256" t="s">
        <v>137</v>
      </c>
      <c r="G7" s="221" t="s">
        <v>138</v>
      </c>
      <c r="I7" s="268" t="s">
        <v>252</v>
      </c>
      <c r="J7" s="269">
        <v>0.8</v>
      </c>
      <c r="L7" s="281" t="s">
        <v>278</v>
      </c>
      <c r="M7" s="282"/>
      <c r="N7" s="282"/>
      <c r="O7" s="282"/>
      <c r="P7" s="282"/>
      <c r="Q7" s="282"/>
      <c r="R7" s="282"/>
      <c r="S7" s="282"/>
      <c r="T7" s="282"/>
      <c r="U7" s="282"/>
    </row>
    <row r="8" spans="1:21">
      <c r="A8" s="153">
        <v>37257</v>
      </c>
      <c r="B8" s="155">
        <v>992.39</v>
      </c>
      <c r="C8" s="255">
        <v>992.39</v>
      </c>
      <c r="D8" s="189">
        <v>992.39</v>
      </c>
      <c r="E8" s="259">
        <v>836.14</v>
      </c>
      <c r="F8" s="257">
        <v>836.14</v>
      </c>
      <c r="G8" s="189">
        <v>836.14</v>
      </c>
      <c r="L8" s="281" t="s">
        <v>279</v>
      </c>
      <c r="M8" s="282"/>
      <c r="N8" s="282"/>
      <c r="O8" s="282"/>
      <c r="P8" s="282"/>
      <c r="Q8" s="282"/>
      <c r="R8" s="282"/>
      <c r="S8" s="282"/>
      <c r="T8" s="282"/>
      <c r="U8" s="282"/>
    </row>
    <row r="9" spans="1:21">
      <c r="A9" s="153">
        <v>37288</v>
      </c>
      <c r="B9" s="155">
        <v>1095</v>
      </c>
      <c r="C9" s="255">
        <f t="shared" ref="C9:C40" si="0">(1-$J$6)*B9+$J$6*C8</f>
        <v>1074.4780000000001</v>
      </c>
      <c r="D9" s="189">
        <f t="shared" ref="D9:D40" si="1">(1-$J$7)*B9+$J$7*D8</f>
        <v>1012.912</v>
      </c>
      <c r="E9" s="259">
        <v>837.04</v>
      </c>
      <c r="F9" s="257">
        <f t="shared" ref="F9:F40" si="2">(1-$J$6)*E9+$J$6*F8</f>
        <v>836.86000000000013</v>
      </c>
      <c r="G9" s="189">
        <f t="shared" ref="G9:G40" si="3">(1-$J$7)*E9+$J$7*F8</f>
        <v>836.31999999999994</v>
      </c>
      <c r="L9" s="280" t="s">
        <v>276</v>
      </c>
      <c r="M9" s="282"/>
      <c r="N9" s="282"/>
      <c r="O9" s="282"/>
      <c r="P9" s="282"/>
      <c r="Q9" s="282"/>
      <c r="R9" s="282"/>
      <c r="S9" s="282"/>
      <c r="T9" s="282"/>
      <c r="U9" s="282"/>
    </row>
    <row r="10" spans="1:21">
      <c r="A10" s="153">
        <v>37316</v>
      </c>
      <c r="B10" s="155">
        <v>1023.92</v>
      </c>
      <c r="C10" s="255">
        <f t="shared" si="0"/>
        <v>1034.0316</v>
      </c>
      <c r="D10" s="189">
        <f t="shared" si="1"/>
        <v>1015.1135999999999</v>
      </c>
      <c r="E10" s="259">
        <v>844.64</v>
      </c>
      <c r="F10" s="257">
        <f t="shared" si="2"/>
        <v>843.08400000000006</v>
      </c>
      <c r="G10" s="189">
        <f t="shared" si="3"/>
        <v>838.41600000000017</v>
      </c>
      <c r="L10" s="281" t="s">
        <v>280</v>
      </c>
      <c r="M10" s="282"/>
      <c r="N10" s="282"/>
      <c r="O10" s="282"/>
      <c r="P10" s="282"/>
      <c r="Q10" s="282"/>
      <c r="R10" s="282"/>
      <c r="S10" s="282"/>
      <c r="T10" s="282"/>
      <c r="U10" s="282"/>
    </row>
    <row r="11" spans="1:21">
      <c r="A11" s="153">
        <v>37347</v>
      </c>
      <c r="B11" s="155">
        <v>1063.3599999999999</v>
      </c>
      <c r="C11" s="255">
        <f t="shared" si="0"/>
        <v>1057.49432</v>
      </c>
      <c r="D11" s="189">
        <f t="shared" si="1"/>
        <v>1024.76288</v>
      </c>
      <c r="E11" s="259">
        <v>866.36</v>
      </c>
      <c r="F11" s="257">
        <f t="shared" si="2"/>
        <v>861.70480000000009</v>
      </c>
      <c r="G11" s="189">
        <f t="shared" si="3"/>
        <v>847.73919999999998</v>
      </c>
    </row>
    <row r="12" spans="1:21">
      <c r="A12" s="153">
        <v>37377</v>
      </c>
      <c r="B12" s="155">
        <v>1071.58</v>
      </c>
      <c r="C12" s="255">
        <f t="shared" si="0"/>
        <v>1068.762864</v>
      </c>
      <c r="D12" s="189">
        <f t="shared" si="1"/>
        <v>1034.1263040000001</v>
      </c>
      <c r="E12" s="259">
        <v>868.07</v>
      </c>
      <c r="F12" s="257">
        <f t="shared" si="2"/>
        <v>866.79696000000013</v>
      </c>
      <c r="G12" s="189">
        <f t="shared" si="3"/>
        <v>862.97784000000001</v>
      </c>
    </row>
    <row r="13" spans="1:21">
      <c r="A13" s="153">
        <v>37408</v>
      </c>
      <c r="B13" s="155">
        <v>1061.1099999999999</v>
      </c>
      <c r="C13" s="255">
        <f t="shared" si="0"/>
        <v>1062.6405728</v>
      </c>
      <c r="D13" s="189">
        <f t="shared" si="1"/>
        <v>1039.5230432000001</v>
      </c>
      <c r="E13" s="259">
        <v>857.43</v>
      </c>
      <c r="F13" s="257">
        <f t="shared" si="2"/>
        <v>859.30339200000003</v>
      </c>
      <c r="G13" s="189">
        <f t="shared" si="3"/>
        <v>864.92356800000016</v>
      </c>
    </row>
    <row r="14" spans="1:21">
      <c r="A14" s="153">
        <v>37438</v>
      </c>
      <c r="B14" s="155">
        <v>1052.43</v>
      </c>
      <c r="C14" s="255">
        <f t="shared" si="0"/>
        <v>1054.4721145600001</v>
      </c>
      <c r="D14" s="189">
        <f t="shared" si="1"/>
        <v>1042.1044345600001</v>
      </c>
      <c r="E14" s="259">
        <v>846.06</v>
      </c>
      <c r="F14" s="257">
        <f t="shared" si="2"/>
        <v>848.70867839999994</v>
      </c>
      <c r="G14" s="189">
        <f t="shared" si="3"/>
        <v>856.65471360000004</v>
      </c>
    </row>
    <row r="15" spans="1:21">
      <c r="A15" s="153">
        <v>37469</v>
      </c>
      <c r="B15" s="155">
        <v>1052.57</v>
      </c>
      <c r="C15" s="255">
        <f t="shared" si="0"/>
        <v>1052.950422912</v>
      </c>
      <c r="D15" s="189">
        <f t="shared" si="1"/>
        <v>1044.197547648</v>
      </c>
      <c r="E15" s="259">
        <v>842.69</v>
      </c>
      <c r="F15" s="257">
        <f t="shared" si="2"/>
        <v>843.89373568000008</v>
      </c>
      <c r="G15" s="189">
        <f t="shared" si="3"/>
        <v>847.50494272000003</v>
      </c>
    </row>
    <row r="16" spans="1:21">
      <c r="A16" s="153">
        <v>37500</v>
      </c>
      <c r="B16" s="155">
        <v>1061.73</v>
      </c>
      <c r="C16" s="255">
        <f t="shared" si="0"/>
        <v>1059.9740845824001</v>
      </c>
      <c r="D16" s="189">
        <f t="shared" si="1"/>
        <v>1047.7040381183999</v>
      </c>
      <c r="E16" s="259">
        <v>859.39</v>
      </c>
      <c r="F16" s="257">
        <f t="shared" si="2"/>
        <v>856.29074713600005</v>
      </c>
      <c r="G16" s="189">
        <f t="shared" si="3"/>
        <v>846.99298854400001</v>
      </c>
    </row>
    <row r="17" spans="1:7">
      <c r="A17" s="153">
        <v>37530</v>
      </c>
      <c r="B17" s="155">
        <v>1068.08</v>
      </c>
      <c r="C17" s="255">
        <f t="shared" si="0"/>
        <v>1066.4588169164799</v>
      </c>
      <c r="D17" s="189">
        <f t="shared" si="1"/>
        <v>1051.77923049472</v>
      </c>
      <c r="E17" s="259">
        <v>875.67</v>
      </c>
      <c r="F17" s="257">
        <f t="shared" si="2"/>
        <v>871.79414942720007</v>
      </c>
      <c r="G17" s="189">
        <f t="shared" si="3"/>
        <v>860.16659770880005</v>
      </c>
    </row>
    <row r="18" spans="1:7">
      <c r="A18" s="153">
        <v>37561</v>
      </c>
      <c r="B18" s="155">
        <v>1052.98</v>
      </c>
      <c r="C18" s="255">
        <f t="shared" si="0"/>
        <v>1055.675763383296</v>
      </c>
      <c r="D18" s="189">
        <f t="shared" si="1"/>
        <v>1052.0193843957759</v>
      </c>
      <c r="E18" s="259">
        <v>864.11</v>
      </c>
      <c r="F18" s="257">
        <f t="shared" si="2"/>
        <v>865.64682988544007</v>
      </c>
      <c r="G18" s="189">
        <f t="shared" si="3"/>
        <v>870.25731954176013</v>
      </c>
    </row>
    <row r="19" spans="1:7">
      <c r="A19" s="153">
        <v>37591</v>
      </c>
      <c r="B19" s="155">
        <v>1045.69</v>
      </c>
      <c r="C19" s="255">
        <f t="shared" si="0"/>
        <v>1047.6871526766595</v>
      </c>
      <c r="D19" s="189">
        <f t="shared" si="1"/>
        <v>1050.7535075166206</v>
      </c>
      <c r="E19" s="259">
        <v>864.37</v>
      </c>
      <c r="F19" s="257">
        <f t="shared" si="2"/>
        <v>864.62536597708811</v>
      </c>
      <c r="G19" s="189">
        <f t="shared" si="3"/>
        <v>865.39146390835208</v>
      </c>
    </row>
    <row r="20" spans="1:7">
      <c r="A20" s="153">
        <v>37622</v>
      </c>
      <c r="B20" s="155">
        <v>1068.53</v>
      </c>
      <c r="C20" s="255">
        <f t="shared" si="0"/>
        <v>1064.3614305353319</v>
      </c>
      <c r="D20" s="189">
        <f t="shared" si="1"/>
        <v>1054.3088060132966</v>
      </c>
      <c r="E20" s="259">
        <v>891.6</v>
      </c>
      <c r="F20" s="257">
        <f t="shared" si="2"/>
        <v>886.20507319541775</v>
      </c>
      <c r="G20" s="189">
        <f t="shared" si="3"/>
        <v>870.02029278167049</v>
      </c>
    </row>
    <row r="21" spans="1:7">
      <c r="A21" s="153">
        <v>37653</v>
      </c>
      <c r="B21" s="155">
        <v>1087.79</v>
      </c>
      <c r="C21" s="255">
        <f t="shared" si="0"/>
        <v>1083.1042861070664</v>
      </c>
      <c r="D21" s="189">
        <f t="shared" si="1"/>
        <v>1061.0050448106372</v>
      </c>
      <c r="E21" s="259">
        <v>906.23</v>
      </c>
      <c r="F21" s="257">
        <f t="shared" si="2"/>
        <v>902.22501463908361</v>
      </c>
      <c r="G21" s="189">
        <f t="shared" si="3"/>
        <v>890.21005855633427</v>
      </c>
    </row>
    <row r="22" spans="1:7">
      <c r="A22" s="153">
        <v>37681</v>
      </c>
      <c r="B22" s="155">
        <v>1095.02</v>
      </c>
      <c r="C22" s="255">
        <f t="shared" si="0"/>
        <v>1092.6368572214133</v>
      </c>
      <c r="D22" s="189">
        <f t="shared" si="1"/>
        <v>1067.8080358485097</v>
      </c>
      <c r="E22" s="259">
        <v>936.62</v>
      </c>
      <c r="F22" s="257">
        <f t="shared" si="2"/>
        <v>929.74100292781679</v>
      </c>
      <c r="G22" s="189">
        <f t="shared" si="3"/>
        <v>909.10401171126693</v>
      </c>
    </row>
    <row r="23" spans="1:7">
      <c r="A23" s="153">
        <v>37712</v>
      </c>
      <c r="B23" s="155">
        <v>1065.23</v>
      </c>
      <c r="C23" s="255">
        <f t="shared" si="0"/>
        <v>1070.7113714442828</v>
      </c>
      <c r="D23" s="189">
        <f t="shared" si="1"/>
        <v>1067.2924286788077</v>
      </c>
      <c r="E23" s="259">
        <v>906.74</v>
      </c>
      <c r="F23" s="257">
        <f t="shared" si="2"/>
        <v>911.34020058556348</v>
      </c>
      <c r="G23" s="189">
        <f t="shared" si="3"/>
        <v>925.14080234225344</v>
      </c>
    </row>
    <row r="24" spans="1:7">
      <c r="A24" s="153">
        <v>37742</v>
      </c>
      <c r="B24" s="155">
        <v>1039.79</v>
      </c>
      <c r="C24" s="255">
        <f t="shared" si="0"/>
        <v>1045.9742742888566</v>
      </c>
      <c r="D24" s="189">
        <f t="shared" si="1"/>
        <v>1061.791942943046</v>
      </c>
      <c r="E24" s="259">
        <v>860.9</v>
      </c>
      <c r="F24" s="257">
        <f t="shared" si="2"/>
        <v>870.98804011711275</v>
      </c>
      <c r="G24" s="189">
        <f t="shared" si="3"/>
        <v>901.25216046845082</v>
      </c>
    </row>
    <row r="25" spans="1:7">
      <c r="A25" s="153">
        <v>37773</v>
      </c>
      <c r="B25" s="155">
        <v>1032.03</v>
      </c>
      <c r="C25" s="255">
        <f t="shared" si="0"/>
        <v>1034.8188548577714</v>
      </c>
      <c r="D25" s="189">
        <f t="shared" si="1"/>
        <v>1055.8395543544368</v>
      </c>
      <c r="E25" s="259">
        <v>845.88</v>
      </c>
      <c r="F25" s="257">
        <f t="shared" si="2"/>
        <v>850.90160802342257</v>
      </c>
      <c r="G25" s="189">
        <f t="shared" si="3"/>
        <v>865.96643209369017</v>
      </c>
    </row>
    <row r="26" spans="1:7">
      <c r="A26" s="153">
        <v>37803</v>
      </c>
      <c r="B26" s="155">
        <v>1045.49</v>
      </c>
      <c r="C26" s="255">
        <f t="shared" si="0"/>
        <v>1043.3557709715544</v>
      </c>
      <c r="D26" s="189">
        <f t="shared" si="1"/>
        <v>1053.7696434835493</v>
      </c>
      <c r="E26" s="259">
        <v>850.63</v>
      </c>
      <c r="F26" s="257">
        <f t="shared" si="2"/>
        <v>850.68432160468456</v>
      </c>
      <c r="G26" s="189">
        <f t="shared" si="3"/>
        <v>850.84728641873812</v>
      </c>
    </row>
    <row r="27" spans="1:7">
      <c r="A27" s="153">
        <v>37834</v>
      </c>
      <c r="B27" s="155">
        <v>1065.9000000000001</v>
      </c>
      <c r="C27" s="255">
        <f t="shared" si="0"/>
        <v>1061.391154194311</v>
      </c>
      <c r="D27" s="189">
        <f t="shared" si="1"/>
        <v>1056.1957147868395</v>
      </c>
      <c r="E27" s="259">
        <v>865.55</v>
      </c>
      <c r="F27" s="257">
        <f t="shared" si="2"/>
        <v>862.57686432093692</v>
      </c>
      <c r="G27" s="189">
        <f t="shared" si="3"/>
        <v>853.65745728374759</v>
      </c>
    </row>
    <row r="28" spans="1:7">
      <c r="A28" s="153">
        <v>37865</v>
      </c>
      <c r="B28" s="155">
        <v>1071.8399999999999</v>
      </c>
      <c r="C28" s="255">
        <f t="shared" si="0"/>
        <v>1069.7502308388621</v>
      </c>
      <c r="D28" s="189">
        <f t="shared" si="1"/>
        <v>1059.3245718294716</v>
      </c>
      <c r="E28" s="259">
        <v>863.72</v>
      </c>
      <c r="F28" s="257">
        <f t="shared" si="2"/>
        <v>863.4913728641875</v>
      </c>
      <c r="G28" s="189">
        <f t="shared" si="3"/>
        <v>862.80549145674945</v>
      </c>
    </row>
    <row r="29" spans="1:7">
      <c r="A29" s="153">
        <v>37895</v>
      </c>
      <c r="B29" s="155">
        <v>1043.94</v>
      </c>
      <c r="C29" s="255">
        <f t="shared" si="0"/>
        <v>1049.1020461677724</v>
      </c>
      <c r="D29" s="189">
        <f t="shared" si="1"/>
        <v>1056.2476574635773</v>
      </c>
      <c r="E29" s="259">
        <v>860.8</v>
      </c>
      <c r="F29" s="257">
        <f t="shared" si="2"/>
        <v>861.33827457283746</v>
      </c>
      <c r="G29" s="189">
        <f t="shared" si="3"/>
        <v>862.95309829134999</v>
      </c>
    </row>
    <row r="30" spans="1:7">
      <c r="A30" s="153">
        <v>37926</v>
      </c>
      <c r="B30" s="155">
        <v>1043.3699999999999</v>
      </c>
      <c r="C30" s="255">
        <f t="shared" si="0"/>
        <v>1044.5164092335544</v>
      </c>
      <c r="D30" s="189">
        <f t="shared" si="1"/>
        <v>1053.6721259708618</v>
      </c>
      <c r="E30" s="259">
        <v>873.95</v>
      </c>
      <c r="F30" s="257">
        <f t="shared" si="2"/>
        <v>871.4276549145676</v>
      </c>
      <c r="G30" s="189">
        <f t="shared" si="3"/>
        <v>863.86061965827002</v>
      </c>
    </row>
    <row r="31" spans="1:7">
      <c r="A31" s="153">
        <v>37956</v>
      </c>
      <c r="B31" s="155">
        <v>1036.82</v>
      </c>
      <c r="C31" s="255">
        <f t="shared" si="0"/>
        <v>1038.3592818467109</v>
      </c>
      <c r="D31" s="189">
        <f t="shared" si="1"/>
        <v>1050.3017007766894</v>
      </c>
      <c r="E31" s="259">
        <v>869.89</v>
      </c>
      <c r="F31" s="257">
        <f t="shared" si="2"/>
        <v>870.19753098291358</v>
      </c>
      <c r="G31" s="189">
        <f t="shared" si="3"/>
        <v>871.12012393165412</v>
      </c>
    </row>
    <row r="32" spans="1:7">
      <c r="A32" s="153">
        <v>37987</v>
      </c>
      <c r="B32" s="155">
        <v>1047.2</v>
      </c>
      <c r="C32" s="255">
        <f t="shared" si="0"/>
        <v>1045.4318563693423</v>
      </c>
      <c r="D32" s="189">
        <f t="shared" si="1"/>
        <v>1049.6813606213516</v>
      </c>
      <c r="E32" s="259">
        <v>875.28</v>
      </c>
      <c r="F32" s="257">
        <f t="shared" si="2"/>
        <v>874.26350619658274</v>
      </c>
      <c r="G32" s="189">
        <f t="shared" si="3"/>
        <v>871.21402478633081</v>
      </c>
    </row>
    <row r="33" spans="1:19">
      <c r="A33" s="153">
        <v>38018</v>
      </c>
      <c r="B33" s="155">
        <v>1063.0999999999999</v>
      </c>
      <c r="C33" s="255">
        <f t="shared" si="0"/>
        <v>1059.5663712738685</v>
      </c>
      <c r="D33" s="189">
        <f t="shared" si="1"/>
        <v>1052.3650884970812</v>
      </c>
      <c r="E33" s="259">
        <v>872.51</v>
      </c>
      <c r="F33" s="257">
        <f t="shared" si="2"/>
        <v>872.86070123931654</v>
      </c>
      <c r="G33" s="189">
        <f t="shared" si="3"/>
        <v>873.91280495726619</v>
      </c>
      <c r="I33" s="270" t="s">
        <v>258</v>
      </c>
      <c r="J33" s="271"/>
      <c r="K33" s="271"/>
      <c r="L33" s="271"/>
      <c r="M33" s="271"/>
      <c r="N33" s="271"/>
      <c r="O33" s="271"/>
    </row>
    <row r="34" spans="1:19">
      <c r="A34" s="153">
        <v>38047</v>
      </c>
      <c r="B34" s="155">
        <v>1082.1500000000001</v>
      </c>
      <c r="C34" s="255">
        <f t="shared" si="0"/>
        <v>1077.6332742547738</v>
      </c>
      <c r="D34" s="189">
        <f t="shared" si="1"/>
        <v>1058.322070797665</v>
      </c>
      <c r="E34" s="259">
        <v>886.94</v>
      </c>
      <c r="F34" s="257">
        <f t="shared" si="2"/>
        <v>884.12414024786347</v>
      </c>
      <c r="G34" s="189">
        <f t="shared" si="3"/>
        <v>875.67656099145324</v>
      </c>
    </row>
    <row r="35" spans="1:19">
      <c r="A35" s="153">
        <v>38078</v>
      </c>
      <c r="B35" s="155">
        <v>1091.99</v>
      </c>
      <c r="C35" s="255">
        <f t="shared" si="0"/>
        <v>1089.118654850955</v>
      </c>
      <c r="D35" s="189">
        <f t="shared" si="1"/>
        <v>1065.0556566381319</v>
      </c>
      <c r="E35" s="259">
        <v>899.36</v>
      </c>
      <c r="F35" s="257">
        <f t="shared" si="2"/>
        <v>896.31282804957277</v>
      </c>
      <c r="G35" s="189">
        <f t="shared" si="3"/>
        <v>887.17131219829082</v>
      </c>
      <c r="I35" s="286" t="s">
        <v>268</v>
      </c>
      <c r="J35" s="141"/>
      <c r="K35" s="141"/>
      <c r="L35" s="141"/>
      <c r="M35" s="141"/>
      <c r="N35" s="141"/>
      <c r="O35" s="141"/>
      <c r="P35" s="141"/>
      <c r="Q35" s="141"/>
      <c r="R35" s="141"/>
      <c r="S35" s="141"/>
    </row>
    <row r="36" spans="1:19">
      <c r="A36" s="153">
        <v>38108</v>
      </c>
      <c r="B36" s="155">
        <v>1131.29</v>
      </c>
      <c r="C36" s="255">
        <f t="shared" si="0"/>
        <v>1122.855730970191</v>
      </c>
      <c r="D36" s="189">
        <f t="shared" si="1"/>
        <v>1078.3025253105056</v>
      </c>
      <c r="E36" s="259">
        <v>924.13</v>
      </c>
      <c r="F36" s="257">
        <f t="shared" si="2"/>
        <v>918.56656560991462</v>
      </c>
      <c r="G36" s="189">
        <f t="shared" si="3"/>
        <v>901.87626243965815</v>
      </c>
      <c r="I36" s="143" t="s">
        <v>269</v>
      </c>
      <c r="J36" s="141"/>
      <c r="K36" s="141"/>
      <c r="L36" s="141"/>
      <c r="M36" s="141"/>
      <c r="N36" s="141"/>
      <c r="O36" s="141"/>
      <c r="P36" s="141"/>
      <c r="Q36" s="141"/>
      <c r="R36" s="141"/>
      <c r="S36" s="141"/>
    </row>
    <row r="37" spans="1:19">
      <c r="A37" s="153">
        <v>38139</v>
      </c>
      <c r="B37" s="155">
        <v>1148.1400000000001</v>
      </c>
      <c r="C37" s="255">
        <f t="shared" si="0"/>
        <v>1143.0831461940384</v>
      </c>
      <c r="D37" s="189">
        <f t="shared" si="1"/>
        <v>1092.2700202484045</v>
      </c>
      <c r="E37" s="259">
        <v>937.48</v>
      </c>
      <c r="F37" s="257">
        <f t="shared" si="2"/>
        <v>933.69731312198292</v>
      </c>
      <c r="G37" s="189">
        <f t="shared" si="3"/>
        <v>922.34925248793172</v>
      </c>
      <c r="I37" s="143" t="s">
        <v>270</v>
      </c>
      <c r="J37" s="141"/>
      <c r="K37" s="141"/>
      <c r="L37" s="141"/>
      <c r="M37" s="141"/>
      <c r="N37" s="141"/>
      <c r="O37" s="141"/>
      <c r="P37" s="141"/>
      <c r="Q37" s="141"/>
      <c r="R37" s="141"/>
      <c r="S37" s="141"/>
    </row>
    <row r="38" spans="1:19">
      <c r="A38" s="153">
        <v>38169</v>
      </c>
      <c r="B38" s="155">
        <v>1146.8499999999999</v>
      </c>
      <c r="C38" s="255">
        <f t="shared" si="0"/>
        <v>1146.0966292388077</v>
      </c>
      <c r="D38" s="189">
        <f t="shared" si="1"/>
        <v>1103.1860161987236</v>
      </c>
      <c r="E38" s="259">
        <v>935.83</v>
      </c>
      <c r="F38" s="257">
        <f t="shared" si="2"/>
        <v>935.40346262439675</v>
      </c>
      <c r="G38" s="189">
        <f t="shared" si="3"/>
        <v>934.12385049758632</v>
      </c>
      <c r="I38" s="143" t="s">
        <v>271</v>
      </c>
      <c r="J38" s="141"/>
      <c r="K38" s="141"/>
      <c r="L38" s="141"/>
      <c r="M38" s="141"/>
      <c r="N38" s="141"/>
      <c r="O38" s="141"/>
      <c r="P38" s="141"/>
      <c r="Q38" s="141"/>
      <c r="R38" s="141"/>
      <c r="S38" s="141"/>
    </row>
    <row r="39" spans="1:19">
      <c r="A39" s="153">
        <v>38200</v>
      </c>
      <c r="B39" s="155">
        <v>1156.74</v>
      </c>
      <c r="C39" s="255">
        <f t="shared" si="0"/>
        <v>1154.6113258477617</v>
      </c>
      <c r="D39" s="189">
        <f t="shared" si="1"/>
        <v>1113.8968129589789</v>
      </c>
      <c r="E39" s="259">
        <v>954.81</v>
      </c>
      <c r="F39" s="257">
        <f t="shared" si="2"/>
        <v>950.92869252487935</v>
      </c>
      <c r="G39" s="189">
        <f t="shared" si="3"/>
        <v>939.28477009951746</v>
      </c>
      <c r="I39" s="143" t="s">
        <v>272</v>
      </c>
      <c r="J39" s="141"/>
      <c r="K39" s="141"/>
      <c r="L39" s="141"/>
      <c r="M39" s="141"/>
      <c r="N39" s="141"/>
      <c r="O39" s="141"/>
      <c r="P39" s="141"/>
      <c r="Q39" s="141"/>
      <c r="R39" s="141"/>
      <c r="S39" s="141"/>
    </row>
    <row r="40" spans="1:19">
      <c r="A40" s="153">
        <v>38231</v>
      </c>
      <c r="B40" s="155">
        <v>1155.81</v>
      </c>
      <c r="C40" s="255">
        <f t="shared" si="0"/>
        <v>1155.5702651695524</v>
      </c>
      <c r="D40" s="189">
        <f t="shared" si="1"/>
        <v>1122.2794503671832</v>
      </c>
      <c r="E40" s="259">
        <v>970.13</v>
      </c>
      <c r="F40" s="257">
        <f t="shared" si="2"/>
        <v>966.28973850497596</v>
      </c>
      <c r="G40" s="189">
        <f t="shared" si="3"/>
        <v>954.7689540199035</v>
      </c>
      <c r="I40" s="143" t="s">
        <v>273</v>
      </c>
      <c r="J40" s="141"/>
      <c r="K40" s="141"/>
      <c r="L40" s="141"/>
      <c r="M40" s="141"/>
      <c r="N40" s="141"/>
      <c r="O40" s="141"/>
      <c r="P40" s="141"/>
      <c r="Q40" s="141"/>
      <c r="R40" s="141"/>
      <c r="S40" s="141"/>
    </row>
    <row r="41" spans="1:19" ht="15.75">
      <c r="A41" s="153">
        <v>38261</v>
      </c>
      <c r="B41" s="155">
        <v>1168.69</v>
      </c>
      <c r="C41" s="255">
        <f t="shared" ref="C41:C72" si="4">(1-$J$6)*B41+$J$6*C40</f>
        <v>1166.0660530339105</v>
      </c>
      <c r="D41" s="189">
        <f t="shared" ref="D41:D72" si="5">(1-$J$7)*B41+$J$7*D40</f>
        <v>1131.5615602937467</v>
      </c>
      <c r="E41" s="259">
        <v>996.25</v>
      </c>
      <c r="F41" s="257">
        <f t="shared" ref="F41:F72" si="6">(1-$J$6)*E41+$J$6*F40</f>
        <v>990.25794770099515</v>
      </c>
      <c r="G41" s="189">
        <f t="shared" ref="G41:G72" si="7">(1-$J$7)*E41+$J$7*F40</f>
        <v>972.28179080398081</v>
      </c>
      <c r="I41" s="143"/>
      <c r="J41" s="141"/>
      <c r="K41" s="141"/>
      <c r="L41" s="141"/>
      <c r="M41" s="141"/>
      <c r="N41" s="141"/>
      <c r="O41" s="141"/>
      <c r="P41" s="141"/>
      <c r="Q41" s="141"/>
      <c r="R41" s="287" t="s">
        <v>274</v>
      </c>
      <c r="S41" s="141"/>
    </row>
    <row r="42" spans="1:19">
      <c r="A42" s="153">
        <v>38292</v>
      </c>
      <c r="B42" s="155">
        <v>1168.1099999999999</v>
      </c>
      <c r="C42" s="255">
        <f t="shared" si="4"/>
        <v>1167.7012106067821</v>
      </c>
      <c r="D42" s="189">
        <f t="shared" si="5"/>
        <v>1138.8712482349972</v>
      </c>
      <c r="E42" s="259">
        <v>996.73</v>
      </c>
      <c r="F42" s="257">
        <f t="shared" si="6"/>
        <v>995.43558954019909</v>
      </c>
      <c r="G42" s="189">
        <f t="shared" si="7"/>
        <v>991.55235816079608</v>
      </c>
    </row>
    <row r="43" spans="1:19">
      <c r="A43" s="153">
        <v>38322</v>
      </c>
      <c r="B43" s="156">
        <v>1132.57</v>
      </c>
      <c r="C43" s="255">
        <f t="shared" si="4"/>
        <v>1139.5962421213565</v>
      </c>
      <c r="D43" s="189">
        <f t="shared" si="5"/>
        <v>1137.6109985879978</v>
      </c>
      <c r="E43" s="260">
        <v>1013.93</v>
      </c>
      <c r="F43" s="257">
        <f t="shared" si="6"/>
        <v>1010.2311179080398</v>
      </c>
      <c r="G43" s="189">
        <f t="shared" si="7"/>
        <v>999.13447163215926</v>
      </c>
    </row>
    <row r="44" spans="1:19">
      <c r="A44" s="153">
        <v>38353</v>
      </c>
      <c r="B44" s="155">
        <v>1098.07</v>
      </c>
      <c r="C44" s="255">
        <f t="shared" si="4"/>
        <v>1106.3752484242714</v>
      </c>
      <c r="D44" s="189">
        <f t="shared" si="5"/>
        <v>1129.7027988703983</v>
      </c>
      <c r="E44" s="260">
        <v>1009</v>
      </c>
      <c r="F44" s="257">
        <f t="shared" si="6"/>
        <v>1009.246223581608</v>
      </c>
      <c r="G44" s="189">
        <f t="shared" si="7"/>
        <v>1009.9848943264318</v>
      </c>
    </row>
    <row r="45" spans="1:19">
      <c r="A45" s="153">
        <v>38384</v>
      </c>
      <c r="B45" s="155">
        <v>1135.1199999999999</v>
      </c>
      <c r="C45" s="255">
        <f t="shared" si="4"/>
        <v>1129.3710496848544</v>
      </c>
      <c r="D45" s="189">
        <f t="shared" si="5"/>
        <v>1130.7862390963187</v>
      </c>
      <c r="E45" s="260">
        <v>1022.64</v>
      </c>
      <c r="F45" s="257">
        <f t="shared" si="6"/>
        <v>1019.9612447163217</v>
      </c>
      <c r="G45" s="189">
        <f t="shared" si="7"/>
        <v>1011.9249788652864</v>
      </c>
    </row>
    <row r="46" spans="1:19">
      <c r="A46" s="153">
        <v>38412</v>
      </c>
      <c r="B46" s="155">
        <v>1170.1500000000001</v>
      </c>
      <c r="C46" s="255">
        <f t="shared" si="4"/>
        <v>1161.9942099369709</v>
      </c>
      <c r="D46" s="189">
        <f t="shared" si="5"/>
        <v>1138.6589912770551</v>
      </c>
      <c r="E46" s="260">
        <v>1057.44</v>
      </c>
      <c r="F46" s="257">
        <f t="shared" si="6"/>
        <v>1049.9442489432645</v>
      </c>
      <c r="G46" s="189">
        <f t="shared" si="7"/>
        <v>1027.4569957730575</v>
      </c>
    </row>
    <row r="47" spans="1:19">
      <c r="A47" s="153">
        <v>38443</v>
      </c>
      <c r="B47" s="155">
        <v>1219.72</v>
      </c>
      <c r="C47" s="255">
        <f t="shared" si="4"/>
        <v>1208.1748419873943</v>
      </c>
      <c r="D47" s="189">
        <f t="shared" si="5"/>
        <v>1154.8711930216441</v>
      </c>
      <c r="E47" s="260">
        <v>1106.3</v>
      </c>
      <c r="F47" s="257">
        <f t="shared" si="6"/>
        <v>1095.0288497886529</v>
      </c>
      <c r="G47" s="189">
        <f t="shared" si="7"/>
        <v>1061.2153991546115</v>
      </c>
    </row>
    <row r="48" spans="1:19">
      <c r="A48" s="153">
        <v>38473</v>
      </c>
      <c r="B48" s="155">
        <v>1208.74</v>
      </c>
      <c r="C48" s="255">
        <f t="shared" si="4"/>
        <v>1208.626968397479</v>
      </c>
      <c r="D48" s="189">
        <f t="shared" si="5"/>
        <v>1165.6449544173154</v>
      </c>
      <c r="E48" s="260">
        <v>1070.75</v>
      </c>
      <c r="F48" s="257">
        <f t="shared" si="6"/>
        <v>1075.6057699577307</v>
      </c>
      <c r="G48" s="189">
        <f t="shared" si="7"/>
        <v>1090.1730798309222</v>
      </c>
    </row>
    <row r="49" spans="1:16">
      <c r="A49" s="153">
        <v>38504</v>
      </c>
      <c r="B49" s="155">
        <v>1209</v>
      </c>
      <c r="C49" s="255">
        <f t="shared" si="4"/>
        <v>1208.9253936794958</v>
      </c>
      <c r="D49" s="189">
        <f t="shared" si="5"/>
        <v>1174.3159635338523</v>
      </c>
      <c r="E49" s="260">
        <v>1090.44</v>
      </c>
      <c r="F49" s="257">
        <f t="shared" si="6"/>
        <v>1087.4731539915463</v>
      </c>
      <c r="G49" s="189">
        <f t="shared" si="7"/>
        <v>1078.5726159661845</v>
      </c>
    </row>
    <row r="50" spans="1:16">
      <c r="A50" s="153">
        <v>38534</v>
      </c>
      <c r="B50" s="155">
        <v>1244.8599999999999</v>
      </c>
      <c r="C50" s="255">
        <f t="shared" si="4"/>
        <v>1237.673078735899</v>
      </c>
      <c r="D50" s="189">
        <f t="shared" si="5"/>
        <v>1188.4247708270818</v>
      </c>
      <c r="E50" s="260">
        <v>1131.04</v>
      </c>
      <c r="F50" s="257">
        <f t="shared" si="6"/>
        <v>1122.3266307983092</v>
      </c>
      <c r="G50" s="189">
        <f t="shared" si="7"/>
        <v>1096.186523193237</v>
      </c>
    </row>
    <row r="51" spans="1:16">
      <c r="A51" s="153">
        <v>38565</v>
      </c>
      <c r="B51" s="155">
        <v>1255.8599999999999</v>
      </c>
      <c r="C51" s="255">
        <f t="shared" si="4"/>
        <v>1252.2226157471798</v>
      </c>
      <c r="D51" s="189">
        <f t="shared" si="5"/>
        <v>1201.9118166616654</v>
      </c>
      <c r="E51" s="260">
        <v>1140.6099999999999</v>
      </c>
      <c r="F51" s="257">
        <f t="shared" si="6"/>
        <v>1136.9533261596619</v>
      </c>
      <c r="G51" s="189">
        <f t="shared" si="7"/>
        <v>1125.9833046386473</v>
      </c>
    </row>
    <row r="52" spans="1:16">
      <c r="A52" s="153">
        <v>38596</v>
      </c>
      <c r="B52" s="155">
        <v>1303.5899999999999</v>
      </c>
      <c r="C52" s="255">
        <f t="shared" si="4"/>
        <v>1293.3165231494361</v>
      </c>
      <c r="D52" s="189">
        <f t="shared" si="5"/>
        <v>1222.2474533293323</v>
      </c>
      <c r="E52" s="260">
        <v>1182.4100000000001</v>
      </c>
      <c r="F52" s="257">
        <f t="shared" si="6"/>
        <v>1173.3186652319325</v>
      </c>
      <c r="G52" s="189">
        <f t="shared" si="7"/>
        <v>1146.0446609277296</v>
      </c>
    </row>
    <row r="53" spans="1:16">
      <c r="A53" s="153">
        <v>38626</v>
      </c>
      <c r="B53" s="155">
        <v>1321.38</v>
      </c>
      <c r="C53" s="255">
        <f t="shared" si="4"/>
        <v>1315.7673046298873</v>
      </c>
      <c r="D53" s="189">
        <f t="shared" si="5"/>
        <v>1242.0739626634659</v>
      </c>
      <c r="E53" s="260">
        <v>1211.1199999999999</v>
      </c>
      <c r="F53" s="257">
        <f t="shared" si="6"/>
        <v>1203.5597330463866</v>
      </c>
      <c r="G53" s="189">
        <f t="shared" si="7"/>
        <v>1180.8789321855461</v>
      </c>
    </row>
    <row r="54" spans="1:16">
      <c r="A54" s="153">
        <v>38657</v>
      </c>
      <c r="B54" s="155">
        <v>1243.77</v>
      </c>
      <c r="C54" s="255">
        <f t="shared" si="4"/>
        <v>1258.1694609259775</v>
      </c>
      <c r="D54" s="189">
        <f t="shared" si="5"/>
        <v>1242.4131701307726</v>
      </c>
      <c r="E54" s="260">
        <v>1144.6099999999999</v>
      </c>
      <c r="F54" s="257">
        <f t="shared" si="6"/>
        <v>1156.3999466092773</v>
      </c>
      <c r="G54" s="189">
        <f t="shared" si="7"/>
        <v>1191.7697864371094</v>
      </c>
    </row>
    <row r="55" spans="1:16">
      <c r="A55" s="153">
        <v>38687</v>
      </c>
      <c r="B55" s="155">
        <v>1220.03</v>
      </c>
      <c r="C55" s="255">
        <f t="shared" si="4"/>
        <v>1227.6578921851956</v>
      </c>
      <c r="D55" s="189">
        <f t="shared" si="5"/>
        <v>1237.936536104618</v>
      </c>
      <c r="E55" s="260">
        <v>1119.45</v>
      </c>
      <c r="F55" s="257">
        <f t="shared" si="6"/>
        <v>1126.8399893218555</v>
      </c>
      <c r="G55" s="189">
        <f t="shared" si="7"/>
        <v>1149.0099572874219</v>
      </c>
    </row>
    <row r="56" spans="1:16">
      <c r="A56" s="153">
        <v>38718</v>
      </c>
      <c r="B56" s="155">
        <v>1248.31</v>
      </c>
      <c r="C56" s="255">
        <f t="shared" si="4"/>
        <v>1244.1795784370393</v>
      </c>
      <c r="D56" s="189">
        <f t="shared" si="5"/>
        <v>1240.0112288836945</v>
      </c>
      <c r="E56" s="260">
        <v>1146.96</v>
      </c>
      <c r="F56" s="257">
        <f t="shared" si="6"/>
        <v>1142.9359978643711</v>
      </c>
      <c r="G56" s="189">
        <f t="shared" si="7"/>
        <v>1130.8639914574844</v>
      </c>
    </row>
    <row r="57" spans="1:16">
      <c r="A57" s="153">
        <v>38749</v>
      </c>
      <c r="B57" s="155">
        <v>1248.3699999999999</v>
      </c>
      <c r="C57" s="255">
        <f t="shared" si="4"/>
        <v>1247.5319156874077</v>
      </c>
      <c r="D57" s="189">
        <f t="shared" si="5"/>
        <v>1241.6829831069556</v>
      </c>
      <c r="E57" s="260">
        <v>1150.8900000000001</v>
      </c>
      <c r="F57" s="257">
        <f t="shared" si="6"/>
        <v>1149.2991995728744</v>
      </c>
      <c r="G57" s="189">
        <f t="shared" si="7"/>
        <v>1144.5267982914968</v>
      </c>
    </row>
    <row r="58" spans="1:16">
      <c r="A58" s="153">
        <v>38777</v>
      </c>
      <c r="B58" s="155">
        <v>1253.42</v>
      </c>
      <c r="C58" s="255">
        <f t="shared" si="4"/>
        <v>1252.2423831374817</v>
      </c>
      <c r="D58" s="189">
        <f t="shared" si="5"/>
        <v>1244.0303864855646</v>
      </c>
      <c r="E58" s="260">
        <v>1163.23</v>
      </c>
      <c r="F58" s="257">
        <f t="shared" si="6"/>
        <v>1160.4438399145749</v>
      </c>
      <c r="G58" s="189">
        <f t="shared" si="7"/>
        <v>1152.0853596582995</v>
      </c>
    </row>
    <row r="59" spans="1:16">
      <c r="A59" s="153">
        <v>38808</v>
      </c>
      <c r="B59" s="155">
        <v>1298.51</v>
      </c>
      <c r="C59" s="255">
        <f t="shared" si="4"/>
        <v>1289.2564766274963</v>
      </c>
      <c r="D59" s="189">
        <f t="shared" si="5"/>
        <v>1254.9263091884516</v>
      </c>
      <c r="E59" s="260">
        <v>1178.56</v>
      </c>
      <c r="F59" s="257">
        <f t="shared" si="6"/>
        <v>1174.9367679829149</v>
      </c>
      <c r="G59" s="189">
        <f t="shared" si="7"/>
        <v>1164.0670719316599</v>
      </c>
    </row>
    <row r="60" spans="1:16">
      <c r="A60" s="153">
        <v>38838</v>
      </c>
      <c r="B60" s="155">
        <v>1341.37</v>
      </c>
      <c r="C60" s="255">
        <f t="shared" si="4"/>
        <v>1330.9472953254992</v>
      </c>
      <c r="D60" s="189">
        <f t="shared" si="5"/>
        <v>1272.2150473507613</v>
      </c>
      <c r="E60" s="260">
        <v>1204.8699999999999</v>
      </c>
      <c r="F60" s="257">
        <f t="shared" si="6"/>
        <v>1198.883353596583</v>
      </c>
      <c r="G60" s="189">
        <f t="shared" si="7"/>
        <v>1180.9234143863318</v>
      </c>
    </row>
    <row r="61" spans="1:16">
      <c r="A61" s="153">
        <v>38869</v>
      </c>
      <c r="B61" s="155">
        <v>1336.52</v>
      </c>
      <c r="C61" s="255">
        <f t="shared" si="4"/>
        <v>1335.4054590650999</v>
      </c>
      <c r="D61" s="189">
        <f t="shared" si="5"/>
        <v>1285.076037880609</v>
      </c>
      <c r="E61" s="260">
        <v>1197</v>
      </c>
      <c r="F61" s="257">
        <f t="shared" si="6"/>
        <v>1197.3766707193167</v>
      </c>
      <c r="G61" s="189">
        <f t="shared" si="7"/>
        <v>1198.5066828772663</v>
      </c>
    </row>
    <row r="62" spans="1:16">
      <c r="A62" s="153">
        <v>38899</v>
      </c>
      <c r="B62" s="155">
        <v>1371.5</v>
      </c>
      <c r="C62" s="255">
        <f t="shared" si="4"/>
        <v>1364.2810918130201</v>
      </c>
      <c r="D62" s="189">
        <f t="shared" si="5"/>
        <v>1302.3608303044871</v>
      </c>
      <c r="E62" s="260">
        <v>1203.07</v>
      </c>
      <c r="F62" s="257">
        <f t="shared" si="6"/>
        <v>1201.9313341438633</v>
      </c>
      <c r="G62" s="189">
        <f t="shared" si="7"/>
        <v>1198.5153365754534</v>
      </c>
    </row>
    <row r="63" spans="1:16">
      <c r="A63" s="153">
        <v>38930</v>
      </c>
      <c r="B63" s="155">
        <v>1374.96</v>
      </c>
      <c r="C63" s="255">
        <f t="shared" si="4"/>
        <v>1372.8242183626041</v>
      </c>
      <c r="D63" s="189">
        <f t="shared" si="5"/>
        <v>1316.8806642435898</v>
      </c>
      <c r="E63" s="260">
        <v>1206.67</v>
      </c>
      <c r="F63" s="257">
        <f t="shared" si="6"/>
        <v>1205.7222668287727</v>
      </c>
      <c r="G63" s="189">
        <f t="shared" si="7"/>
        <v>1202.8790673150907</v>
      </c>
      <c r="J63" s="270" t="s">
        <v>258</v>
      </c>
      <c r="K63" s="271"/>
      <c r="L63" s="271"/>
      <c r="M63" s="271"/>
      <c r="N63" s="271"/>
      <c r="O63" s="271"/>
      <c r="P63" s="271"/>
    </row>
    <row r="64" spans="1:16">
      <c r="A64" s="153">
        <v>38961</v>
      </c>
      <c r="B64" s="155">
        <v>1296.75</v>
      </c>
      <c r="C64" s="255">
        <f t="shared" si="4"/>
        <v>1311.9648436725211</v>
      </c>
      <c r="D64" s="189">
        <f t="shared" si="5"/>
        <v>1312.8545313948719</v>
      </c>
      <c r="E64" s="260">
        <v>1168.81</v>
      </c>
      <c r="F64" s="257">
        <f t="shared" si="6"/>
        <v>1176.1924533657545</v>
      </c>
      <c r="G64" s="189">
        <f t="shared" si="7"/>
        <v>1198.3398134630181</v>
      </c>
    </row>
    <row r="65" spans="1:7">
      <c r="A65" s="153">
        <v>38991</v>
      </c>
      <c r="B65" s="155">
        <v>1222.56</v>
      </c>
      <c r="C65" s="255">
        <f t="shared" si="4"/>
        <v>1240.4409687345042</v>
      </c>
      <c r="D65" s="189">
        <f t="shared" si="5"/>
        <v>1294.7956251158976</v>
      </c>
      <c r="E65" s="260">
        <v>1119.6400000000001</v>
      </c>
      <c r="F65" s="257">
        <f t="shared" si="6"/>
        <v>1130.9504906731511</v>
      </c>
      <c r="G65" s="189">
        <f t="shared" si="7"/>
        <v>1164.8819626926036</v>
      </c>
    </row>
    <row r="66" spans="1:7">
      <c r="A66" s="153">
        <v>39022</v>
      </c>
      <c r="B66" s="155">
        <v>1219.52</v>
      </c>
      <c r="C66" s="255">
        <f t="shared" si="4"/>
        <v>1223.7041937469007</v>
      </c>
      <c r="D66" s="189">
        <f t="shared" si="5"/>
        <v>1279.7405000927181</v>
      </c>
      <c r="E66" s="260">
        <v>1115.58</v>
      </c>
      <c r="F66" s="257">
        <f t="shared" si="6"/>
        <v>1118.6540981346302</v>
      </c>
      <c r="G66" s="189">
        <f t="shared" si="7"/>
        <v>1127.8763925385208</v>
      </c>
    </row>
    <row r="67" spans="1:7">
      <c r="A67" s="153">
        <v>39052</v>
      </c>
      <c r="B67" s="155">
        <v>1219.1300000000001</v>
      </c>
      <c r="C67" s="255">
        <f t="shared" si="4"/>
        <v>1220.0448387493802</v>
      </c>
      <c r="D67" s="189">
        <f t="shared" si="5"/>
        <v>1267.6184000741746</v>
      </c>
      <c r="E67" s="260">
        <v>1113.8699999999999</v>
      </c>
      <c r="F67" s="257">
        <f t="shared" si="6"/>
        <v>1114.826819626926</v>
      </c>
      <c r="G67" s="189">
        <f t="shared" si="7"/>
        <v>1117.6972785077041</v>
      </c>
    </row>
    <row r="68" spans="1:7">
      <c r="A68" s="153">
        <v>39083</v>
      </c>
      <c r="B68" s="155">
        <v>1209.8499999999999</v>
      </c>
      <c r="C68" s="255">
        <f t="shared" si="4"/>
        <v>1211.888967749876</v>
      </c>
      <c r="D68" s="189">
        <f t="shared" si="5"/>
        <v>1256.0647200593396</v>
      </c>
      <c r="E68" s="260">
        <v>1099.4000000000001</v>
      </c>
      <c r="F68" s="257">
        <f t="shared" si="6"/>
        <v>1102.4853639253852</v>
      </c>
      <c r="G68" s="189">
        <f t="shared" si="7"/>
        <v>1111.7414557015406</v>
      </c>
    </row>
    <row r="69" spans="1:7">
      <c r="A69" s="153">
        <v>39114</v>
      </c>
      <c r="B69" s="155">
        <v>1202.28</v>
      </c>
      <c r="C69" s="255">
        <f t="shared" si="4"/>
        <v>1204.2017935499753</v>
      </c>
      <c r="D69" s="189">
        <f t="shared" si="5"/>
        <v>1245.3077760474716</v>
      </c>
      <c r="E69" s="260">
        <v>1082.6400000000001</v>
      </c>
      <c r="F69" s="257">
        <f t="shared" si="6"/>
        <v>1086.6090727850772</v>
      </c>
      <c r="G69" s="189">
        <f t="shared" si="7"/>
        <v>1098.5162911403081</v>
      </c>
    </row>
    <row r="70" spans="1:7">
      <c r="A70" s="153">
        <v>39142</v>
      </c>
      <c r="B70" s="155">
        <v>1236.25</v>
      </c>
      <c r="C70" s="255">
        <f t="shared" si="4"/>
        <v>1229.8403587099951</v>
      </c>
      <c r="D70" s="189">
        <f t="shared" si="5"/>
        <v>1243.4962208379773</v>
      </c>
      <c r="E70" s="260">
        <v>1105.33</v>
      </c>
      <c r="F70" s="257">
        <f t="shared" si="6"/>
        <v>1101.5858145570155</v>
      </c>
      <c r="G70" s="189">
        <f t="shared" si="7"/>
        <v>1090.3532582280618</v>
      </c>
    </row>
    <row r="71" spans="1:7">
      <c r="A71" s="153">
        <v>39173</v>
      </c>
      <c r="B71" s="155">
        <v>1267.1500000000001</v>
      </c>
      <c r="C71" s="255">
        <f t="shared" si="4"/>
        <v>1259.6880717419992</v>
      </c>
      <c r="D71" s="189">
        <f t="shared" si="5"/>
        <v>1248.2269766703816</v>
      </c>
      <c r="E71" s="260">
        <v>1120.6300000000001</v>
      </c>
      <c r="F71" s="257">
        <f t="shared" si="6"/>
        <v>1116.8211629114032</v>
      </c>
      <c r="G71" s="189">
        <f t="shared" si="7"/>
        <v>1105.3946516456124</v>
      </c>
    </row>
    <row r="72" spans="1:7">
      <c r="A72" s="153">
        <v>39203</v>
      </c>
      <c r="B72" s="155">
        <v>1315.3</v>
      </c>
      <c r="C72" s="255">
        <f t="shared" si="4"/>
        <v>1304.1776143483999</v>
      </c>
      <c r="D72" s="189">
        <f t="shared" si="5"/>
        <v>1261.6415813363053</v>
      </c>
      <c r="E72" s="260">
        <v>1131</v>
      </c>
      <c r="F72" s="257">
        <f t="shared" si="6"/>
        <v>1128.1642325822806</v>
      </c>
      <c r="G72" s="189">
        <f t="shared" si="7"/>
        <v>1119.6569303291226</v>
      </c>
    </row>
    <row r="73" spans="1:7">
      <c r="A73" s="153">
        <v>39234</v>
      </c>
      <c r="B73" s="155">
        <v>1346.24</v>
      </c>
      <c r="C73" s="255">
        <f t="shared" ref="C73:C104" si="8">(1-$J$6)*B73+$J$6*C72</f>
        <v>1337.82752286968</v>
      </c>
      <c r="D73" s="189">
        <f t="shared" ref="D73:D104" si="9">(1-$J$7)*B73+$J$7*D72</f>
        <v>1278.5612650690441</v>
      </c>
      <c r="E73" s="260">
        <v>1150.31</v>
      </c>
      <c r="F73" s="257">
        <f t="shared" ref="F73:F104" si="10">(1-$J$6)*E73+$J$6*F72</f>
        <v>1145.8808465164561</v>
      </c>
      <c r="G73" s="189">
        <f t="shared" ref="G73:G104" si="11">(1-$J$7)*E73+$J$7*F72</f>
        <v>1132.5933860658245</v>
      </c>
    </row>
    <row r="74" spans="1:7">
      <c r="A74" s="153">
        <v>39264</v>
      </c>
      <c r="B74" s="155">
        <v>1354.23</v>
      </c>
      <c r="C74" s="255">
        <f t="shared" si="8"/>
        <v>1350.9495045739361</v>
      </c>
      <c r="D74" s="189">
        <f t="shared" si="9"/>
        <v>1293.6950120552353</v>
      </c>
      <c r="E74" s="260">
        <v>1161.8399999999999</v>
      </c>
      <c r="F74" s="257">
        <f t="shared" si="10"/>
        <v>1158.6481693032913</v>
      </c>
      <c r="G74" s="189">
        <f t="shared" si="11"/>
        <v>1149.0726772131648</v>
      </c>
    </row>
    <row r="75" spans="1:7">
      <c r="A75" s="153">
        <v>39295</v>
      </c>
      <c r="B75" s="155">
        <v>1315.04</v>
      </c>
      <c r="C75" s="255">
        <f t="shared" si="8"/>
        <v>1322.2219009147871</v>
      </c>
      <c r="D75" s="189">
        <f t="shared" si="9"/>
        <v>1297.9640096441881</v>
      </c>
      <c r="E75" s="260">
        <v>1173.5899999999999</v>
      </c>
      <c r="F75" s="257">
        <f t="shared" si="10"/>
        <v>1170.6016338606582</v>
      </c>
      <c r="G75" s="189">
        <f t="shared" si="11"/>
        <v>1161.636535442633</v>
      </c>
    </row>
    <row r="76" spans="1:7">
      <c r="A76" s="153">
        <v>39326</v>
      </c>
      <c r="B76" s="155">
        <v>1306</v>
      </c>
      <c r="C76" s="255">
        <f t="shared" si="8"/>
        <v>1309.2443801829575</v>
      </c>
      <c r="D76" s="189">
        <f t="shared" si="9"/>
        <v>1299.5712077153503</v>
      </c>
      <c r="E76" s="260">
        <v>1180.67</v>
      </c>
      <c r="F76" s="257">
        <f t="shared" si="10"/>
        <v>1178.6563267721317</v>
      </c>
      <c r="G76" s="189">
        <f t="shared" si="11"/>
        <v>1172.6153070885266</v>
      </c>
    </row>
    <row r="77" spans="1:7">
      <c r="A77" s="153">
        <v>39356</v>
      </c>
      <c r="B77" s="155">
        <v>1313.33</v>
      </c>
      <c r="C77" s="255">
        <f t="shared" si="8"/>
        <v>1312.5128760365915</v>
      </c>
      <c r="D77" s="189">
        <f t="shared" si="9"/>
        <v>1302.3229661722803</v>
      </c>
      <c r="E77" s="260">
        <v>1205.28</v>
      </c>
      <c r="F77" s="257">
        <f t="shared" si="10"/>
        <v>1199.9552653544265</v>
      </c>
      <c r="G77" s="189">
        <f t="shared" si="11"/>
        <v>1183.9810614177054</v>
      </c>
    </row>
    <row r="78" spans="1:7">
      <c r="A78" s="153">
        <v>39387</v>
      </c>
      <c r="B78" s="155">
        <v>1347.84</v>
      </c>
      <c r="C78" s="255">
        <f t="shared" si="8"/>
        <v>1340.7745752073183</v>
      </c>
      <c r="D78" s="189">
        <f t="shared" si="9"/>
        <v>1311.4263729378242</v>
      </c>
      <c r="E78" s="260">
        <v>1252.4100000000001</v>
      </c>
      <c r="F78" s="257">
        <f t="shared" si="10"/>
        <v>1241.9190530708854</v>
      </c>
      <c r="G78" s="189">
        <f t="shared" si="11"/>
        <v>1210.4462122835412</v>
      </c>
    </row>
    <row r="79" spans="1:7">
      <c r="A79" s="153">
        <v>39417</v>
      </c>
      <c r="B79" s="155">
        <v>1360.84</v>
      </c>
      <c r="C79" s="255">
        <f t="shared" si="8"/>
        <v>1356.8269150414637</v>
      </c>
      <c r="D79" s="189">
        <f t="shared" si="9"/>
        <v>1321.3090983502593</v>
      </c>
      <c r="E79" s="260">
        <v>1286.1099999999999</v>
      </c>
      <c r="F79" s="257">
        <f t="shared" si="10"/>
        <v>1277.271810614177</v>
      </c>
      <c r="G79" s="189">
        <f t="shared" si="11"/>
        <v>1250.7572424567084</v>
      </c>
    </row>
    <row r="80" spans="1:7">
      <c r="A80" s="153">
        <v>39448</v>
      </c>
      <c r="B80" s="155">
        <v>1364.44</v>
      </c>
      <c r="C80" s="255">
        <f t="shared" si="8"/>
        <v>1362.917383008293</v>
      </c>
      <c r="D80" s="189">
        <f t="shared" si="9"/>
        <v>1329.9352786802074</v>
      </c>
      <c r="E80" s="260">
        <v>1277.74</v>
      </c>
      <c r="F80" s="257">
        <f t="shared" si="10"/>
        <v>1277.6463621228354</v>
      </c>
      <c r="G80" s="189">
        <f t="shared" si="11"/>
        <v>1277.3654484913416</v>
      </c>
    </row>
    <row r="81" spans="1:7">
      <c r="A81" s="153">
        <v>39479</v>
      </c>
      <c r="B81" s="155">
        <v>1367.6</v>
      </c>
      <c r="C81" s="255">
        <f t="shared" si="8"/>
        <v>1366.6634766016587</v>
      </c>
      <c r="D81" s="189">
        <f t="shared" si="9"/>
        <v>1337.468222944166</v>
      </c>
      <c r="E81" s="260">
        <v>1271.8900000000001</v>
      </c>
      <c r="F81" s="257">
        <f t="shared" si="10"/>
        <v>1273.0412724245673</v>
      </c>
      <c r="G81" s="189">
        <f t="shared" si="11"/>
        <v>1276.4950896982684</v>
      </c>
    </row>
    <row r="82" spans="1:7">
      <c r="A82" s="153">
        <v>39508</v>
      </c>
      <c r="B82" s="155">
        <v>1386.16</v>
      </c>
      <c r="C82" s="255">
        <f t="shared" si="8"/>
        <v>1382.2606953203319</v>
      </c>
      <c r="D82" s="189">
        <f t="shared" si="9"/>
        <v>1347.2065783553328</v>
      </c>
      <c r="E82" s="260">
        <v>1332.28</v>
      </c>
      <c r="F82" s="257">
        <f t="shared" si="10"/>
        <v>1320.4322544849135</v>
      </c>
      <c r="G82" s="189">
        <f t="shared" si="11"/>
        <v>1284.8890179396537</v>
      </c>
    </row>
    <row r="83" spans="1:7">
      <c r="A83" s="153">
        <v>39539</v>
      </c>
      <c r="B83" s="155">
        <v>1374.79</v>
      </c>
      <c r="C83" s="255">
        <f t="shared" si="8"/>
        <v>1376.2841390640665</v>
      </c>
      <c r="D83" s="189">
        <f t="shared" si="9"/>
        <v>1352.723262684266</v>
      </c>
      <c r="E83" s="260">
        <v>1345.5</v>
      </c>
      <c r="F83" s="257">
        <f t="shared" si="10"/>
        <v>1340.4864508969829</v>
      </c>
      <c r="G83" s="189">
        <f t="shared" si="11"/>
        <v>1325.4458035879309</v>
      </c>
    </row>
    <row r="84" spans="1:7">
      <c r="A84" s="153">
        <v>39569</v>
      </c>
      <c r="B84" s="155">
        <v>1455.25</v>
      </c>
      <c r="C84" s="255">
        <f t="shared" si="8"/>
        <v>1439.4568278128133</v>
      </c>
      <c r="D84" s="189">
        <f t="shared" si="9"/>
        <v>1373.2286101474128</v>
      </c>
      <c r="E84" s="260">
        <v>1443.16</v>
      </c>
      <c r="F84" s="257">
        <f t="shared" si="10"/>
        <v>1422.6252901793966</v>
      </c>
      <c r="G84" s="189">
        <f t="shared" si="11"/>
        <v>1361.0211607175861</v>
      </c>
    </row>
    <row r="85" spans="1:7">
      <c r="A85" s="153">
        <v>39600</v>
      </c>
      <c r="B85" s="155">
        <v>1512.13</v>
      </c>
      <c r="C85" s="255">
        <f t="shared" si="8"/>
        <v>1497.5953655625628</v>
      </c>
      <c r="D85" s="189">
        <f t="shared" si="9"/>
        <v>1401.0088881179302</v>
      </c>
      <c r="E85" s="260">
        <v>1507.25</v>
      </c>
      <c r="F85" s="257">
        <f t="shared" si="10"/>
        <v>1490.3250580358792</v>
      </c>
      <c r="G85" s="189">
        <f t="shared" si="11"/>
        <v>1439.5502321435174</v>
      </c>
    </row>
    <row r="86" spans="1:7">
      <c r="A86" s="153">
        <v>39630</v>
      </c>
      <c r="B86" s="155">
        <v>1522.64</v>
      </c>
      <c r="C86" s="255">
        <f t="shared" si="8"/>
        <v>1517.6310731125127</v>
      </c>
      <c r="D86" s="189">
        <f t="shared" si="9"/>
        <v>1425.3351104943442</v>
      </c>
      <c r="E86" s="260">
        <v>1518.14</v>
      </c>
      <c r="F86" s="257">
        <f t="shared" si="10"/>
        <v>1512.577011607176</v>
      </c>
      <c r="G86" s="189">
        <f t="shared" si="11"/>
        <v>1495.8880464287033</v>
      </c>
    </row>
    <row r="87" spans="1:7">
      <c r="A87" s="153">
        <v>39661</v>
      </c>
      <c r="B87" s="155">
        <v>1458.25</v>
      </c>
      <c r="C87" s="255">
        <f t="shared" si="8"/>
        <v>1470.1262146225026</v>
      </c>
      <c r="D87" s="189">
        <f t="shared" si="9"/>
        <v>1431.9180883954753</v>
      </c>
      <c r="E87" s="260">
        <v>1436.88</v>
      </c>
      <c r="F87" s="257">
        <f t="shared" si="10"/>
        <v>1452.0194023214353</v>
      </c>
      <c r="G87" s="189">
        <f t="shared" si="11"/>
        <v>1497.4376092857408</v>
      </c>
    </row>
    <row r="88" spans="1:7">
      <c r="A88" s="153">
        <v>39692</v>
      </c>
      <c r="B88" s="155">
        <v>1435.35</v>
      </c>
      <c r="C88" s="255">
        <f t="shared" si="8"/>
        <v>1442.3052429245006</v>
      </c>
      <c r="D88" s="189">
        <f t="shared" si="9"/>
        <v>1432.6044707163801</v>
      </c>
      <c r="E88" s="260">
        <v>1383.87</v>
      </c>
      <c r="F88" s="257">
        <f t="shared" si="10"/>
        <v>1397.4998804642871</v>
      </c>
      <c r="G88" s="189">
        <f t="shared" si="11"/>
        <v>1438.3895218571481</v>
      </c>
    </row>
    <row r="89" spans="1:7">
      <c r="A89" s="153">
        <v>39722</v>
      </c>
      <c r="B89" s="155">
        <v>1346.35</v>
      </c>
      <c r="C89" s="255">
        <f t="shared" si="8"/>
        <v>1365.5410485849002</v>
      </c>
      <c r="D89" s="189">
        <f t="shared" si="9"/>
        <v>1415.3535765731042</v>
      </c>
      <c r="E89" s="260">
        <v>1301.48</v>
      </c>
      <c r="F89" s="257">
        <f t="shared" si="10"/>
        <v>1320.6839760928574</v>
      </c>
      <c r="G89" s="189">
        <f t="shared" si="11"/>
        <v>1378.2959043714295</v>
      </c>
    </row>
    <row r="90" spans="1:7">
      <c r="A90" s="153">
        <v>39753</v>
      </c>
      <c r="B90" s="155">
        <v>1211.92</v>
      </c>
      <c r="C90" s="255">
        <f t="shared" si="8"/>
        <v>1242.6442097169802</v>
      </c>
      <c r="D90" s="189">
        <f t="shared" si="9"/>
        <v>1374.6668612584833</v>
      </c>
      <c r="E90" s="260">
        <v>1194.82</v>
      </c>
      <c r="F90" s="257">
        <f t="shared" si="10"/>
        <v>1219.9927952185715</v>
      </c>
      <c r="G90" s="189">
        <f t="shared" si="11"/>
        <v>1295.5111808742859</v>
      </c>
    </row>
    <row r="91" spans="1:7">
      <c r="A91" s="153">
        <v>39783</v>
      </c>
      <c r="B91" s="155">
        <v>1120.8800000000001</v>
      </c>
      <c r="C91" s="255">
        <f t="shared" si="8"/>
        <v>1145.2328419433961</v>
      </c>
      <c r="D91" s="189">
        <f t="shared" si="9"/>
        <v>1323.9094890067865</v>
      </c>
      <c r="E91" s="260">
        <v>1092.9000000000001</v>
      </c>
      <c r="F91" s="257">
        <f t="shared" si="10"/>
        <v>1118.3185590437145</v>
      </c>
      <c r="G91" s="189">
        <f t="shared" si="11"/>
        <v>1194.5742361748571</v>
      </c>
    </row>
    <row r="92" spans="1:7">
      <c r="A92" s="153">
        <v>39814</v>
      </c>
      <c r="B92" s="155">
        <v>1113.6400000000001</v>
      </c>
      <c r="C92" s="255">
        <f t="shared" si="8"/>
        <v>1119.9585683886794</v>
      </c>
      <c r="D92" s="189">
        <f t="shared" si="9"/>
        <v>1281.8555912054294</v>
      </c>
      <c r="E92" s="260">
        <v>1051.4000000000001</v>
      </c>
      <c r="F92" s="257">
        <f t="shared" si="10"/>
        <v>1064.783711808743</v>
      </c>
      <c r="G92" s="189">
        <f t="shared" si="11"/>
        <v>1104.9348472349716</v>
      </c>
    </row>
    <row r="93" spans="1:7">
      <c r="A93" s="153">
        <v>39845</v>
      </c>
      <c r="B93" s="155">
        <v>1140.8</v>
      </c>
      <c r="C93" s="255">
        <f t="shared" si="8"/>
        <v>1136.6317136777359</v>
      </c>
      <c r="D93" s="189">
        <f t="shared" si="9"/>
        <v>1253.6444729643433</v>
      </c>
      <c r="E93" s="260">
        <v>1056.72</v>
      </c>
      <c r="F93" s="257">
        <f t="shared" si="10"/>
        <v>1058.3327423617486</v>
      </c>
      <c r="G93" s="189">
        <f t="shared" si="11"/>
        <v>1063.1709694469944</v>
      </c>
    </row>
    <row r="94" spans="1:7">
      <c r="A94" s="153">
        <v>39873</v>
      </c>
      <c r="B94" s="155">
        <v>1162.6099999999999</v>
      </c>
      <c r="C94" s="255">
        <f t="shared" si="8"/>
        <v>1157.4143427355471</v>
      </c>
      <c r="D94" s="189">
        <f t="shared" si="9"/>
        <v>1235.4375783714745</v>
      </c>
      <c r="E94" s="260">
        <v>1022.79</v>
      </c>
      <c r="F94" s="257">
        <f t="shared" si="10"/>
        <v>1029.8985484723498</v>
      </c>
      <c r="G94" s="189">
        <f t="shared" si="11"/>
        <v>1051.224193889399</v>
      </c>
    </row>
    <row r="95" spans="1:7">
      <c r="A95" s="153">
        <v>39904</v>
      </c>
      <c r="B95" s="155">
        <v>1185.29</v>
      </c>
      <c r="C95" s="255">
        <f t="shared" si="8"/>
        <v>1179.7148685471093</v>
      </c>
      <c r="D95" s="189">
        <f t="shared" si="9"/>
        <v>1225.4080626971795</v>
      </c>
      <c r="E95" s="260">
        <v>1041.44</v>
      </c>
      <c r="F95" s="257">
        <f t="shared" si="10"/>
        <v>1039.1317096944699</v>
      </c>
      <c r="G95" s="189">
        <f t="shared" si="11"/>
        <v>1032.20683877788</v>
      </c>
    </row>
    <row r="96" spans="1:7">
      <c r="A96" s="153">
        <v>39934</v>
      </c>
      <c r="B96" s="155">
        <v>1224.56</v>
      </c>
      <c r="C96" s="255">
        <f t="shared" si="8"/>
        <v>1215.5909737094219</v>
      </c>
      <c r="D96" s="189">
        <f t="shared" si="9"/>
        <v>1225.2384501577435</v>
      </c>
      <c r="E96" s="260">
        <v>1061.58</v>
      </c>
      <c r="F96" s="257">
        <f t="shared" si="10"/>
        <v>1057.090341938894</v>
      </c>
      <c r="G96" s="189">
        <f t="shared" si="11"/>
        <v>1043.6213677555759</v>
      </c>
    </row>
    <row r="97" spans="1:7">
      <c r="A97" s="153">
        <v>39965</v>
      </c>
      <c r="B97" s="155">
        <v>1294.8399999999999</v>
      </c>
      <c r="C97" s="255">
        <f t="shared" si="8"/>
        <v>1278.9901947418844</v>
      </c>
      <c r="D97" s="189">
        <f t="shared" si="9"/>
        <v>1239.1587601261947</v>
      </c>
      <c r="E97" s="260">
        <v>1096.02</v>
      </c>
      <c r="F97" s="257">
        <f t="shared" si="10"/>
        <v>1088.2340683877787</v>
      </c>
      <c r="G97" s="189">
        <f t="shared" si="11"/>
        <v>1064.8762735511152</v>
      </c>
    </row>
    <row r="98" spans="1:7">
      <c r="A98" s="153">
        <v>39995</v>
      </c>
      <c r="B98" s="155">
        <v>1270.52</v>
      </c>
      <c r="C98" s="255">
        <f t="shared" si="8"/>
        <v>1272.214038948377</v>
      </c>
      <c r="D98" s="189">
        <f t="shared" si="9"/>
        <v>1245.4310081009558</v>
      </c>
      <c r="E98" s="260">
        <v>1086.2</v>
      </c>
      <c r="F98" s="257">
        <f t="shared" si="10"/>
        <v>1086.6068136775557</v>
      </c>
      <c r="G98" s="189">
        <f t="shared" si="11"/>
        <v>1087.8272547102231</v>
      </c>
    </row>
    <row r="99" spans="1:7">
      <c r="A99" s="153">
        <v>40026</v>
      </c>
      <c r="B99" s="155">
        <v>1295.6300000000001</v>
      </c>
      <c r="C99" s="255">
        <f t="shared" si="8"/>
        <v>1290.9468077896756</v>
      </c>
      <c r="D99" s="189">
        <f t="shared" si="9"/>
        <v>1255.4708064807646</v>
      </c>
      <c r="E99" s="260">
        <v>1117.3800000000001</v>
      </c>
      <c r="F99" s="257">
        <f t="shared" si="10"/>
        <v>1111.2253627355112</v>
      </c>
      <c r="G99" s="189">
        <f t="shared" si="11"/>
        <v>1092.7614509420446</v>
      </c>
    </row>
    <row r="100" spans="1:7">
      <c r="A100" s="153">
        <v>40057</v>
      </c>
      <c r="B100" s="155">
        <v>1271.3499999999999</v>
      </c>
      <c r="C100" s="255">
        <f t="shared" si="8"/>
        <v>1275.2693615579351</v>
      </c>
      <c r="D100" s="189">
        <f t="shared" si="9"/>
        <v>1258.6466451846118</v>
      </c>
      <c r="E100" s="260">
        <v>1096.0899999999999</v>
      </c>
      <c r="F100" s="257">
        <f t="shared" si="10"/>
        <v>1099.1170725471022</v>
      </c>
      <c r="G100" s="189">
        <f t="shared" si="11"/>
        <v>1108.1982901884089</v>
      </c>
    </row>
    <row r="101" spans="1:7">
      <c r="A101" s="153">
        <v>40087</v>
      </c>
      <c r="B101" s="155">
        <v>1256.3699999999999</v>
      </c>
      <c r="C101" s="255">
        <f t="shared" si="8"/>
        <v>1260.1498723115869</v>
      </c>
      <c r="D101" s="189">
        <f t="shared" si="9"/>
        <v>1258.1913161476893</v>
      </c>
      <c r="E101" s="260">
        <v>1095.73</v>
      </c>
      <c r="F101" s="257">
        <f t="shared" si="10"/>
        <v>1096.4074145094205</v>
      </c>
      <c r="G101" s="189">
        <f t="shared" si="11"/>
        <v>1098.4396580376817</v>
      </c>
    </row>
    <row r="102" spans="1:7">
      <c r="A102" s="153">
        <v>40118</v>
      </c>
      <c r="B102" s="155">
        <v>1289.44</v>
      </c>
      <c r="C102" s="255">
        <f t="shared" si="8"/>
        <v>1283.5819744623175</v>
      </c>
      <c r="D102" s="189">
        <f t="shared" si="9"/>
        <v>1264.4410529181514</v>
      </c>
      <c r="E102" s="260">
        <v>1126.04</v>
      </c>
      <c r="F102" s="257">
        <f t="shared" si="10"/>
        <v>1120.113482901884</v>
      </c>
      <c r="G102" s="189">
        <f t="shared" si="11"/>
        <v>1102.3339316075364</v>
      </c>
    </row>
    <row r="103" spans="1:7">
      <c r="A103" s="153">
        <v>40148</v>
      </c>
      <c r="B103" s="155">
        <v>1273.6600000000001</v>
      </c>
      <c r="C103" s="255">
        <f t="shared" si="8"/>
        <v>1275.6443948924637</v>
      </c>
      <c r="D103" s="189">
        <f t="shared" si="9"/>
        <v>1266.2848423345213</v>
      </c>
      <c r="E103" s="260">
        <v>1114.67</v>
      </c>
      <c r="F103" s="257">
        <f t="shared" si="10"/>
        <v>1115.7586965803769</v>
      </c>
      <c r="G103" s="189">
        <f t="shared" si="11"/>
        <v>1119.0247863215072</v>
      </c>
    </row>
    <row r="104" spans="1:7">
      <c r="A104" s="153">
        <v>40179</v>
      </c>
      <c r="B104" s="155">
        <v>1305.08</v>
      </c>
      <c r="C104" s="255">
        <f t="shared" si="8"/>
        <v>1299.1928789784929</v>
      </c>
      <c r="D104" s="189">
        <f t="shared" si="9"/>
        <v>1274.0438738676169</v>
      </c>
      <c r="E104" s="260">
        <v>1145.25</v>
      </c>
      <c r="F104" s="257">
        <f t="shared" si="10"/>
        <v>1139.3517393160755</v>
      </c>
      <c r="G104" s="189">
        <f t="shared" si="11"/>
        <v>1121.6569572643016</v>
      </c>
    </row>
    <row r="105" spans="1:7">
      <c r="A105" s="153">
        <v>40210</v>
      </c>
      <c r="B105" s="155">
        <v>1312.88</v>
      </c>
      <c r="C105" s="255">
        <f t="shared" ref="C105:C136" si="12">(1-$J$6)*B105+$J$6*C104</f>
        <v>1310.1425757956986</v>
      </c>
      <c r="D105" s="189">
        <f t="shared" ref="D105:D136" si="13">(1-$J$7)*B105+$J$7*D104</f>
        <v>1281.8110990940936</v>
      </c>
      <c r="E105" s="260">
        <v>1142.32</v>
      </c>
      <c r="F105" s="257">
        <f t="shared" ref="F105:F136" si="14">(1-$J$6)*E105+$J$6*F104</f>
        <v>1141.7263478632151</v>
      </c>
      <c r="G105" s="189">
        <f t="shared" ref="G105:G136" si="15">(1-$J$7)*E105+$J$7*F104</f>
        <v>1139.9453914528603</v>
      </c>
    </row>
    <row r="106" spans="1:7">
      <c r="A106" s="153">
        <v>40238</v>
      </c>
      <c r="B106" s="155">
        <v>1358.36</v>
      </c>
      <c r="C106" s="255">
        <f t="shared" si="12"/>
        <v>1348.7165151591396</v>
      </c>
      <c r="D106" s="189">
        <f t="shared" si="13"/>
        <v>1297.120879275275</v>
      </c>
      <c r="E106" s="260">
        <v>1189.58</v>
      </c>
      <c r="F106" s="257">
        <f t="shared" si="14"/>
        <v>1180.009269572643</v>
      </c>
      <c r="G106" s="189">
        <f t="shared" si="15"/>
        <v>1151.297078290572</v>
      </c>
    </row>
    <row r="107" spans="1:7">
      <c r="A107" s="153">
        <v>40269</v>
      </c>
      <c r="B107" s="155">
        <v>1386.46</v>
      </c>
      <c r="C107" s="255">
        <f t="shared" si="12"/>
        <v>1378.9113030318281</v>
      </c>
      <c r="D107" s="189">
        <f t="shared" si="13"/>
        <v>1314.98870342022</v>
      </c>
      <c r="E107" s="260">
        <v>1215.83</v>
      </c>
      <c r="F107" s="257">
        <f t="shared" si="14"/>
        <v>1208.6658539145287</v>
      </c>
      <c r="G107" s="189">
        <f t="shared" si="15"/>
        <v>1187.1734156581144</v>
      </c>
    </row>
    <row r="108" spans="1:7">
      <c r="A108" s="153">
        <v>40299</v>
      </c>
      <c r="B108" s="155">
        <v>1391.58</v>
      </c>
      <c r="C108" s="255">
        <f t="shared" si="12"/>
        <v>1389.0462606063656</v>
      </c>
      <c r="D108" s="189">
        <f t="shared" si="13"/>
        <v>1330.306962736176</v>
      </c>
      <c r="E108" s="260">
        <v>1241.21</v>
      </c>
      <c r="F108" s="257">
        <f t="shared" si="14"/>
        <v>1234.7011707829058</v>
      </c>
      <c r="G108" s="189">
        <f t="shared" si="15"/>
        <v>1215.1746831316229</v>
      </c>
    </row>
    <row r="109" spans="1:7">
      <c r="A109" s="153">
        <v>40330</v>
      </c>
      <c r="B109" s="155">
        <v>1377.42</v>
      </c>
      <c r="C109" s="255">
        <f t="shared" si="12"/>
        <v>1379.7452521212733</v>
      </c>
      <c r="D109" s="189">
        <f t="shared" si="13"/>
        <v>1339.7295701889409</v>
      </c>
      <c r="E109" s="260">
        <v>1236.3</v>
      </c>
      <c r="F109" s="257">
        <f t="shared" si="14"/>
        <v>1235.9802341565812</v>
      </c>
      <c r="G109" s="189">
        <f t="shared" si="15"/>
        <v>1235.0209366263246</v>
      </c>
    </row>
    <row r="110" spans="1:7">
      <c r="A110" s="153">
        <v>40360</v>
      </c>
      <c r="B110" s="155">
        <v>1371.76</v>
      </c>
      <c r="C110" s="255">
        <f t="shared" si="12"/>
        <v>1373.3570504242548</v>
      </c>
      <c r="D110" s="189">
        <f t="shared" si="13"/>
        <v>1346.1356561511527</v>
      </c>
      <c r="E110" s="260">
        <v>1215.31</v>
      </c>
      <c r="F110" s="257">
        <f t="shared" si="14"/>
        <v>1219.4440468313164</v>
      </c>
      <c r="G110" s="189">
        <f t="shared" si="15"/>
        <v>1231.846187325265</v>
      </c>
    </row>
    <row r="111" spans="1:7">
      <c r="A111" s="153">
        <v>40391</v>
      </c>
      <c r="B111" s="155">
        <v>1362.67</v>
      </c>
      <c r="C111" s="255">
        <f t="shared" si="12"/>
        <v>1364.8074100848512</v>
      </c>
      <c r="D111" s="189">
        <f t="shared" si="13"/>
        <v>1349.4425249209221</v>
      </c>
      <c r="E111" s="260">
        <v>1211.44</v>
      </c>
      <c r="F111" s="257">
        <f t="shared" si="14"/>
        <v>1213.0408093662634</v>
      </c>
      <c r="G111" s="189">
        <f t="shared" si="15"/>
        <v>1217.8432374650531</v>
      </c>
    </row>
    <row r="112" spans="1:7">
      <c r="A112" s="153">
        <v>40422</v>
      </c>
      <c r="B112" s="155">
        <v>1355.34</v>
      </c>
      <c r="C112" s="255">
        <f t="shared" si="12"/>
        <v>1357.2334820169701</v>
      </c>
      <c r="D112" s="189">
        <f t="shared" si="13"/>
        <v>1350.6220199367376</v>
      </c>
      <c r="E112" s="260">
        <v>1217.18</v>
      </c>
      <c r="F112" s="257">
        <f t="shared" si="14"/>
        <v>1216.352161873253</v>
      </c>
      <c r="G112" s="189">
        <f t="shared" si="15"/>
        <v>1213.8686474930107</v>
      </c>
    </row>
    <row r="113" spans="1:7">
      <c r="A113" s="153">
        <v>40452</v>
      </c>
      <c r="B113" s="155">
        <v>1351.82</v>
      </c>
      <c r="C113" s="255">
        <f t="shared" si="12"/>
        <v>1352.902696403394</v>
      </c>
      <c r="D113" s="189">
        <f t="shared" si="13"/>
        <v>1350.8616159493899</v>
      </c>
      <c r="E113" s="260">
        <v>1221.46</v>
      </c>
      <c r="F113" s="257">
        <f t="shared" si="14"/>
        <v>1220.4384323746508</v>
      </c>
      <c r="G113" s="189">
        <f t="shared" si="15"/>
        <v>1217.3737294986024</v>
      </c>
    </row>
    <row r="114" spans="1:7">
      <c r="A114" s="153">
        <v>40483</v>
      </c>
      <c r="B114" s="155">
        <v>1369.93</v>
      </c>
      <c r="C114" s="255">
        <f t="shared" si="12"/>
        <v>1366.5245392806789</v>
      </c>
      <c r="D114" s="189">
        <f t="shared" si="13"/>
        <v>1354.6752927595119</v>
      </c>
      <c r="E114" s="260">
        <v>1242.8399999999999</v>
      </c>
      <c r="F114" s="257">
        <f t="shared" si="14"/>
        <v>1238.3596864749302</v>
      </c>
      <c r="G114" s="189">
        <f t="shared" si="15"/>
        <v>1224.9187458997205</v>
      </c>
    </row>
    <row r="115" spans="1:7">
      <c r="A115" s="153">
        <v>40513</v>
      </c>
      <c r="B115" s="155">
        <v>1411.52</v>
      </c>
      <c r="C115" s="255">
        <f t="shared" si="12"/>
        <v>1402.5209078561359</v>
      </c>
      <c r="D115" s="189">
        <f t="shared" si="13"/>
        <v>1366.0442342076094</v>
      </c>
      <c r="E115" s="260">
        <v>1286.3800000000001</v>
      </c>
      <c r="F115" s="257">
        <f t="shared" si="14"/>
        <v>1276.7759372949861</v>
      </c>
      <c r="G115" s="189">
        <f t="shared" si="15"/>
        <v>1247.963749179944</v>
      </c>
    </row>
    <row r="116" spans="1:7">
      <c r="A116" s="153">
        <v>40544</v>
      </c>
      <c r="B116" s="155">
        <v>1452.56</v>
      </c>
      <c r="C116" s="255">
        <f t="shared" si="12"/>
        <v>1442.5521815712273</v>
      </c>
      <c r="D116" s="189">
        <f t="shared" si="13"/>
        <v>1383.3473873660876</v>
      </c>
      <c r="E116" s="260">
        <v>1328.14</v>
      </c>
      <c r="F116" s="257">
        <f t="shared" si="14"/>
        <v>1317.8671874589975</v>
      </c>
      <c r="G116" s="189">
        <f t="shared" si="15"/>
        <v>1287.0487498359889</v>
      </c>
    </row>
    <row r="117" spans="1:7">
      <c r="A117" s="153">
        <v>40575</v>
      </c>
      <c r="B117" s="155">
        <v>1469.63</v>
      </c>
      <c r="C117" s="255">
        <f t="shared" si="12"/>
        <v>1464.2144363142456</v>
      </c>
      <c r="D117" s="189">
        <f t="shared" si="13"/>
        <v>1400.60390989287</v>
      </c>
      <c r="E117" s="260">
        <v>1351.26</v>
      </c>
      <c r="F117" s="257">
        <f t="shared" si="14"/>
        <v>1344.5814374917995</v>
      </c>
      <c r="G117" s="189">
        <f t="shared" si="15"/>
        <v>1324.5457499671979</v>
      </c>
    </row>
    <row r="118" spans="1:7">
      <c r="A118" s="153">
        <v>40603</v>
      </c>
      <c r="B118" s="155">
        <v>1523.15</v>
      </c>
      <c r="C118" s="255">
        <f t="shared" si="12"/>
        <v>1511.3628872628494</v>
      </c>
      <c r="D118" s="189">
        <f t="shared" si="13"/>
        <v>1425.113127914296</v>
      </c>
      <c r="E118" s="260">
        <v>1416.73</v>
      </c>
      <c r="F118" s="257">
        <f t="shared" si="14"/>
        <v>1402.3002874983599</v>
      </c>
      <c r="G118" s="189">
        <f t="shared" si="15"/>
        <v>1359.0111499934396</v>
      </c>
    </row>
    <row r="119" spans="1:7">
      <c r="A119" s="153">
        <v>40634</v>
      </c>
      <c r="B119" s="155">
        <v>1542.19</v>
      </c>
      <c r="C119" s="255">
        <f t="shared" si="12"/>
        <v>1536.0245774525702</v>
      </c>
      <c r="D119" s="189">
        <f t="shared" si="13"/>
        <v>1448.5285023314368</v>
      </c>
      <c r="E119" s="260">
        <v>1448.06</v>
      </c>
      <c r="F119" s="257">
        <f t="shared" si="14"/>
        <v>1438.9080574996722</v>
      </c>
      <c r="G119" s="189">
        <f t="shared" si="15"/>
        <v>1411.4522299986879</v>
      </c>
    </row>
    <row r="120" spans="1:7">
      <c r="A120" s="153">
        <v>40664</v>
      </c>
      <c r="B120" s="155">
        <v>1548.69</v>
      </c>
      <c r="C120" s="255">
        <f t="shared" si="12"/>
        <v>1546.1569154905142</v>
      </c>
      <c r="D120" s="189">
        <f t="shared" si="13"/>
        <v>1468.5608018651496</v>
      </c>
      <c r="E120" s="260">
        <v>1423.26</v>
      </c>
      <c r="F120" s="257">
        <f t="shared" si="14"/>
        <v>1426.3896114999343</v>
      </c>
      <c r="G120" s="189">
        <f t="shared" si="15"/>
        <v>1435.7784459997379</v>
      </c>
    </row>
    <row r="121" spans="1:7">
      <c r="A121" s="153">
        <v>40695</v>
      </c>
      <c r="B121" s="155">
        <v>1529.36</v>
      </c>
      <c r="C121" s="255">
        <f t="shared" si="12"/>
        <v>1532.719383098103</v>
      </c>
      <c r="D121" s="189">
        <f t="shared" si="13"/>
        <v>1480.7206414921195</v>
      </c>
      <c r="E121" s="260">
        <v>1402.52</v>
      </c>
      <c r="F121" s="257">
        <f t="shared" si="14"/>
        <v>1407.2939222999869</v>
      </c>
      <c r="G121" s="189">
        <f t="shared" si="15"/>
        <v>1421.6156891999474</v>
      </c>
    </row>
    <row r="122" spans="1:7">
      <c r="A122" s="153">
        <v>40725</v>
      </c>
      <c r="B122" s="155">
        <v>1576.16</v>
      </c>
      <c r="C122" s="255">
        <f t="shared" si="12"/>
        <v>1567.4718766196206</v>
      </c>
      <c r="D122" s="189">
        <f t="shared" si="13"/>
        <v>1499.8085131936957</v>
      </c>
      <c r="E122" s="260">
        <v>1450.28</v>
      </c>
      <c r="F122" s="257">
        <f t="shared" si="14"/>
        <v>1441.6827844599973</v>
      </c>
      <c r="G122" s="189">
        <f t="shared" si="15"/>
        <v>1415.8911378399894</v>
      </c>
    </row>
    <row r="123" spans="1:7">
      <c r="A123" s="153">
        <v>40756</v>
      </c>
      <c r="B123" s="155">
        <v>1586.02</v>
      </c>
      <c r="C123" s="255">
        <f t="shared" si="12"/>
        <v>1582.3103753239243</v>
      </c>
      <c r="D123" s="189">
        <f t="shared" si="13"/>
        <v>1517.0508105549566</v>
      </c>
      <c r="E123" s="260">
        <v>1461.04</v>
      </c>
      <c r="F123" s="257">
        <f t="shared" si="14"/>
        <v>1457.1685568919995</v>
      </c>
      <c r="G123" s="189">
        <f t="shared" si="15"/>
        <v>1445.5542275679977</v>
      </c>
    </row>
    <row r="124" spans="1:7">
      <c r="A124" s="153">
        <v>40787</v>
      </c>
      <c r="B124" s="155">
        <v>1589.69</v>
      </c>
      <c r="C124" s="255">
        <f t="shared" si="12"/>
        <v>1588.214075064785</v>
      </c>
      <c r="D124" s="189">
        <f t="shared" si="13"/>
        <v>1531.5786484439652</v>
      </c>
      <c r="E124" s="260">
        <v>1465.79</v>
      </c>
      <c r="F124" s="257">
        <f t="shared" si="14"/>
        <v>1464.0657113784</v>
      </c>
      <c r="G124" s="189">
        <f t="shared" si="15"/>
        <v>1458.8928455135995</v>
      </c>
    </row>
    <row r="125" spans="1:7">
      <c r="A125" s="153">
        <v>40817</v>
      </c>
      <c r="B125" s="155">
        <v>1592.27</v>
      </c>
      <c r="C125" s="255">
        <f t="shared" si="12"/>
        <v>1591.4588150129571</v>
      </c>
      <c r="D125" s="189">
        <f t="shared" si="13"/>
        <v>1543.7169187551722</v>
      </c>
      <c r="E125" s="260">
        <v>1483.92</v>
      </c>
      <c r="F125" s="257">
        <f t="shared" si="14"/>
        <v>1479.9491422756803</v>
      </c>
      <c r="G125" s="189">
        <f t="shared" si="15"/>
        <v>1468.03656910272</v>
      </c>
    </row>
    <row r="126" spans="1:7">
      <c r="A126" s="153">
        <v>40848</v>
      </c>
      <c r="B126" s="155">
        <v>1591.67</v>
      </c>
      <c r="C126" s="255">
        <f t="shared" si="12"/>
        <v>1591.6277630025916</v>
      </c>
      <c r="D126" s="189">
        <f t="shared" si="13"/>
        <v>1553.3075350041377</v>
      </c>
      <c r="E126" s="260">
        <v>1512.89</v>
      </c>
      <c r="F126" s="257">
        <f t="shared" si="14"/>
        <v>1506.3018284551363</v>
      </c>
      <c r="G126" s="189">
        <f t="shared" si="15"/>
        <v>1486.5373138205443</v>
      </c>
    </row>
    <row r="127" spans="1:7">
      <c r="A127" s="153">
        <v>40878</v>
      </c>
      <c r="B127" s="155">
        <v>1655.16</v>
      </c>
      <c r="C127" s="255">
        <f t="shared" si="12"/>
        <v>1642.4535526005184</v>
      </c>
      <c r="D127" s="189">
        <f t="shared" si="13"/>
        <v>1573.6780280033101</v>
      </c>
      <c r="E127" s="260">
        <v>1631.65</v>
      </c>
      <c r="F127" s="257">
        <f t="shared" si="14"/>
        <v>1606.5803656910275</v>
      </c>
      <c r="G127" s="189">
        <f t="shared" si="15"/>
        <v>1531.3714627641091</v>
      </c>
    </row>
    <row r="128" spans="1:7">
      <c r="A128" s="153">
        <v>40909</v>
      </c>
      <c r="B128" s="155">
        <v>1700.9</v>
      </c>
      <c r="C128" s="255">
        <f t="shared" si="12"/>
        <v>1689.2107105201039</v>
      </c>
      <c r="D128" s="189">
        <f t="shared" si="13"/>
        <v>1599.1224224026482</v>
      </c>
      <c r="E128" s="260">
        <v>1671.71</v>
      </c>
      <c r="F128" s="257">
        <f t="shared" si="14"/>
        <v>1658.6840731382058</v>
      </c>
      <c r="G128" s="189">
        <f t="shared" si="15"/>
        <v>1619.606292552822</v>
      </c>
    </row>
    <row r="129" spans="1:7">
      <c r="A129" s="153">
        <v>40940</v>
      </c>
      <c r="B129" s="155">
        <v>1737.8</v>
      </c>
      <c r="C129" s="255">
        <f t="shared" si="12"/>
        <v>1728.0821421040209</v>
      </c>
      <c r="D129" s="189">
        <f t="shared" si="13"/>
        <v>1626.8579379221187</v>
      </c>
      <c r="E129" s="260">
        <v>1692.94</v>
      </c>
      <c r="F129" s="257">
        <f t="shared" si="14"/>
        <v>1686.0888146276413</v>
      </c>
      <c r="G129" s="189">
        <f t="shared" si="15"/>
        <v>1665.5352585105647</v>
      </c>
    </row>
    <row r="130" spans="1:7">
      <c r="A130" s="153">
        <v>40969</v>
      </c>
      <c r="B130" s="155">
        <v>1799.67</v>
      </c>
      <c r="C130" s="255">
        <f t="shared" si="12"/>
        <v>1785.3524284208042</v>
      </c>
      <c r="D130" s="189">
        <f t="shared" si="13"/>
        <v>1661.420350337695</v>
      </c>
      <c r="E130" s="260">
        <v>1724.27</v>
      </c>
      <c r="F130" s="257">
        <f t="shared" si="14"/>
        <v>1716.6337629255286</v>
      </c>
      <c r="G130" s="189">
        <f t="shared" si="15"/>
        <v>1693.725051702113</v>
      </c>
    </row>
    <row r="131" spans="1:7">
      <c r="A131" s="153">
        <v>41000</v>
      </c>
      <c r="B131" s="155">
        <v>1850.22</v>
      </c>
      <c r="C131" s="255">
        <f t="shared" si="12"/>
        <v>1837.2464856841611</v>
      </c>
      <c r="D131" s="189">
        <f t="shared" si="13"/>
        <v>1699.1802802701559</v>
      </c>
      <c r="E131" s="260">
        <v>1735.05</v>
      </c>
      <c r="F131" s="257">
        <f t="shared" si="14"/>
        <v>1731.3667525851056</v>
      </c>
      <c r="G131" s="189">
        <f t="shared" si="15"/>
        <v>1720.3170103404229</v>
      </c>
    </row>
    <row r="132" spans="1:7">
      <c r="A132" s="153">
        <v>41030</v>
      </c>
      <c r="B132" s="155">
        <v>1805.67</v>
      </c>
      <c r="C132" s="255">
        <f t="shared" si="12"/>
        <v>1811.9852971368323</v>
      </c>
      <c r="D132" s="189">
        <f t="shared" si="13"/>
        <v>1720.4782242161248</v>
      </c>
      <c r="E132" s="260">
        <v>1703.01</v>
      </c>
      <c r="F132" s="257">
        <f t="shared" si="14"/>
        <v>1708.6813505170212</v>
      </c>
      <c r="G132" s="189">
        <f t="shared" si="15"/>
        <v>1725.6954020680844</v>
      </c>
    </row>
    <row r="133" spans="1:7">
      <c r="A133" s="153">
        <v>41061</v>
      </c>
      <c r="B133" s="155">
        <v>1760.7</v>
      </c>
      <c r="C133" s="255">
        <f t="shared" si="12"/>
        <v>1770.9570594273666</v>
      </c>
      <c r="D133" s="189">
        <f t="shared" si="13"/>
        <v>1728.5225793728998</v>
      </c>
      <c r="E133" s="260">
        <v>1657.23</v>
      </c>
      <c r="F133" s="257">
        <f t="shared" si="14"/>
        <v>1667.5202701034043</v>
      </c>
      <c r="G133" s="189">
        <f t="shared" si="15"/>
        <v>1698.3910804136169</v>
      </c>
    </row>
    <row r="134" spans="1:7">
      <c r="A134" s="153">
        <v>41091</v>
      </c>
      <c r="B134" s="155">
        <v>1750.95</v>
      </c>
      <c r="C134" s="255">
        <f t="shared" si="12"/>
        <v>1754.9514118854736</v>
      </c>
      <c r="D134" s="189">
        <f t="shared" si="13"/>
        <v>1733.0080634983201</v>
      </c>
      <c r="E134" s="260">
        <v>1647.02</v>
      </c>
      <c r="F134" s="257">
        <f t="shared" si="14"/>
        <v>1651.120054020681</v>
      </c>
      <c r="G134" s="189">
        <f t="shared" si="15"/>
        <v>1663.4202160827235</v>
      </c>
    </row>
    <row r="135" spans="1:7">
      <c r="A135" s="153">
        <v>41122</v>
      </c>
      <c r="B135" s="155">
        <v>1818.26</v>
      </c>
      <c r="C135" s="255">
        <f t="shared" si="12"/>
        <v>1805.5982823770948</v>
      </c>
      <c r="D135" s="189">
        <f t="shared" si="13"/>
        <v>1750.0584507986559</v>
      </c>
      <c r="E135" s="260">
        <v>1716.81</v>
      </c>
      <c r="F135" s="257">
        <f t="shared" si="14"/>
        <v>1703.6720108041363</v>
      </c>
      <c r="G135" s="189">
        <f t="shared" si="15"/>
        <v>1664.2580432165448</v>
      </c>
    </row>
    <row r="136" spans="1:7">
      <c r="A136" s="153">
        <v>41153</v>
      </c>
      <c r="B136" s="155">
        <v>1870.89</v>
      </c>
      <c r="C136" s="255">
        <f t="shared" si="12"/>
        <v>1857.8316564754191</v>
      </c>
      <c r="D136" s="189">
        <f t="shared" si="13"/>
        <v>1774.2247606389246</v>
      </c>
      <c r="E136" s="260">
        <v>1764.22</v>
      </c>
      <c r="F136" s="257">
        <f t="shared" si="14"/>
        <v>1752.1104021608276</v>
      </c>
      <c r="G136" s="189">
        <f t="shared" si="15"/>
        <v>1715.781608643309</v>
      </c>
    </row>
    <row r="137" spans="1:7">
      <c r="A137" s="153">
        <v>41183</v>
      </c>
      <c r="B137" s="155">
        <v>1833.91</v>
      </c>
      <c r="C137" s="255">
        <f t="shared" ref="C137:C168" si="16">(1-$J$6)*B137+$J$6*C136</f>
        <v>1838.6943312950839</v>
      </c>
      <c r="D137" s="189">
        <f t="shared" ref="D137:D168" si="17">(1-$J$7)*B137+$J$7*D136</f>
        <v>1786.1618085111397</v>
      </c>
      <c r="E137" s="260">
        <v>1745.65</v>
      </c>
      <c r="F137" s="257">
        <f t="shared" ref="F137:F168" si="18">(1-$J$6)*E137+$J$6*F136</f>
        <v>1746.9420804321658</v>
      </c>
      <c r="G137" s="189">
        <f t="shared" ref="G137:G168" si="19">(1-$J$7)*E137+$J$7*F136</f>
        <v>1750.8183217286621</v>
      </c>
    </row>
    <row r="138" spans="1:7">
      <c r="A138" s="153">
        <v>41214</v>
      </c>
      <c r="B138" s="155">
        <v>1759.07</v>
      </c>
      <c r="C138" s="255">
        <f t="shared" si="16"/>
        <v>1774.9948662590168</v>
      </c>
      <c r="D138" s="189">
        <f t="shared" si="17"/>
        <v>1780.7434468089118</v>
      </c>
      <c r="E138" s="260">
        <v>1712.85</v>
      </c>
      <c r="F138" s="257">
        <f t="shared" si="18"/>
        <v>1719.6684160864331</v>
      </c>
      <c r="G138" s="189">
        <f t="shared" si="19"/>
        <v>1740.1236643457325</v>
      </c>
    </row>
    <row r="139" spans="1:7">
      <c r="A139" s="153">
        <v>41244</v>
      </c>
      <c r="B139" s="155">
        <v>1746.45</v>
      </c>
      <c r="C139" s="255">
        <f t="shared" si="16"/>
        <v>1752.1589732518034</v>
      </c>
      <c r="D139" s="189">
        <f t="shared" si="17"/>
        <v>1773.8847574471295</v>
      </c>
      <c r="E139" s="260">
        <v>1701.11</v>
      </c>
      <c r="F139" s="257">
        <f t="shared" si="18"/>
        <v>1704.8216832172866</v>
      </c>
      <c r="G139" s="189">
        <f t="shared" si="19"/>
        <v>1715.9567328691467</v>
      </c>
    </row>
    <row r="140" spans="1:7">
      <c r="A140" s="153">
        <v>41275</v>
      </c>
      <c r="B140" s="155">
        <v>1749.94</v>
      </c>
      <c r="C140" s="255">
        <f t="shared" si="16"/>
        <v>1750.3837946503609</v>
      </c>
      <c r="D140" s="189">
        <f t="shared" si="17"/>
        <v>1769.0958059577038</v>
      </c>
      <c r="E140" s="261">
        <v>1694.38</v>
      </c>
      <c r="F140" s="257">
        <f t="shared" si="18"/>
        <v>1696.4683366434574</v>
      </c>
      <c r="G140" s="189">
        <f t="shared" si="19"/>
        <v>1702.7333465738293</v>
      </c>
    </row>
    <row r="141" spans="1:7">
      <c r="A141" s="153">
        <v>41306</v>
      </c>
      <c r="B141" s="155">
        <v>1781</v>
      </c>
      <c r="C141" s="255">
        <f t="shared" si="16"/>
        <v>1774.8767589300724</v>
      </c>
      <c r="D141" s="189">
        <f t="shared" si="17"/>
        <v>1771.4766447661632</v>
      </c>
      <c r="E141" s="261">
        <v>1699.67</v>
      </c>
      <c r="F141" s="257">
        <f t="shared" si="18"/>
        <v>1699.0296673286916</v>
      </c>
      <c r="G141" s="189">
        <f t="shared" si="19"/>
        <v>1697.1086693147661</v>
      </c>
    </row>
    <row r="142" spans="1:7">
      <c r="A142" s="153">
        <v>41334</v>
      </c>
      <c r="B142" s="155">
        <v>1796.91</v>
      </c>
      <c r="C142" s="255">
        <f t="shared" si="16"/>
        <v>1792.5033517860147</v>
      </c>
      <c r="D142" s="189">
        <f t="shared" si="17"/>
        <v>1776.5633158129308</v>
      </c>
      <c r="E142" s="261">
        <v>1693.94</v>
      </c>
      <c r="F142" s="257">
        <f t="shared" si="18"/>
        <v>1694.9579334657383</v>
      </c>
      <c r="G142" s="189">
        <f t="shared" si="19"/>
        <v>1698.0117338629534</v>
      </c>
    </row>
    <row r="143" spans="1:7">
      <c r="A143" s="153">
        <v>41365</v>
      </c>
      <c r="B143" s="155">
        <v>1753.8</v>
      </c>
      <c r="C143" s="255">
        <f t="shared" si="16"/>
        <v>1761.540670357203</v>
      </c>
      <c r="D143" s="189">
        <f t="shared" si="17"/>
        <v>1772.0106526503448</v>
      </c>
      <c r="E143" s="261">
        <v>1651.11</v>
      </c>
      <c r="F143" s="257">
        <f t="shared" si="18"/>
        <v>1659.8795866931475</v>
      </c>
      <c r="G143" s="189">
        <f t="shared" si="19"/>
        <v>1686.1883467725906</v>
      </c>
    </row>
    <row r="144" spans="1:7">
      <c r="A144" s="153">
        <v>41395</v>
      </c>
      <c r="B144" s="155">
        <v>1716.16</v>
      </c>
      <c r="C144" s="255">
        <f t="shared" si="16"/>
        <v>1725.2361340714408</v>
      </c>
      <c r="D144" s="189">
        <f t="shared" si="17"/>
        <v>1760.8405221202759</v>
      </c>
      <c r="E144" s="261">
        <v>1612.31</v>
      </c>
      <c r="F144" s="257">
        <f t="shared" si="18"/>
        <v>1621.8239173386296</v>
      </c>
      <c r="G144" s="189">
        <f t="shared" si="19"/>
        <v>1650.3656693545181</v>
      </c>
    </row>
    <row r="145" spans="1:7">
      <c r="A145" s="153">
        <v>41426</v>
      </c>
      <c r="B145" s="155">
        <v>1733.76</v>
      </c>
      <c r="C145" s="255">
        <f t="shared" si="16"/>
        <v>1732.0552268142883</v>
      </c>
      <c r="D145" s="189">
        <f t="shared" si="17"/>
        <v>1755.4244176962206</v>
      </c>
      <c r="E145" s="261">
        <v>1626.46</v>
      </c>
      <c r="F145" s="257">
        <f t="shared" si="18"/>
        <v>1625.5327834677259</v>
      </c>
      <c r="G145" s="189">
        <f t="shared" si="19"/>
        <v>1622.7511338709037</v>
      </c>
    </row>
    <row r="146" spans="1:7">
      <c r="A146" s="153">
        <v>41456</v>
      </c>
      <c r="B146" s="155">
        <v>1753.53</v>
      </c>
      <c r="C146" s="255">
        <f t="shared" si="16"/>
        <v>1749.2350453628578</v>
      </c>
      <c r="D146" s="189">
        <f t="shared" si="17"/>
        <v>1755.0455341569766</v>
      </c>
      <c r="E146" s="261">
        <v>1644.02</v>
      </c>
      <c r="F146" s="257">
        <f t="shared" si="18"/>
        <v>1640.3225566935453</v>
      </c>
      <c r="G146" s="189">
        <f t="shared" si="19"/>
        <v>1629.2302267741807</v>
      </c>
    </row>
    <row r="147" spans="1:7">
      <c r="A147" s="153">
        <v>41487</v>
      </c>
      <c r="B147" s="155">
        <v>1767.85</v>
      </c>
      <c r="C147" s="255">
        <f t="shared" si="16"/>
        <v>1764.1270090725716</v>
      </c>
      <c r="D147" s="189">
        <f t="shared" si="17"/>
        <v>1757.6064273255813</v>
      </c>
      <c r="E147" s="261">
        <v>1658.04</v>
      </c>
      <c r="F147" s="257">
        <f t="shared" si="18"/>
        <v>1654.4965113387091</v>
      </c>
      <c r="G147" s="189">
        <f t="shared" si="19"/>
        <v>1643.8660453548362</v>
      </c>
    </row>
    <row r="148" spans="1:7">
      <c r="A148" s="153">
        <v>41518</v>
      </c>
      <c r="B148" s="155">
        <v>1773.23</v>
      </c>
      <c r="C148" s="255">
        <f t="shared" si="16"/>
        <v>1771.4094018145145</v>
      </c>
      <c r="D148" s="189">
        <f t="shared" si="17"/>
        <v>1760.7311418604652</v>
      </c>
      <c r="E148" s="261">
        <v>1676.67</v>
      </c>
      <c r="F148" s="257">
        <f t="shared" si="18"/>
        <v>1672.2353022677421</v>
      </c>
      <c r="G148" s="189">
        <f t="shared" si="19"/>
        <v>1658.9312090709673</v>
      </c>
    </row>
    <row r="149" spans="1:7">
      <c r="A149" s="153">
        <v>41548</v>
      </c>
      <c r="B149" s="155">
        <v>1728.78</v>
      </c>
      <c r="C149" s="255">
        <f t="shared" si="16"/>
        <v>1737.3058803629031</v>
      </c>
      <c r="D149" s="189">
        <f t="shared" si="17"/>
        <v>1754.3409134883721</v>
      </c>
      <c r="E149" s="261">
        <v>1659.69</v>
      </c>
      <c r="F149" s="257">
        <f t="shared" si="18"/>
        <v>1662.1990604535486</v>
      </c>
      <c r="G149" s="189">
        <f t="shared" si="19"/>
        <v>1669.7262418141936</v>
      </c>
    </row>
    <row r="150" spans="1:7">
      <c r="A150" s="153">
        <v>41579</v>
      </c>
      <c r="B150" s="155">
        <v>1703</v>
      </c>
      <c r="C150" s="255">
        <f t="shared" si="16"/>
        <v>1709.8611760725807</v>
      </c>
      <c r="D150" s="189">
        <f t="shared" si="17"/>
        <v>1744.0727307906977</v>
      </c>
      <c r="E150" s="261">
        <v>1636.63</v>
      </c>
      <c r="F150" s="257">
        <f t="shared" si="18"/>
        <v>1641.7438120907098</v>
      </c>
      <c r="G150" s="189">
        <f t="shared" si="19"/>
        <v>1657.0852483628389</v>
      </c>
    </row>
    <row r="151" spans="1:7">
      <c r="A151" s="153">
        <v>41609</v>
      </c>
      <c r="B151" s="155">
        <v>1727.63</v>
      </c>
      <c r="C151" s="255">
        <f t="shared" si="16"/>
        <v>1724.0762352145164</v>
      </c>
      <c r="D151" s="189">
        <f t="shared" si="17"/>
        <v>1740.7841846325582</v>
      </c>
      <c r="E151" s="261">
        <v>1656.56</v>
      </c>
      <c r="F151" s="257">
        <f t="shared" si="18"/>
        <v>1653.5967624181421</v>
      </c>
      <c r="G151" s="189">
        <f t="shared" si="19"/>
        <v>1644.7070496725678</v>
      </c>
    </row>
    <row r="152" spans="1:7">
      <c r="A152" s="153">
        <v>41640</v>
      </c>
      <c r="B152" s="155">
        <v>1723.07</v>
      </c>
      <c r="C152" s="255">
        <f t="shared" si="16"/>
        <v>1723.2712470429035</v>
      </c>
      <c r="D152" s="189">
        <f t="shared" si="17"/>
        <v>1737.2413477060468</v>
      </c>
      <c r="E152" s="261">
        <v>1648.99</v>
      </c>
      <c r="F152" s="257">
        <f t="shared" si="18"/>
        <v>1649.9113524836284</v>
      </c>
      <c r="G152" s="189">
        <f t="shared" si="19"/>
        <v>1652.6754099345137</v>
      </c>
    </row>
    <row r="153" spans="1:7">
      <c r="A153" s="153">
        <v>41671</v>
      </c>
      <c r="B153" s="155">
        <v>1714.05</v>
      </c>
      <c r="C153" s="255">
        <f t="shared" si="16"/>
        <v>1715.8942494085807</v>
      </c>
      <c r="D153" s="189">
        <f t="shared" si="17"/>
        <v>1732.6030781648374</v>
      </c>
      <c r="E153" s="261">
        <v>1637.83</v>
      </c>
      <c r="F153" s="257">
        <f t="shared" si="18"/>
        <v>1640.2462704967259</v>
      </c>
      <c r="G153" s="189">
        <f t="shared" si="19"/>
        <v>1647.4950819869027</v>
      </c>
    </row>
    <row r="154" spans="1:7">
      <c r="A154" s="153">
        <v>41699</v>
      </c>
      <c r="B154" s="155">
        <v>1715.3</v>
      </c>
      <c r="C154" s="255">
        <f t="shared" si="16"/>
        <v>1715.4188498817161</v>
      </c>
      <c r="D154" s="189">
        <f t="shared" si="17"/>
        <v>1729.14246253187</v>
      </c>
      <c r="E154" s="261">
        <v>1631.47</v>
      </c>
      <c r="F154" s="257">
        <f t="shared" si="18"/>
        <v>1633.2252540993454</v>
      </c>
      <c r="G154" s="189">
        <f t="shared" si="19"/>
        <v>1638.4910163973807</v>
      </c>
    </row>
    <row r="155" spans="1:7">
      <c r="A155" s="153">
        <v>41730</v>
      </c>
      <c r="B155" s="155">
        <v>1725.6</v>
      </c>
      <c r="C155" s="255">
        <f t="shared" si="16"/>
        <v>1723.5637699763433</v>
      </c>
      <c r="D155" s="189">
        <f t="shared" si="17"/>
        <v>1728.4339700254959</v>
      </c>
      <c r="E155" s="261">
        <v>1628.55</v>
      </c>
      <c r="F155" s="257">
        <f t="shared" si="18"/>
        <v>1629.4850508198692</v>
      </c>
      <c r="G155" s="189">
        <f t="shared" si="19"/>
        <v>1632.2902032794764</v>
      </c>
    </row>
    <row r="156" spans="1:7">
      <c r="A156" s="153">
        <v>41760</v>
      </c>
      <c r="B156" s="155">
        <v>1737.53</v>
      </c>
      <c r="C156" s="255">
        <f t="shared" si="16"/>
        <v>1734.7367539952688</v>
      </c>
      <c r="D156" s="189">
        <f t="shared" si="17"/>
        <v>1730.2531760203967</v>
      </c>
      <c r="E156" s="261">
        <v>1630.68</v>
      </c>
      <c r="F156" s="257">
        <f t="shared" si="18"/>
        <v>1630.4410101639739</v>
      </c>
      <c r="G156" s="189">
        <f t="shared" si="19"/>
        <v>1629.7240406558954</v>
      </c>
    </row>
    <row r="157" spans="1:7">
      <c r="A157" s="153">
        <v>41791</v>
      </c>
      <c r="B157" s="155">
        <v>1743.96</v>
      </c>
      <c r="C157" s="255">
        <f t="shared" si="16"/>
        <v>1742.1153507990539</v>
      </c>
      <c r="D157" s="189">
        <f t="shared" si="17"/>
        <v>1732.9945408163173</v>
      </c>
      <c r="E157" s="261">
        <v>1632.08</v>
      </c>
      <c r="F157" s="257">
        <f t="shared" si="18"/>
        <v>1631.7522020327947</v>
      </c>
      <c r="G157" s="189">
        <f t="shared" si="19"/>
        <v>1630.7688081311792</v>
      </c>
    </row>
    <row r="158" spans="1:7">
      <c r="A158" s="153">
        <v>41821</v>
      </c>
      <c r="B158" s="155">
        <v>1761.19</v>
      </c>
      <c r="C158" s="255">
        <f t="shared" si="16"/>
        <v>1757.375070159811</v>
      </c>
      <c r="D158" s="189">
        <f t="shared" si="17"/>
        <v>1738.6336326530541</v>
      </c>
      <c r="E158" s="261">
        <v>1635.64</v>
      </c>
      <c r="F158" s="257">
        <f t="shared" si="18"/>
        <v>1634.862440406559</v>
      </c>
      <c r="G158" s="189">
        <f t="shared" si="19"/>
        <v>1632.5297616262358</v>
      </c>
    </row>
    <row r="159" spans="1:7">
      <c r="A159" s="153">
        <v>41852</v>
      </c>
      <c r="B159" s="155">
        <v>1749.73</v>
      </c>
      <c r="C159" s="255">
        <f t="shared" si="16"/>
        <v>1751.2590140319624</v>
      </c>
      <c r="D159" s="189">
        <f t="shared" si="17"/>
        <v>1740.8529061224433</v>
      </c>
      <c r="E159" s="261">
        <v>1621.61</v>
      </c>
      <c r="F159" s="257">
        <f t="shared" si="18"/>
        <v>1624.2604880813119</v>
      </c>
      <c r="G159" s="189">
        <f t="shared" si="19"/>
        <v>1632.2119523252472</v>
      </c>
    </row>
    <row r="160" spans="1:7">
      <c r="A160" s="153">
        <v>41883</v>
      </c>
      <c r="B160" s="155">
        <v>1734.56</v>
      </c>
      <c r="C160" s="255">
        <f t="shared" si="16"/>
        <v>1737.8998028063927</v>
      </c>
      <c r="D160" s="189">
        <f t="shared" si="17"/>
        <v>1739.5943248979547</v>
      </c>
      <c r="E160" s="261">
        <v>1614.78</v>
      </c>
      <c r="F160" s="257">
        <f t="shared" si="18"/>
        <v>1616.6760976162625</v>
      </c>
      <c r="G160" s="189">
        <f t="shared" si="19"/>
        <v>1622.3643904650496</v>
      </c>
    </row>
    <row r="161" spans="1:7">
      <c r="A161" s="153">
        <v>41913</v>
      </c>
      <c r="B161" s="155">
        <v>1709.22</v>
      </c>
      <c r="C161" s="255">
        <f t="shared" si="16"/>
        <v>1714.9559605612787</v>
      </c>
      <c r="D161" s="189">
        <f t="shared" si="17"/>
        <v>1733.5194599183637</v>
      </c>
      <c r="E161" s="261">
        <v>1593.24</v>
      </c>
      <c r="F161" s="257">
        <f t="shared" si="18"/>
        <v>1597.9272195232527</v>
      </c>
      <c r="G161" s="189">
        <f t="shared" si="19"/>
        <v>1611.98887809301</v>
      </c>
    </row>
    <row r="162" spans="1:7">
      <c r="A162" s="153">
        <v>41944</v>
      </c>
      <c r="B162" s="155">
        <v>1652.41</v>
      </c>
      <c r="C162" s="255">
        <f t="shared" si="16"/>
        <v>1664.9191921122558</v>
      </c>
      <c r="D162" s="189">
        <f t="shared" si="17"/>
        <v>1717.297567934691</v>
      </c>
      <c r="E162" s="261">
        <v>1553.45</v>
      </c>
      <c r="F162" s="257">
        <f t="shared" si="18"/>
        <v>1562.3454439046509</v>
      </c>
      <c r="G162" s="189">
        <f t="shared" si="19"/>
        <v>1589.0317756186023</v>
      </c>
    </row>
    <row r="163" spans="1:7">
      <c r="A163" s="153">
        <v>41974</v>
      </c>
      <c r="B163" s="155">
        <v>1585.65</v>
      </c>
      <c r="C163" s="255">
        <f t="shared" si="16"/>
        <v>1601.5038384224513</v>
      </c>
      <c r="D163" s="189">
        <f t="shared" si="17"/>
        <v>1690.9680543477527</v>
      </c>
      <c r="E163" s="261">
        <v>1493.47</v>
      </c>
      <c r="F163" s="257">
        <f t="shared" si="18"/>
        <v>1507.2450887809302</v>
      </c>
      <c r="G163" s="189">
        <f t="shared" si="19"/>
        <v>1548.5703551237207</v>
      </c>
    </row>
    <row r="164" spans="1:7">
      <c r="A164" s="153">
        <v>42005</v>
      </c>
      <c r="B164" s="155">
        <v>1472.04</v>
      </c>
      <c r="C164" s="255">
        <f t="shared" si="16"/>
        <v>1497.9327676844903</v>
      </c>
      <c r="D164" s="189">
        <f t="shared" si="17"/>
        <v>1647.1824434782022</v>
      </c>
      <c r="E164" s="261">
        <v>1387.26</v>
      </c>
      <c r="F164" s="257">
        <f t="shared" si="18"/>
        <v>1411.2570177561861</v>
      </c>
      <c r="G164" s="189">
        <f t="shared" si="19"/>
        <v>1483.2480710247441</v>
      </c>
    </row>
    <row r="165" spans="1:7">
      <c r="A165" s="153">
        <v>42036</v>
      </c>
      <c r="B165" s="155">
        <v>1489.44</v>
      </c>
      <c r="C165" s="255">
        <f t="shared" si="16"/>
        <v>1491.1385535368981</v>
      </c>
      <c r="D165" s="189">
        <f t="shared" si="17"/>
        <v>1615.6339547825619</v>
      </c>
      <c r="E165" s="261">
        <v>1400.39</v>
      </c>
      <c r="F165" s="257">
        <f t="shared" si="18"/>
        <v>1402.5634035512373</v>
      </c>
      <c r="G165" s="189">
        <f t="shared" si="19"/>
        <v>1409.0836142049488</v>
      </c>
    </row>
    <row r="166" spans="1:7">
      <c r="A166" s="153">
        <v>42064</v>
      </c>
      <c r="B166" s="155">
        <v>1565.9</v>
      </c>
      <c r="C166" s="255">
        <f t="shared" si="16"/>
        <v>1550.9477107073799</v>
      </c>
      <c r="D166" s="189">
        <f t="shared" si="17"/>
        <v>1605.6871638260495</v>
      </c>
      <c r="E166" s="261">
        <v>1462.26</v>
      </c>
      <c r="F166" s="257">
        <f t="shared" si="18"/>
        <v>1450.3206807102474</v>
      </c>
      <c r="G166" s="189">
        <f t="shared" si="19"/>
        <v>1414.5027228409899</v>
      </c>
    </row>
    <row r="167" spans="1:7">
      <c r="A167" s="153">
        <v>42095</v>
      </c>
      <c r="B167" s="155">
        <v>1580.63</v>
      </c>
      <c r="C167" s="255">
        <f t="shared" si="16"/>
        <v>1574.6935421414762</v>
      </c>
      <c r="D167" s="189">
        <f t="shared" si="17"/>
        <v>1600.6757310608398</v>
      </c>
      <c r="E167" s="261">
        <v>1447.72</v>
      </c>
      <c r="F167" s="257">
        <f t="shared" si="18"/>
        <v>1448.2401361420498</v>
      </c>
      <c r="G167" s="189">
        <f t="shared" si="19"/>
        <v>1449.8005445681979</v>
      </c>
    </row>
    <row r="168" spans="1:7">
      <c r="A168" s="153">
        <v>42125</v>
      </c>
      <c r="B168" s="155">
        <v>1614.05</v>
      </c>
      <c r="C168" s="255">
        <f t="shared" si="16"/>
        <v>1606.1787084282953</v>
      </c>
      <c r="D168" s="189">
        <f t="shared" si="17"/>
        <v>1603.3505848486718</v>
      </c>
      <c r="E168" s="261">
        <v>1480.2</v>
      </c>
      <c r="F168" s="257">
        <f t="shared" si="18"/>
        <v>1473.8080272284101</v>
      </c>
      <c r="G168" s="189">
        <f t="shared" si="19"/>
        <v>1454.6321089136397</v>
      </c>
    </row>
    <row r="169" spans="1:7">
      <c r="A169" s="153">
        <v>42156</v>
      </c>
      <c r="B169" s="155">
        <v>1622.84</v>
      </c>
      <c r="C169" s="255">
        <f t="shared" ref="C169:C175" si="20">(1-$J$6)*B169+$J$6*C168</f>
        <v>1619.5077416856591</v>
      </c>
      <c r="D169" s="189">
        <f t="shared" ref="D169:D175" si="21">(1-$J$7)*B169+$J$7*D168</f>
        <v>1607.2484678789376</v>
      </c>
      <c r="E169" s="261">
        <v>1477.54</v>
      </c>
      <c r="F169" s="257">
        <f t="shared" ref="F169:F175" si="22">(1-$J$6)*E169+$J$6*F168</f>
        <v>1476.793605445682</v>
      </c>
      <c r="G169" s="189">
        <f t="shared" ref="G169:G175" si="23">(1-$J$7)*E169+$J$7*F168</f>
        <v>1474.5544217827282</v>
      </c>
    </row>
    <row r="170" spans="1:7">
      <c r="A170" s="153">
        <v>42186</v>
      </c>
      <c r="B170" s="155">
        <v>1626.46</v>
      </c>
      <c r="C170" s="255">
        <f t="shared" si="20"/>
        <v>1625.0695483371319</v>
      </c>
      <c r="D170" s="189">
        <f t="shared" si="21"/>
        <v>1611.0907743031501</v>
      </c>
      <c r="E170" s="261">
        <v>1451.55</v>
      </c>
      <c r="F170" s="257">
        <f t="shared" si="22"/>
        <v>1456.5987210891365</v>
      </c>
      <c r="G170" s="189">
        <f t="shared" si="23"/>
        <v>1471.7448843565455</v>
      </c>
    </row>
    <row r="171" spans="1:7">
      <c r="A171" s="153">
        <v>42217</v>
      </c>
      <c r="B171" s="155">
        <v>1567.82</v>
      </c>
      <c r="C171" s="255">
        <f t="shared" si="20"/>
        <v>1579.2699096674264</v>
      </c>
      <c r="D171" s="189">
        <f t="shared" si="21"/>
        <v>1602.4366194425199</v>
      </c>
      <c r="E171" s="261">
        <v>1398.76</v>
      </c>
      <c r="F171" s="257">
        <f t="shared" si="22"/>
        <v>1410.3277442178273</v>
      </c>
      <c r="G171" s="189">
        <f t="shared" si="23"/>
        <v>1445.0309768713091</v>
      </c>
    </row>
    <row r="172" spans="1:7">
      <c r="A172" s="153">
        <v>42248</v>
      </c>
      <c r="B172" s="155">
        <v>1494.74</v>
      </c>
      <c r="C172" s="255">
        <f t="shared" si="20"/>
        <v>1511.6459819334855</v>
      </c>
      <c r="D172" s="189">
        <f t="shared" si="21"/>
        <v>1580.897295554016</v>
      </c>
      <c r="E172" s="261">
        <v>1360.03</v>
      </c>
      <c r="F172" s="257">
        <f t="shared" si="22"/>
        <v>1370.0895488435656</v>
      </c>
      <c r="G172" s="189">
        <f t="shared" si="23"/>
        <v>1400.2681953742617</v>
      </c>
    </row>
    <row r="173" spans="1:7">
      <c r="A173" s="153">
        <v>42278</v>
      </c>
      <c r="B173" s="155">
        <v>1473.21</v>
      </c>
      <c r="C173" s="255">
        <f t="shared" si="20"/>
        <v>1480.897196386697</v>
      </c>
      <c r="D173" s="189">
        <f t="shared" si="21"/>
        <v>1559.3598364432128</v>
      </c>
      <c r="E173" s="261">
        <v>1348.4</v>
      </c>
      <c r="F173" s="257">
        <f t="shared" si="22"/>
        <v>1352.7379097687131</v>
      </c>
      <c r="G173" s="189">
        <f t="shared" si="23"/>
        <v>1365.7516390748524</v>
      </c>
    </row>
    <row r="174" spans="1:7">
      <c r="A174" s="153">
        <v>42309</v>
      </c>
      <c r="B174" s="155">
        <v>1457.35</v>
      </c>
      <c r="C174" s="255">
        <f t="shared" si="20"/>
        <v>1462.0594392773394</v>
      </c>
      <c r="D174" s="189">
        <f t="shared" si="21"/>
        <v>1538.9578691545703</v>
      </c>
      <c r="E174" s="261">
        <v>1340.52</v>
      </c>
      <c r="F174" s="257">
        <f t="shared" si="22"/>
        <v>1342.9635819537425</v>
      </c>
      <c r="G174" s="189">
        <f t="shared" si="23"/>
        <v>1350.2943278149705</v>
      </c>
    </row>
    <row r="175" spans="1:7">
      <c r="A175" s="153">
        <v>42339</v>
      </c>
      <c r="B175" s="155">
        <v>1450.68</v>
      </c>
      <c r="C175" s="255">
        <f t="shared" si="20"/>
        <v>1452.9558878554681</v>
      </c>
      <c r="D175" s="189">
        <f t="shared" si="21"/>
        <v>1521.3022953236564</v>
      </c>
      <c r="E175" s="261">
        <v>1308.8499999999999</v>
      </c>
      <c r="F175" s="257">
        <f t="shared" si="22"/>
        <v>1315.6727163907485</v>
      </c>
      <c r="G175" s="189">
        <f t="shared" si="23"/>
        <v>1336.1408655629941</v>
      </c>
    </row>
  </sheetData>
  <mergeCells count="1">
    <mergeCell ref="A3:E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22" zoomScale="130" zoomScaleNormal="130" workbookViewId="0">
      <selection activeCell="G14" sqref="G14"/>
    </sheetView>
  </sheetViews>
  <sheetFormatPr defaultRowHeight="12.75"/>
  <cols>
    <col min="3" max="3" width="10.28515625" bestFit="1" customWidth="1"/>
    <col min="6" max="6" width="13.7109375" bestFit="1" customWidth="1"/>
    <col min="7" max="7" width="9.5703125" bestFit="1" customWidth="1"/>
    <col min="11" max="11" width="9.5703125" bestFit="1" customWidth="1"/>
    <col min="14" max="15" width="9.5703125" bestFit="1" customWidth="1"/>
    <col min="18" max="18" width="11.85546875" bestFit="1" customWidth="1"/>
  </cols>
  <sheetData>
    <row r="2" spans="1:6" ht="27">
      <c r="A2" s="292" t="s">
        <v>285</v>
      </c>
      <c r="C2" s="291"/>
      <c r="D2" s="291"/>
      <c r="E2" s="291"/>
      <c r="F2" s="291"/>
    </row>
    <row r="5" spans="1:6" ht="15.75">
      <c r="A5" s="293" t="s">
        <v>255</v>
      </c>
    </row>
    <row r="6" spans="1:6">
      <c r="D6" s="132"/>
      <c r="E6" s="301" t="s">
        <v>287</v>
      </c>
      <c r="F6" s="302">
        <f>('Livellamento esponenziale'!B175/'Livellamento esponenziale'!B8)^(1/167)-1</f>
        <v>2.2760684507530105E-3</v>
      </c>
    </row>
    <row r="7" spans="1:6">
      <c r="C7" s="290"/>
    </row>
    <row r="8" spans="1:6" ht="15">
      <c r="A8" s="162" t="s">
        <v>286</v>
      </c>
      <c r="B8" s="162"/>
      <c r="C8" s="303" t="s">
        <v>253</v>
      </c>
      <c r="D8" s="304" t="s">
        <v>254</v>
      </c>
    </row>
    <row r="9" spans="1:6">
      <c r="A9" s="299">
        <v>42369</v>
      </c>
      <c r="B9" s="163">
        <f>'Livellamento esponenziale'!B175</f>
        <v>1450.68</v>
      </c>
      <c r="C9" s="163">
        <f>'Livellamento esponenziale'!C175</f>
        <v>1452.9558878554681</v>
      </c>
      <c r="D9" s="163">
        <f>'Livellamento esponenziale'!D175</f>
        <v>1521.3022953236564</v>
      </c>
    </row>
    <row r="10" spans="1:6">
      <c r="A10" s="300">
        <v>42370</v>
      </c>
      <c r="B10" s="155">
        <f>B9*(1+F6)</f>
        <v>1453.9818469801385</v>
      </c>
      <c r="C10" s="155">
        <f>C9*(1+$F$6)</f>
        <v>1456.2629149121517</v>
      </c>
      <c r="D10" s="155">
        <f>D9*(1+$F$6)</f>
        <v>1524.7648834821007</v>
      </c>
    </row>
    <row r="11" spans="1:6">
      <c r="A11" s="300">
        <v>42401</v>
      </c>
      <c r="B11" s="155">
        <f>B10*(1+F6)</f>
        <v>1457.2912091900175</v>
      </c>
      <c r="C11" s="155">
        <f>C10*(1+$F$6)</f>
        <v>1459.5774689887849</v>
      </c>
      <c r="D11" s="155">
        <f>D10*(1+$F$6)</f>
        <v>1528.2353527282103</v>
      </c>
    </row>
    <row r="12" spans="1:6">
      <c r="A12" s="300">
        <v>42430</v>
      </c>
      <c r="B12" s="155">
        <f>B11*(1+F6)</f>
        <v>1460.6081037348147</v>
      </c>
      <c r="C12" s="155">
        <f>C11*(1+$F$6)</f>
        <v>1462.8995672173801</v>
      </c>
      <c r="D12" s="155">
        <f>D11*(1+$F$6)</f>
        <v>1531.7137209998803</v>
      </c>
    </row>
    <row r="13" spans="1:6">
      <c r="A13" s="300">
        <v>42461</v>
      </c>
      <c r="B13" s="155">
        <f>B12*(1+F6)</f>
        <v>1463.9325477586397</v>
      </c>
      <c r="C13" s="155">
        <f>C12*(1+$F$6)</f>
        <v>1466.2292267689438</v>
      </c>
      <c r="D13" s="155">
        <f>D12*(1+$F$6)</f>
        <v>1535.2000062758336</v>
      </c>
    </row>
    <row r="14" spans="1:6">
      <c r="A14" s="300">
        <v>42491</v>
      </c>
      <c r="B14" s="155">
        <f>B13*(1+F6)</f>
        <v>1467.2645584446236</v>
      </c>
      <c r="C14" s="155">
        <f>C13*(1+$F$6)</f>
        <v>1469.5664648535646</v>
      </c>
      <c r="D14" s="155">
        <f>D13*(1+$F$6)</f>
        <v>1538.6942265757139</v>
      </c>
    </row>
    <row r="15" spans="1:6">
      <c r="A15" s="300">
        <v>42522</v>
      </c>
      <c r="B15" s="155">
        <f>B14*(1+F6)</f>
        <v>1470.6041530150076</v>
      </c>
      <c r="C15" s="155">
        <f>C14*(1+$F$6)</f>
        <v>1472.9112987205024</v>
      </c>
      <c r="D15" s="155">
        <f>D14*(1+$F$6)</f>
        <v>1542.1963999601787</v>
      </c>
    </row>
    <row r="16" spans="1:6">
      <c r="A16" s="300">
        <v>42552</v>
      </c>
      <c r="B16" s="155">
        <f>B15*(1+F6)</f>
        <v>1473.9513487312313</v>
      </c>
      <c r="C16" s="155">
        <f>C15*(1+$F$6)</f>
        <v>1476.2637456582777</v>
      </c>
      <c r="D16" s="155">
        <f>D15*(1+$F$6)</f>
        <v>1545.7065445309929</v>
      </c>
    </row>
    <row r="17" spans="1:6">
      <c r="A17" s="300">
        <v>42583</v>
      </c>
      <c r="B17" s="155">
        <f>B16*(1+F6)</f>
        <v>1477.3061628940234</v>
      </c>
      <c r="C17" s="155">
        <f>C16*(1+$F$6)</f>
        <v>1479.623822994761</v>
      </c>
      <c r="D17" s="155">
        <f>D16*(1+$F$6)</f>
        <v>1549.2246784311224</v>
      </c>
    </row>
    <row r="18" spans="1:6">
      <c r="A18" s="300">
        <v>42614</v>
      </c>
      <c r="B18" s="155">
        <f>B17*(1+F6)</f>
        <v>1480.6686128434894</v>
      </c>
      <c r="C18" s="155">
        <f>C17*(1+$F$6)</f>
        <v>1482.991548097262</v>
      </c>
      <c r="D18" s="155">
        <f>D17*(1+$F$6)</f>
        <v>1552.7508198448274</v>
      </c>
    </row>
    <row r="19" spans="1:6">
      <c r="A19" s="300">
        <v>42644</v>
      </c>
      <c r="B19" s="155">
        <f>B18*(1+F6)</f>
        <v>1484.0387159592028</v>
      </c>
      <c r="C19" s="155">
        <f>C18*(1+$F$6)</f>
        <v>1486.3669383726196</v>
      </c>
      <c r="D19" s="155">
        <f>D18*(1+$F$6)</f>
        <v>1556.2849869977572</v>
      </c>
    </row>
    <row r="20" spans="1:6">
      <c r="A20" s="300">
        <v>42675</v>
      </c>
      <c r="B20" s="155">
        <f>B19*(1+F6)</f>
        <v>1487.4164896602936</v>
      </c>
      <c r="C20" s="155">
        <f>C19*(1+$F$6)</f>
        <v>1489.7500112672919</v>
      </c>
      <c r="D20" s="155">
        <f>D19*(1+$F$6)</f>
        <v>1559.8271981570433</v>
      </c>
    </row>
    <row r="21" spans="1:6">
      <c r="A21" s="300">
        <v>42705</v>
      </c>
      <c r="B21" s="155">
        <f>B20*(1+F6)</f>
        <v>1490.8019514055391</v>
      </c>
      <c r="C21" s="155">
        <f>C20*(1+$F$6)</f>
        <v>1493.1407842674464</v>
      </c>
      <c r="D21" s="155">
        <f>D20*(1+$F$6)</f>
        <v>1563.3774716313951</v>
      </c>
    </row>
    <row r="23" spans="1:6" ht="15.75">
      <c r="A23" s="293" t="s">
        <v>284</v>
      </c>
    </row>
    <row r="24" spans="1:6">
      <c r="D24" s="132"/>
      <c r="E24" s="301" t="s">
        <v>287</v>
      </c>
      <c r="F24" s="302">
        <f>('Livellamento esponenziale'!E175/'Livellamento esponenziale'!E8)^(1/167)-1</f>
        <v>2.6868852885337802E-3</v>
      </c>
    </row>
    <row r="26" spans="1:6" ht="15">
      <c r="A26" s="162" t="s">
        <v>286</v>
      </c>
      <c r="B26" s="162"/>
      <c r="C26" s="303" t="s">
        <v>253</v>
      </c>
      <c r="D26" s="304" t="s">
        <v>254</v>
      </c>
    </row>
    <row r="27" spans="1:6">
      <c r="A27" s="299">
        <v>42369</v>
      </c>
      <c r="B27" s="163">
        <f>'Livellamento esponenziale'!E175</f>
        <v>1308.8499999999999</v>
      </c>
      <c r="C27" s="163">
        <f>'Livellamento esponenziale'!F175</f>
        <v>1315.6727163907485</v>
      </c>
      <c r="D27" s="163">
        <f>'Livellamento esponenziale'!G175</f>
        <v>1336.1408655629941</v>
      </c>
    </row>
    <row r="28" spans="1:6">
      <c r="A28" s="300">
        <v>42370</v>
      </c>
      <c r="B28" s="155">
        <f>B27*(1+$F$24)</f>
        <v>1312.3667298098974</v>
      </c>
      <c r="C28" s="155">
        <f>C27*(1+$F$24)</f>
        <v>1319.2077780569441</v>
      </c>
      <c r="D28" s="155">
        <f>D27*(1+$F$24)</f>
        <v>1339.7309227980841</v>
      </c>
    </row>
    <row r="29" spans="1:6">
      <c r="A29" s="300">
        <v>42401</v>
      </c>
      <c r="B29" s="155">
        <f t="shared" ref="B29:B39" si="0">B28*(1+$F$24)</f>
        <v>1315.8929086693847</v>
      </c>
      <c r="C29" s="155">
        <f t="shared" ref="C29:C39" si="1">C28*(1+$F$24)</f>
        <v>1322.7523380283246</v>
      </c>
      <c r="D29" s="155">
        <f t="shared" ref="D29:D39" si="2">D28*(1+$F$24)</f>
        <v>1343.3306261051441</v>
      </c>
    </row>
    <row r="30" spans="1:6">
      <c r="A30" s="300">
        <v>42430</v>
      </c>
      <c r="B30" s="155">
        <f t="shared" si="0"/>
        <v>1319.4285619669745</v>
      </c>
      <c r="C30" s="155">
        <f t="shared" si="1"/>
        <v>1326.3064218257466</v>
      </c>
      <c r="D30" s="155">
        <f t="shared" si="2"/>
        <v>1346.940001402063</v>
      </c>
    </row>
    <row r="31" spans="1:6">
      <c r="A31" s="300">
        <v>42461</v>
      </c>
      <c r="B31" s="155">
        <f t="shared" si="0"/>
        <v>1322.9737151593949</v>
      </c>
      <c r="C31" s="155">
        <f t="shared" si="1"/>
        <v>1329.8700550386382</v>
      </c>
      <c r="D31" s="155">
        <f t="shared" si="2"/>
        <v>1350.5590746763678</v>
      </c>
    </row>
    <row r="32" spans="1:6">
      <c r="A32" s="300">
        <v>42491</v>
      </c>
      <c r="B32" s="155">
        <f t="shared" si="0"/>
        <v>1326.5283937717736</v>
      </c>
      <c r="C32" s="155">
        <f t="shared" si="1"/>
        <v>1333.4432633251831</v>
      </c>
      <c r="D32" s="155">
        <f t="shared" si="2"/>
        <v>1354.1878719854114</v>
      </c>
    </row>
    <row r="33" spans="1:4">
      <c r="A33" s="300">
        <v>42522</v>
      </c>
      <c r="B33" s="155">
        <f t="shared" si="0"/>
        <v>1330.0926233978214</v>
      </c>
      <c r="C33" s="155">
        <f t="shared" si="1"/>
        <v>1337.026072412506</v>
      </c>
      <c r="D33" s="155">
        <f t="shared" si="2"/>
        <v>1357.82641945656</v>
      </c>
    </row>
    <row r="34" spans="1:4">
      <c r="A34" s="300">
        <v>42552</v>
      </c>
      <c r="B34" s="155">
        <f t="shared" si="0"/>
        <v>1333.6664297000164</v>
      </c>
      <c r="C34" s="155">
        <f t="shared" si="1"/>
        <v>1340.6185080968573</v>
      </c>
      <c r="D34" s="155">
        <f t="shared" si="2"/>
        <v>1361.4747432873803</v>
      </c>
    </row>
    <row r="35" spans="1:4">
      <c r="A35" s="300">
        <v>42583</v>
      </c>
      <c r="B35" s="155">
        <f t="shared" si="0"/>
        <v>1337.2498384097887</v>
      </c>
      <c r="C35" s="155">
        <f t="shared" si="1"/>
        <v>1344.2205962437988</v>
      </c>
      <c r="D35" s="155">
        <f t="shared" si="2"/>
        <v>1365.1328697458296</v>
      </c>
    </row>
    <row r="36" spans="1:4">
      <c r="A36" s="300">
        <v>42614</v>
      </c>
      <c r="B36" s="155">
        <f t="shared" si="0"/>
        <v>1340.8428753277062</v>
      </c>
      <c r="C36" s="155">
        <f t="shared" si="1"/>
        <v>1347.8323627883904</v>
      </c>
      <c r="D36" s="155">
        <f t="shared" si="2"/>
        <v>1368.8008251704434</v>
      </c>
    </row>
    <row r="37" spans="1:4">
      <c r="A37" s="300">
        <v>42644</v>
      </c>
      <c r="B37" s="155">
        <f t="shared" si="0"/>
        <v>1344.4455663236595</v>
      </c>
      <c r="C37" s="155">
        <f t="shared" si="1"/>
        <v>1351.4538337353763</v>
      </c>
      <c r="D37" s="155">
        <f t="shared" si="2"/>
        <v>1372.4786359705267</v>
      </c>
    </row>
    <row r="38" spans="1:4">
      <c r="A38" s="300">
        <v>42675</v>
      </c>
      <c r="B38" s="155">
        <f t="shared" si="0"/>
        <v>1348.057937337049</v>
      </c>
      <c r="C38" s="155">
        <f t="shared" si="1"/>
        <v>1355.0850351593724</v>
      </c>
      <c r="D38" s="155">
        <f t="shared" si="2"/>
        <v>1376.1663286263429</v>
      </c>
    </row>
    <row r="39" spans="1:4">
      <c r="A39" s="300">
        <v>42705</v>
      </c>
      <c r="B39" s="155">
        <f t="shared" si="0"/>
        <v>1351.680014376971</v>
      </c>
      <c r="C39" s="155">
        <f t="shared" si="1"/>
        <v>1358.7259932050545</v>
      </c>
      <c r="D39" s="155">
        <f t="shared" si="2"/>
        <v>1379.8639296893045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opLeftCell="A25" zoomScale="78" zoomScaleNormal="78" workbookViewId="0">
      <selection activeCell="F42" sqref="F42"/>
    </sheetView>
  </sheetViews>
  <sheetFormatPr defaultRowHeight="12.75"/>
  <cols>
    <col min="1" max="1" width="28.42578125" bestFit="1" customWidth="1"/>
    <col min="2" max="2" width="20.140625" bestFit="1" customWidth="1"/>
    <col min="3" max="3" width="22.140625" bestFit="1" customWidth="1"/>
    <col min="4" max="4" width="21.5703125" bestFit="1" customWidth="1"/>
    <col min="5" max="5" width="30.140625" bestFit="1" customWidth="1"/>
    <col min="6" max="6" width="22.85546875" bestFit="1" customWidth="1"/>
    <col min="7" max="7" width="18.28515625" bestFit="1" customWidth="1"/>
    <col min="8" max="8" width="23.42578125" bestFit="1" customWidth="1"/>
    <col min="9" max="9" width="22.28515625" bestFit="1" customWidth="1"/>
    <col min="10" max="10" width="17" bestFit="1" customWidth="1"/>
  </cols>
  <sheetData>
    <row r="2" spans="1:10" ht="37.5">
      <c r="A2" s="47" t="s">
        <v>46</v>
      </c>
      <c r="B2" s="48"/>
      <c r="C2" s="48"/>
      <c r="D2" s="48"/>
      <c r="E2" s="48"/>
    </row>
    <row r="3" spans="1:10">
      <c r="A3" s="48"/>
      <c r="B3" s="48"/>
      <c r="C3" s="48"/>
      <c r="D3" s="48"/>
      <c r="E3" s="48"/>
    </row>
    <row r="4" spans="1:10" ht="14.25">
      <c r="A4" s="49" t="s">
        <v>56</v>
      </c>
      <c r="B4" s="48"/>
      <c r="C4" s="48"/>
      <c r="D4" s="48"/>
      <c r="E4" s="48"/>
    </row>
    <row r="5" spans="1:10" ht="14.25">
      <c r="A5" s="50" t="s">
        <v>47</v>
      </c>
      <c r="B5" s="48"/>
      <c r="C5" s="48"/>
      <c r="D5" s="48"/>
      <c r="E5" s="48"/>
    </row>
    <row r="6" spans="1:10">
      <c r="A6" s="48"/>
      <c r="B6" s="48"/>
      <c r="C6" s="48"/>
      <c r="D6" s="48"/>
      <c r="E6" s="48"/>
    </row>
    <row r="7" spans="1:10">
      <c r="A7" s="48"/>
      <c r="B7" s="48"/>
      <c r="C7" s="48"/>
      <c r="D7" s="48"/>
      <c r="E7" s="48"/>
    </row>
    <row r="8" spans="1:10" ht="15">
      <c r="A8" s="51" t="s">
        <v>50</v>
      </c>
      <c r="B8" s="48"/>
      <c r="C8" s="48"/>
      <c r="D8" s="48"/>
      <c r="E8" s="48"/>
    </row>
    <row r="9" spans="1:10" ht="15">
      <c r="A9" s="51" t="s">
        <v>48</v>
      </c>
      <c r="B9" s="48"/>
      <c r="C9" s="48"/>
      <c r="D9" s="48"/>
      <c r="E9" s="48"/>
    </row>
    <row r="10" spans="1:10" ht="15">
      <c r="A10" s="51" t="s">
        <v>49</v>
      </c>
      <c r="B10" s="48"/>
      <c r="C10" s="48"/>
      <c r="D10" s="48"/>
      <c r="E10" s="48"/>
    </row>
    <row r="11" spans="1:10" ht="15">
      <c r="A11" s="51" t="s">
        <v>51</v>
      </c>
      <c r="B11" s="48"/>
      <c r="C11" s="48"/>
      <c r="D11" s="48"/>
      <c r="E11" s="48"/>
    </row>
    <row r="14" spans="1:10">
      <c r="A14" s="38"/>
      <c r="B14" s="41" t="s">
        <v>1</v>
      </c>
      <c r="C14" s="41" t="s">
        <v>28</v>
      </c>
      <c r="D14" s="41" t="s">
        <v>29</v>
      </c>
      <c r="E14" s="41" t="s">
        <v>41</v>
      </c>
      <c r="F14" s="41" t="s">
        <v>44</v>
      </c>
      <c r="G14" s="41" t="s">
        <v>42</v>
      </c>
      <c r="H14" s="41" t="s">
        <v>43</v>
      </c>
      <c r="I14" s="41" t="s">
        <v>33</v>
      </c>
      <c r="J14" s="35" t="s">
        <v>38</v>
      </c>
    </row>
    <row r="15" spans="1:10">
      <c r="A15" s="39" t="s">
        <v>1</v>
      </c>
      <c r="B15" s="42">
        <v>1</v>
      </c>
      <c r="C15" s="42"/>
      <c r="D15" s="42"/>
      <c r="E15" s="42"/>
      <c r="F15" s="42"/>
      <c r="G15" s="42"/>
      <c r="H15" s="42"/>
      <c r="I15" s="42"/>
      <c r="J15" s="36"/>
    </row>
    <row r="16" spans="1:10">
      <c r="A16" s="39" t="s">
        <v>28</v>
      </c>
      <c r="B16" s="52">
        <v>-0.70200977289644317</v>
      </c>
      <c r="C16" s="42">
        <v>1</v>
      </c>
      <c r="D16" s="42"/>
      <c r="E16" s="42"/>
      <c r="F16" s="42"/>
      <c r="G16" s="42"/>
      <c r="H16" s="42"/>
      <c r="I16" s="42"/>
      <c r="J16" s="36"/>
    </row>
    <row r="17" spans="1:10">
      <c r="A17" s="39" t="s">
        <v>29</v>
      </c>
      <c r="B17" s="42">
        <v>-0.38767738175358341</v>
      </c>
      <c r="C17" s="52">
        <v>0.63657733423999463</v>
      </c>
      <c r="D17" s="42">
        <v>1</v>
      </c>
      <c r="E17" s="42"/>
      <c r="F17" s="42"/>
      <c r="G17" s="42"/>
      <c r="H17" s="42"/>
      <c r="I17" s="42"/>
      <c r="J17" s="36"/>
    </row>
    <row r="18" spans="1:10">
      <c r="A18" s="39" t="s">
        <v>41</v>
      </c>
      <c r="B18" s="42">
        <v>-0.3430647866392359</v>
      </c>
      <c r="C18" s="52">
        <v>0.73264324105463874</v>
      </c>
      <c r="D18" s="52">
        <v>0.92398724493412066</v>
      </c>
      <c r="E18" s="42">
        <v>1</v>
      </c>
      <c r="F18" s="42"/>
      <c r="G18" s="42"/>
      <c r="H18" s="42"/>
      <c r="I18" s="42"/>
      <c r="J18" s="36"/>
    </row>
    <row r="19" spans="1:10">
      <c r="A19" s="39" t="s">
        <v>44</v>
      </c>
      <c r="B19" s="42">
        <v>3.716431422681031E-2</v>
      </c>
      <c r="C19" s="42">
        <v>0.25786223940686226</v>
      </c>
      <c r="D19" s="52">
        <v>0.82495132776183755</v>
      </c>
      <c r="E19" s="52">
        <v>0.79625643090951348</v>
      </c>
      <c r="F19" s="42">
        <v>1</v>
      </c>
      <c r="G19" s="42"/>
      <c r="H19" s="42"/>
      <c r="I19" s="42"/>
      <c r="J19" s="36"/>
    </row>
    <row r="20" spans="1:10">
      <c r="A20" s="39" t="s">
        <v>42</v>
      </c>
      <c r="B20" s="42">
        <v>0.1486106560393903</v>
      </c>
      <c r="C20" s="42">
        <v>0.11973819341754367</v>
      </c>
      <c r="D20" s="52">
        <v>0.70700309498629277</v>
      </c>
      <c r="E20" s="52">
        <v>0.64539878459896782</v>
      </c>
      <c r="F20" s="52">
        <v>0.84208494258292799</v>
      </c>
      <c r="G20" s="42">
        <v>1</v>
      </c>
      <c r="H20" s="42"/>
      <c r="I20" s="42"/>
      <c r="J20" s="36"/>
    </row>
    <row r="21" spans="1:10">
      <c r="A21" s="39" t="s">
        <v>43</v>
      </c>
      <c r="B21" s="42">
        <v>0.11692289967675554</v>
      </c>
      <c r="C21" s="42">
        <v>0.11266190987337056</v>
      </c>
      <c r="D21" s="52">
        <v>0.770183650415869</v>
      </c>
      <c r="E21" s="52">
        <v>0.66941184754331551</v>
      </c>
      <c r="F21" s="52">
        <v>0.9371204312800484</v>
      </c>
      <c r="G21" s="52">
        <v>0.95053073998064741</v>
      </c>
      <c r="H21" s="42">
        <v>1</v>
      </c>
      <c r="I21" s="42"/>
      <c r="J21" s="36"/>
    </row>
    <row r="22" spans="1:10">
      <c r="A22" s="39" t="s">
        <v>33</v>
      </c>
      <c r="B22" s="42">
        <v>0.25529151881666579</v>
      </c>
      <c r="C22" s="42">
        <v>0.18873662607459524</v>
      </c>
      <c r="D22" s="52">
        <v>0.57882408275001895</v>
      </c>
      <c r="E22" s="52">
        <v>0.61591506420428632</v>
      </c>
      <c r="F22" s="52">
        <v>0.7779975954983438</v>
      </c>
      <c r="G22" s="52">
        <v>0.75625337760795974</v>
      </c>
      <c r="H22" s="52">
        <v>0.78271867023350661</v>
      </c>
      <c r="I22" s="42">
        <v>1</v>
      </c>
      <c r="J22" s="36"/>
    </row>
    <row r="23" spans="1:10">
      <c r="A23" s="40" t="s">
        <v>38</v>
      </c>
      <c r="B23" s="43">
        <v>-9.9265535780413958E-2</v>
      </c>
      <c r="C23" s="43">
        <v>-0.13943140781104593</v>
      </c>
      <c r="D23" s="53">
        <v>-0.71071196351378252</v>
      </c>
      <c r="E23" s="53">
        <v>-0.59361585995702881</v>
      </c>
      <c r="F23" s="53">
        <v>-0.84862862662866478</v>
      </c>
      <c r="G23" s="53">
        <v>-0.91242160960878205</v>
      </c>
      <c r="H23" s="53">
        <v>-0.94345286079398794</v>
      </c>
      <c r="I23" s="53">
        <v>-0.73545661921581917</v>
      </c>
      <c r="J23" s="37">
        <v>1</v>
      </c>
    </row>
    <row r="26" spans="1:10">
      <c r="A26" s="54" t="s">
        <v>52</v>
      </c>
      <c r="B26" s="55"/>
      <c r="C26" s="55"/>
      <c r="D26" s="55"/>
      <c r="E26" s="55"/>
      <c r="F26" s="55"/>
    </row>
    <row r="27" spans="1:10">
      <c r="A27" s="54" t="s">
        <v>53</v>
      </c>
      <c r="B27" s="55"/>
      <c r="C27" s="55"/>
      <c r="D27" s="55"/>
      <c r="E27" s="55"/>
      <c r="F27" s="55"/>
    </row>
    <row r="28" spans="1:10">
      <c r="A28" s="55"/>
      <c r="B28" s="55"/>
      <c r="C28" s="55"/>
      <c r="D28" s="55"/>
      <c r="E28" s="55"/>
      <c r="F28" s="55"/>
    </row>
    <row r="29" spans="1:10">
      <c r="A29" s="54" t="s">
        <v>54</v>
      </c>
      <c r="B29" s="55"/>
      <c r="C29" s="55"/>
      <c r="D29" s="55"/>
      <c r="E29" s="55"/>
      <c r="F29" s="55"/>
    </row>
    <row r="30" spans="1:10">
      <c r="A30" s="54" t="s">
        <v>55</v>
      </c>
      <c r="B30" s="55"/>
      <c r="C30" s="55"/>
      <c r="D30" s="55"/>
      <c r="E30" s="55"/>
      <c r="F30" s="55"/>
    </row>
    <row r="32" spans="1:10" ht="37.5">
      <c r="A32" s="92" t="s">
        <v>57</v>
      </c>
      <c r="B32" s="48"/>
      <c r="C32" s="48"/>
      <c r="D32" s="48"/>
      <c r="E32" s="48"/>
      <c r="F32" s="48"/>
      <c r="G32" s="48"/>
    </row>
    <row r="33" spans="1:9">
      <c r="A33" s="59" t="s">
        <v>58</v>
      </c>
      <c r="B33" s="48"/>
      <c r="C33" s="48"/>
      <c r="D33" s="48"/>
      <c r="E33" s="48"/>
      <c r="F33" s="48"/>
      <c r="G33" s="60" t="s">
        <v>59</v>
      </c>
    </row>
    <row r="34" spans="1:9">
      <c r="A34" s="59" t="s">
        <v>60</v>
      </c>
      <c r="B34" s="48"/>
      <c r="C34" s="48"/>
      <c r="D34" s="48"/>
      <c r="E34" s="48"/>
      <c r="F34" s="48"/>
      <c r="G34" s="60">
        <f>FDIST(0.95,1,31)</f>
        <v>0.33726412554827845</v>
      </c>
    </row>
    <row r="38" spans="1:9">
      <c r="A38" s="38"/>
      <c r="B38" s="107" t="s">
        <v>1</v>
      </c>
      <c r="C38" s="108" t="s">
        <v>28</v>
      </c>
      <c r="D38" s="108" t="s">
        <v>29</v>
      </c>
      <c r="E38" s="108" t="s">
        <v>41</v>
      </c>
      <c r="F38" s="108" t="s">
        <v>44</v>
      </c>
      <c r="G38" s="108" t="s">
        <v>42</v>
      </c>
      <c r="H38" s="108" t="s">
        <v>43</v>
      </c>
      <c r="I38" s="108" t="s">
        <v>33</v>
      </c>
    </row>
    <row r="39" spans="1:9">
      <c r="A39" s="105" t="s">
        <v>28</v>
      </c>
      <c r="B39" s="57">
        <f>(B16^2/(1-B16^2))*31</f>
        <v>30.122009380770571</v>
      </c>
      <c r="C39" s="57"/>
      <c r="D39" s="57"/>
      <c r="E39" s="57"/>
      <c r="F39" s="57"/>
      <c r="G39" s="57"/>
      <c r="H39" s="57"/>
      <c r="I39" s="109"/>
    </row>
    <row r="40" spans="1:9">
      <c r="A40" s="105" t="s">
        <v>29</v>
      </c>
      <c r="B40" s="56">
        <f t="shared" ref="B40:I46" si="0">(B17^2/(1-B17^2))*31</f>
        <v>5.4831964985098187</v>
      </c>
      <c r="C40" s="56">
        <f t="shared" si="0"/>
        <v>21.12104950379895</v>
      </c>
      <c r="D40" s="56"/>
      <c r="E40" s="56"/>
      <c r="F40" s="56"/>
      <c r="G40" s="56"/>
      <c r="H40" s="56"/>
      <c r="I40" s="110"/>
    </row>
    <row r="41" spans="1:9">
      <c r="A41" s="105" t="s">
        <v>41</v>
      </c>
      <c r="B41" s="56">
        <f t="shared" si="0"/>
        <v>4.1351805376722641</v>
      </c>
      <c r="C41" s="56">
        <f t="shared" si="0"/>
        <v>35.920839016632122</v>
      </c>
      <c r="D41" s="56">
        <f t="shared" si="0"/>
        <v>180.96933217992938</v>
      </c>
      <c r="E41" s="56"/>
      <c r="F41" s="56"/>
      <c r="G41" s="56"/>
      <c r="H41" s="56"/>
      <c r="I41" s="110"/>
    </row>
    <row r="42" spans="1:9">
      <c r="A42" s="105" t="s">
        <v>44</v>
      </c>
      <c r="B42" s="112">
        <f t="shared" si="0"/>
        <v>4.2875993543242535E-2</v>
      </c>
      <c r="C42" s="56">
        <f t="shared" si="0"/>
        <v>2.2081043048044346</v>
      </c>
      <c r="D42" s="56">
        <f t="shared" si="0"/>
        <v>66.040178509480469</v>
      </c>
      <c r="E42" s="56">
        <f t="shared" si="0"/>
        <v>53.705078284962696</v>
      </c>
      <c r="F42" s="56"/>
      <c r="G42" s="56"/>
      <c r="H42" s="56"/>
      <c r="I42" s="110"/>
    </row>
    <row r="43" spans="1:9">
      <c r="A43" s="105" t="s">
        <v>42</v>
      </c>
      <c r="B43" s="56">
        <f t="shared" si="0"/>
        <v>0.70010075386605419</v>
      </c>
      <c r="C43" s="56">
        <f t="shared" si="0"/>
        <v>0.45091921863669027</v>
      </c>
      <c r="D43" s="56">
        <f t="shared" si="0"/>
        <v>30.981823993770252</v>
      </c>
      <c r="E43" s="56">
        <f t="shared" si="0"/>
        <v>22.13128282642047</v>
      </c>
      <c r="F43" s="56">
        <f t="shared" si="0"/>
        <v>75.568413074077682</v>
      </c>
      <c r="G43" s="56"/>
      <c r="H43" s="56"/>
      <c r="I43" s="110"/>
    </row>
    <row r="44" spans="1:9">
      <c r="A44" s="105" t="s">
        <v>43</v>
      </c>
      <c r="B44" s="56">
        <f t="shared" si="0"/>
        <v>0.42967395591797203</v>
      </c>
      <c r="C44" s="56">
        <f t="shared" si="0"/>
        <v>0.3985323377955306</v>
      </c>
      <c r="D44" s="56">
        <f t="shared" si="0"/>
        <v>45.201311594267956</v>
      </c>
      <c r="E44" s="56">
        <f t="shared" si="0"/>
        <v>25.170839824782107</v>
      </c>
      <c r="F44" s="56">
        <f t="shared" si="0"/>
        <v>223.50453053265804</v>
      </c>
      <c r="G44" s="56">
        <f t="shared" si="0"/>
        <v>290.27244665263333</v>
      </c>
      <c r="H44" s="56"/>
      <c r="I44" s="110"/>
    </row>
    <row r="45" spans="1:9">
      <c r="A45" s="105" t="s">
        <v>33</v>
      </c>
      <c r="B45" s="56">
        <f t="shared" si="0"/>
        <v>2.1612428701862214</v>
      </c>
      <c r="C45" s="56">
        <f t="shared" si="0"/>
        <v>1.1450555469026558</v>
      </c>
      <c r="D45" s="56">
        <f t="shared" si="0"/>
        <v>15.619157548396162</v>
      </c>
      <c r="E45" s="56">
        <f t="shared" si="0"/>
        <v>18.947745499544776</v>
      </c>
      <c r="F45" s="56">
        <f t="shared" si="0"/>
        <v>47.536735685281855</v>
      </c>
      <c r="G45" s="56">
        <f t="shared" si="0"/>
        <v>41.416230558149849</v>
      </c>
      <c r="H45" s="56">
        <f t="shared" si="0"/>
        <v>49.030673275002002</v>
      </c>
      <c r="I45" s="110"/>
    </row>
    <row r="46" spans="1:9">
      <c r="A46" s="106" t="s">
        <v>38</v>
      </c>
      <c r="B46" s="113">
        <f t="shared" si="0"/>
        <v>0.30850292318516437</v>
      </c>
      <c r="C46" s="58">
        <f t="shared" si="0"/>
        <v>0.61462361185591208</v>
      </c>
      <c r="D46" s="58">
        <f t="shared" si="0"/>
        <v>31.640371905814352</v>
      </c>
      <c r="E46" s="58">
        <f t="shared" si="0"/>
        <v>16.867561083907553</v>
      </c>
      <c r="F46" s="58">
        <f t="shared" si="0"/>
        <v>79.78176206801318</v>
      </c>
      <c r="G46" s="58">
        <f t="shared" si="0"/>
        <v>154.08920601764581</v>
      </c>
      <c r="H46" s="58">
        <f t="shared" si="0"/>
        <v>251.08308486448109</v>
      </c>
      <c r="I46" s="111">
        <f t="shared" si="0"/>
        <v>36.522891600940355</v>
      </c>
    </row>
    <row r="48" spans="1:9">
      <c r="A48" s="10" t="s">
        <v>61</v>
      </c>
      <c r="B48" s="10" t="s">
        <v>62</v>
      </c>
    </row>
    <row r="49" spans="1:7" ht="18.75">
      <c r="A49" s="61" t="s">
        <v>63</v>
      </c>
      <c r="B49" s="61" t="s">
        <v>64</v>
      </c>
    </row>
    <row r="51" spans="1:7">
      <c r="A51" s="59" t="s">
        <v>65</v>
      </c>
      <c r="B51" s="48"/>
      <c r="C51" s="48"/>
      <c r="D51" s="48"/>
      <c r="E51" s="48"/>
      <c r="F51" s="48"/>
      <c r="G51" s="48"/>
    </row>
    <row r="52" spans="1:7">
      <c r="A52" s="59" t="s">
        <v>66</v>
      </c>
      <c r="B52" s="48"/>
      <c r="C52" s="48"/>
      <c r="D52" s="48"/>
      <c r="E52" s="48"/>
      <c r="F52" s="48"/>
      <c r="G52" s="48"/>
    </row>
    <row r="53" spans="1:7">
      <c r="A53" s="48"/>
      <c r="B53" s="48"/>
      <c r="C53" s="48"/>
      <c r="D53" s="48"/>
      <c r="E53" s="48"/>
      <c r="F53" s="48"/>
      <c r="G53" s="48"/>
    </row>
    <row r="54" spans="1:7">
      <c r="A54" s="59" t="s">
        <v>67</v>
      </c>
      <c r="B54" s="48"/>
      <c r="C54" s="48"/>
      <c r="D54" s="48"/>
      <c r="E54" s="48"/>
      <c r="F54" s="48"/>
      <c r="G54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6"/>
  <sheetViews>
    <sheetView zoomScale="96" zoomScaleNormal="96" workbookViewId="0">
      <selection activeCell="G20" sqref="G20"/>
    </sheetView>
  </sheetViews>
  <sheetFormatPr defaultRowHeight="12.75"/>
  <cols>
    <col min="1" max="1" width="28.42578125" bestFit="1" customWidth="1"/>
    <col min="2" max="2" width="22.85546875" bestFit="1" customWidth="1"/>
    <col min="3" max="3" width="14.42578125" bestFit="1" customWidth="1"/>
    <col min="4" max="4" width="12.5703125" bestFit="1" customWidth="1"/>
    <col min="5" max="5" width="20.42578125" bestFit="1" customWidth="1"/>
    <col min="6" max="6" width="14.42578125" bestFit="1" customWidth="1"/>
    <col min="7" max="7" width="13.85546875" bestFit="1" customWidth="1"/>
    <col min="8" max="8" width="14.28515625" bestFit="1" customWidth="1"/>
    <col min="9" max="9" width="15.42578125" bestFit="1" customWidth="1"/>
  </cols>
  <sheetData>
    <row r="2" spans="1:11" ht="37.5">
      <c r="A2" s="65" t="s">
        <v>76</v>
      </c>
      <c r="B2" s="44"/>
      <c r="C2" s="44"/>
      <c r="D2" s="44"/>
      <c r="E2" s="44"/>
      <c r="F2" s="44"/>
    </row>
    <row r="3" spans="1:11">
      <c r="A3" s="63" t="s">
        <v>96</v>
      </c>
      <c r="B3" s="44"/>
      <c r="C3" s="44"/>
      <c r="D3" s="44"/>
      <c r="E3" s="44"/>
      <c r="F3" s="44"/>
    </row>
    <row r="4" spans="1:11">
      <c r="A4" s="64" t="s">
        <v>97</v>
      </c>
      <c r="B4" s="44"/>
      <c r="C4" s="44"/>
      <c r="D4" s="44"/>
      <c r="E4" s="44"/>
      <c r="F4" s="44"/>
    </row>
    <row r="7" spans="1:11">
      <c r="A7" t="s">
        <v>68</v>
      </c>
      <c r="D7" s="67" t="s">
        <v>100</v>
      </c>
      <c r="E7" s="68"/>
      <c r="F7" s="68"/>
      <c r="G7" s="68"/>
      <c r="H7" s="68"/>
      <c r="I7" s="68"/>
      <c r="J7" s="68"/>
      <c r="K7" s="69"/>
    </row>
    <row r="8" spans="1:11" ht="13.5" thickBot="1">
      <c r="D8" s="70" t="s">
        <v>142</v>
      </c>
      <c r="E8" s="66"/>
      <c r="F8" s="66"/>
      <c r="G8" s="66"/>
      <c r="H8" s="66"/>
      <c r="I8" s="66"/>
      <c r="J8" s="66"/>
      <c r="K8" s="71"/>
    </row>
    <row r="9" spans="1:11">
      <c r="A9" s="80" t="s">
        <v>69</v>
      </c>
      <c r="B9" s="85"/>
      <c r="D9" s="72" t="s">
        <v>98</v>
      </c>
      <c r="E9" s="66"/>
      <c r="F9" s="66"/>
      <c r="G9" s="66"/>
      <c r="H9" s="66"/>
      <c r="I9" s="66"/>
      <c r="J9" s="66"/>
      <c r="K9" s="71"/>
    </row>
    <row r="10" spans="1:11">
      <c r="A10" s="91" t="s">
        <v>70</v>
      </c>
      <c r="B10" s="86">
        <v>0.86185539925311361</v>
      </c>
      <c r="D10" s="72" t="s">
        <v>99</v>
      </c>
      <c r="E10" s="66"/>
      <c r="F10" s="66"/>
      <c r="G10" s="66"/>
      <c r="H10" s="66"/>
      <c r="I10" s="66"/>
      <c r="J10" s="66"/>
      <c r="K10" s="71"/>
    </row>
    <row r="11" spans="1:11">
      <c r="A11" s="86" t="s">
        <v>71</v>
      </c>
      <c r="B11" s="86">
        <v>0.74279472922174394</v>
      </c>
      <c r="D11" s="70" t="s">
        <v>139</v>
      </c>
      <c r="E11" s="66"/>
      <c r="F11" s="66"/>
      <c r="G11" s="66"/>
      <c r="H11" s="66"/>
      <c r="I11" s="66"/>
      <c r="J11" s="66"/>
      <c r="K11" s="71"/>
    </row>
    <row r="12" spans="1:11">
      <c r="A12" s="86" t="s">
        <v>72</v>
      </c>
      <c r="B12" s="86">
        <v>0.65705963896232522</v>
      </c>
      <c r="D12" s="72" t="s">
        <v>140</v>
      </c>
      <c r="E12" s="66"/>
      <c r="F12" s="66"/>
      <c r="G12" s="66"/>
      <c r="H12" s="66"/>
      <c r="I12" s="66"/>
      <c r="J12" s="66"/>
      <c r="K12" s="71"/>
    </row>
    <row r="13" spans="1:11">
      <c r="A13" s="86" t="s">
        <v>73</v>
      </c>
      <c r="B13" s="86">
        <v>240948.750434013</v>
      </c>
      <c r="D13" s="72" t="s">
        <v>103</v>
      </c>
      <c r="E13" s="66"/>
      <c r="F13" s="66"/>
      <c r="G13" s="66"/>
      <c r="H13" s="66"/>
      <c r="I13" s="66"/>
      <c r="J13" s="66"/>
      <c r="K13" s="71"/>
    </row>
    <row r="14" spans="1:11" ht="13.5" thickBot="1">
      <c r="A14" s="88" t="s">
        <v>74</v>
      </c>
      <c r="B14" s="88">
        <v>33</v>
      </c>
      <c r="D14" s="70" t="s">
        <v>141</v>
      </c>
      <c r="E14" s="122"/>
      <c r="F14" s="122"/>
      <c r="G14" s="122"/>
      <c r="H14" s="122"/>
      <c r="I14" s="122"/>
      <c r="J14" s="66"/>
      <c r="K14" s="71"/>
    </row>
    <row r="15" spans="1:11">
      <c r="D15" s="72" t="s">
        <v>101</v>
      </c>
      <c r="E15" s="66"/>
      <c r="F15" s="66"/>
      <c r="G15" s="66"/>
      <c r="H15" s="66"/>
      <c r="I15" s="66"/>
      <c r="J15" s="66"/>
      <c r="K15" s="71"/>
    </row>
    <row r="16" spans="1:11">
      <c r="D16" s="73" t="s">
        <v>102</v>
      </c>
      <c r="E16" s="74"/>
      <c r="F16" s="74"/>
      <c r="G16" s="74"/>
      <c r="H16" s="74"/>
      <c r="I16" s="74"/>
      <c r="J16" s="74"/>
      <c r="K16" s="75"/>
    </row>
    <row r="17" spans="1:9">
      <c r="A17" t="s">
        <v>75</v>
      </c>
    </row>
    <row r="18" spans="1:9" ht="13.5" thickBot="1"/>
    <row r="19" spans="1:9">
      <c r="A19" s="83"/>
      <c r="B19" s="84" t="s">
        <v>80</v>
      </c>
      <c r="C19" s="84" t="s">
        <v>81</v>
      </c>
      <c r="D19" s="81" t="s">
        <v>82</v>
      </c>
      <c r="E19" s="84" t="s">
        <v>83</v>
      </c>
      <c r="F19" s="84" t="s">
        <v>84</v>
      </c>
    </row>
    <row r="20" spans="1:9">
      <c r="A20" s="86" t="s">
        <v>76</v>
      </c>
      <c r="B20" s="39">
        <v>8</v>
      </c>
      <c r="C20" s="39">
        <v>4023921944398.4165</v>
      </c>
      <c r="D20" s="33">
        <v>502990243049.80206</v>
      </c>
      <c r="E20" s="39">
        <v>8.6638356240622496</v>
      </c>
      <c r="F20" s="274">
        <v>1.6942838435049038E-5</v>
      </c>
    </row>
    <row r="21" spans="1:9">
      <c r="A21" s="86" t="s">
        <v>77</v>
      </c>
      <c r="B21" s="39">
        <v>24</v>
      </c>
      <c r="C21" s="39">
        <v>1393351208057.0972</v>
      </c>
      <c r="D21" s="33">
        <v>58056300335.712379</v>
      </c>
      <c r="E21" s="39"/>
      <c r="F21" s="39"/>
    </row>
    <row r="22" spans="1:9" ht="13.5" thickBot="1">
      <c r="A22" s="90" t="s">
        <v>78</v>
      </c>
      <c r="B22" s="89">
        <v>32</v>
      </c>
      <c r="C22" s="89">
        <v>5417273152455.5137</v>
      </c>
      <c r="D22" s="34"/>
      <c r="E22" s="89"/>
      <c r="F22" s="40"/>
    </row>
    <row r="24" spans="1:9">
      <c r="A24" s="76" t="s">
        <v>106</v>
      </c>
      <c r="B24" s="45"/>
      <c r="C24" s="45"/>
      <c r="D24" s="45"/>
      <c r="E24" s="45"/>
      <c r="F24" s="45"/>
      <c r="G24" s="45"/>
    </row>
    <row r="25" spans="1:9">
      <c r="A25" s="77" t="s">
        <v>104</v>
      </c>
      <c r="B25" s="45"/>
      <c r="C25" s="45"/>
      <c r="D25" s="45"/>
      <c r="E25" s="45"/>
      <c r="F25" s="45"/>
      <c r="G25" s="45"/>
    </row>
    <row r="26" spans="1:9">
      <c r="A26" s="76" t="s">
        <v>105</v>
      </c>
      <c r="B26" s="45"/>
      <c r="C26" s="45"/>
      <c r="D26" s="45"/>
      <c r="E26" s="45"/>
      <c r="F26" s="45"/>
      <c r="G26" s="45"/>
    </row>
    <row r="27" spans="1:9" ht="13.5" thickBot="1"/>
    <row r="28" spans="1:9">
      <c r="A28" s="83"/>
      <c r="B28" s="84" t="s">
        <v>85</v>
      </c>
      <c r="C28" s="84" t="s">
        <v>73</v>
      </c>
      <c r="D28" s="84" t="s">
        <v>86</v>
      </c>
      <c r="E28" s="84" t="s">
        <v>87</v>
      </c>
      <c r="F28" s="84" t="s">
        <v>88</v>
      </c>
      <c r="G28" s="84" t="s">
        <v>89</v>
      </c>
      <c r="H28" s="84" t="s">
        <v>90</v>
      </c>
      <c r="I28" s="84" t="s">
        <v>91</v>
      </c>
    </row>
    <row r="29" spans="1:9">
      <c r="A29" s="86" t="s">
        <v>79</v>
      </c>
      <c r="B29" s="39">
        <v>614294.34600372682</v>
      </c>
      <c r="C29" s="39">
        <v>2524702.0567675321</v>
      </c>
      <c r="D29" s="39">
        <v>0.24331359985907811</v>
      </c>
      <c r="E29" s="39">
        <v>0.80983012053048908</v>
      </c>
      <c r="F29" s="39">
        <v>-4596434.5974981003</v>
      </c>
      <c r="G29" s="39">
        <v>5825023.2895055544</v>
      </c>
      <c r="H29" s="39">
        <v>-4596434.5974981003</v>
      </c>
      <c r="I29" s="39">
        <v>5825023.2895055544</v>
      </c>
    </row>
    <row r="30" spans="1:9">
      <c r="A30" s="86" t="s">
        <v>28</v>
      </c>
      <c r="B30" s="39">
        <v>-1911581.7055372954</v>
      </c>
      <c r="C30" s="39">
        <v>642195.44651459844</v>
      </c>
      <c r="D30" s="39">
        <v>-2.9766354089118274</v>
      </c>
      <c r="E30" s="87">
        <v>6.5595383117148798E-3</v>
      </c>
      <c r="F30" s="39">
        <v>-3237007.963882843</v>
      </c>
      <c r="G30" s="39">
        <v>-586155.44719174807</v>
      </c>
      <c r="H30" s="39">
        <v>-3237007.963882843</v>
      </c>
      <c r="I30" s="39">
        <v>-586155.44719174807</v>
      </c>
    </row>
    <row r="31" spans="1:9">
      <c r="A31" s="86" t="s">
        <v>29</v>
      </c>
      <c r="B31" s="39">
        <v>-681453.80870260356</v>
      </c>
      <c r="C31" s="39">
        <v>710786.69418835314</v>
      </c>
      <c r="D31" s="39">
        <v>-0.95873180276785464</v>
      </c>
      <c r="E31" s="39">
        <v>0.34725331999865727</v>
      </c>
      <c r="F31" s="39">
        <v>-2148445.4444622849</v>
      </c>
      <c r="G31" s="39">
        <v>785537.82705707767</v>
      </c>
      <c r="H31" s="39">
        <v>-2148445.4444622849</v>
      </c>
      <c r="I31" s="39">
        <v>785537.82705707767</v>
      </c>
    </row>
    <row r="32" spans="1:9">
      <c r="A32" s="86" t="s">
        <v>41</v>
      </c>
      <c r="B32" s="39">
        <v>7774.4349300488266</v>
      </c>
      <c r="C32" s="39">
        <v>8379.764062138298</v>
      </c>
      <c r="D32" s="39">
        <v>0.927762986212883</v>
      </c>
      <c r="E32" s="39">
        <v>0.3627676420317234</v>
      </c>
      <c r="F32" s="39">
        <v>-9520.5480645806256</v>
      </c>
      <c r="G32" s="39">
        <v>25069.417924678281</v>
      </c>
      <c r="H32" s="39">
        <v>-9520.5480645806256</v>
      </c>
      <c r="I32" s="39">
        <v>25069.417924678281</v>
      </c>
    </row>
    <row r="33" spans="1:9">
      <c r="A33" s="86" t="s">
        <v>44</v>
      </c>
      <c r="B33" s="39">
        <v>11305.55841559357</v>
      </c>
      <c r="C33" s="39">
        <v>29190.557469128969</v>
      </c>
      <c r="D33" s="39">
        <v>0.38730190156697003</v>
      </c>
      <c r="E33" s="39">
        <v>0.70194604894474744</v>
      </c>
      <c r="F33" s="39">
        <v>-48940.791158061926</v>
      </c>
      <c r="G33" s="39">
        <v>71551.90798924907</v>
      </c>
      <c r="H33" s="39">
        <v>-48940.791158061926</v>
      </c>
      <c r="I33" s="39">
        <v>71551.90798924907</v>
      </c>
    </row>
    <row r="34" spans="1:9">
      <c r="A34" s="86" t="s">
        <v>42</v>
      </c>
      <c r="B34" s="39">
        <v>620.57840952354104</v>
      </c>
      <c r="C34" s="39">
        <v>1025.358666094085</v>
      </c>
      <c r="D34" s="39">
        <v>0.60523056959914345</v>
      </c>
      <c r="E34" s="39">
        <v>0.55070643684571641</v>
      </c>
      <c r="F34" s="39">
        <v>-1495.6578665808718</v>
      </c>
      <c r="G34" s="39">
        <v>2736.8146856279536</v>
      </c>
      <c r="H34" s="39">
        <v>-1495.6578665808718</v>
      </c>
      <c r="I34" s="39">
        <v>2736.8146856279536</v>
      </c>
    </row>
    <row r="35" spans="1:9">
      <c r="A35" s="86" t="s">
        <v>43</v>
      </c>
      <c r="B35" s="39">
        <v>-63.171700227562731</v>
      </c>
      <c r="C35" s="39">
        <v>68.139618217846092</v>
      </c>
      <c r="D35" s="39">
        <v>-0.92709207770432978</v>
      </c>
      <c r="E35" s="39">
        <v>0.36310878044909967</v>
      </c>
      <c r="F35" s="39">
        <v>-203.80496025725807</v>
      </c>
      <c r="G35" s="39">
        <v>77.461559802132626</v>
      </c>
      <c r="H35" s="39">
        <v>-203.80496025725807</v>
      </c>
      <c r="I35" s="39">
        <v>77.461559802132626</v>
      </c>
    </row>
    <row r="36" spans="1:9">
      <c r="A36" s="86" t="s">
        <v>33</v>
      </c>
      <c r="B36" s="39">
        <v>99358.090775480799</v>
      </c>
      <c r="C36" s="39">
        <v>43026.22851154134</v>
      </c>
      <c r="D36" s="39">
        <v>2.3092447145077797</v>
      </c>
      <c r="E36" s="87">
        <v>2.9849765247710866E-2</v>
      </c>
      <c r="F36" s="39">
        <v>10556.319638231857</v>
      </c>
      <c r="G36" s="39">
        <v>188159.86191272968</v>
      </c>
      <c r="H36" s="39">
        <v>10556.319638231857</v>
      </c>
      <c r="I36" s="39">
        <v>188159.86191272968</v>
      </c>
    </row>
    <row r="37" spans="1:9" ht="13.5" thickBot="1">
      <c r="A37" s="88" t="s">
        <v>38</v>
      </c>
      <c r="B37" s="89">
        <v>-28220.847819617065</v>
      </c>
      <c r="C37" s="89">
        <v>28939.361524867476</v>
      </c>
      <c r="D37" s="89">
        <v>-0.97517174991462774</v>
      </c>
      <c r="E37" s="89">
        <v>0.33920246069121041</v>
      </c>
      <c r="F37" s="89">
        <v>-87948.754445224477</v>
      </c>
      <c r="G37" s="89">
        <v>31507.058805990342</v>
      </c>
      <c r="H37" s="89">
        <v>-87948.754445224477</v>
      </c>
      <c r="I37" s="89">
        <v>31507.058805990342</v>
      </c>
    </row>
    <row r="39" spans="1:9">
      <c r="A39" s="78" t="s">
        <v>147</v>
      </c>
      <c r="B39" s="46"/>
      <c r="C39" s="46"/>
      <c r="D39" s="46"/>
      <c r="E39" s="46"/>
      <c r="F39" s="46"/>
      <c r="G39" s="46"/>
      <c r="H39" s="46"/>
      <c r="I39" s="46"/>
    </row>
    <row r="40" spans="1:9">
      <c r="A40" s="79" t="s">
        <v>107</v>
      </c>
      <c r="B40" s="46"/>
      <c r="C40" s="46"/>
      <c r="D40" s="46"/>
      <c r="E40" s="46"/>
      <c r="F40" s="46"/>
      <c r="G40" s="46"/>
      <c r="H40" s="46"/>
      <c r="I40" s="46"/>
    </row>
    <row r="41" spans="1:9">
      <c r="A41" s="62" t="s">
        <v>108</v>
      </c>
      <c r="B41" s="46"/>
      <c r="C41" s="46"/>
      <c r="D41" s="46"/>
      <c r="E41" s="46"/>
      <c r="F41" s="46"/>
      <c r="G41" s="46"/>
      <c r="H41" s="46"/>
      <c r="I41" s="46"/>
    </row>
    <row r="42" spans="1:9">
      <c r="A42" s="62" t="s">
        <v>109</v>
      </c>
      <c r="B42" s="46"/>
      <c r="C42" s="46"/>
      <c r="D42" s="46"/>
      <c r="E42" s="46"/>
      <c r="F42" s="46"/>
      <c r="G42" s="46"/>
      <c r="H42" s="46"/>
      <c r="I42" s="46"/>
    </row>
    <row r="44" spans="1:9">
      <c r="A44" t="s">
        <v>92</v>
      </c>
    </row>
    <row r="46" spans="1:9">
      <c r="A46" s="12" t="s">
        <v>93</v>
      </c>
      <c r="B46" s="12" t="s">
        <v>94</v>
      </c>
      <c r="C46" s="82" t="s">
        <v>95</v>
      </c>
      <c r="E46" s="232" t="s">
        <v>110</v>
      </c>
      <c r="F46" s="131"/>
      <c r="G46" s="131"/>
      <c r="H46" s="131"/>
      <c r="I46" s="131"/>
    </row>
    <row r="47" spans="1:9">
      <c r="A47" s="39">
        <v>1</v>
      </c>
      <c r="B47" s="39">
        <v>1586446.8729569737</v>
      </c>
      <c r="C47" s="86">
        <v>-134934.87295697373</v>
      </c>
      <c r="E47" s="172" t="s">
        <v>111</v>
      </c>
      <c r="F47" s="131"/>
      <c r="G47" s="131"/>
      <c r="H47" s="131"/>
      <c r="I47" s="131"/>
    </row>
    <row r="48" spans="1:9">
      <c r="A48" s="39">
        <v>2</v>
      </c>
      <c r="B48" s="39">
        <v>1483533.7079170118</v>
      </c>
      <c r="C48" s="86">
        <v>88868.292082988191</v>
      </c>
      <c r="E48" s="171" t="s">
        <v>112</v>
      </c>
      <c r="F48" s="131"/>
      <c r="G48" s="131"/>
      <c r="H48" s="131"/>
      <c r="I48" s="131"/>
    </row>
    <row r="49" spans="1:9">
      <c r="A49" s="39">
        <v>3</v>
      </c>
      <c r="B49" s="39">
        <v>1675799.5172465399</v>
      </c>
      <c r="C49" s="86">
        <v>-22582.517246539937</v>
      </c>
      <c r="E49" s="172" t="s">
        <v>229</v>
      </c>
      <c r="F49" s="131"/>
      <c r="G49" s="131"/>
      <c r="H49" s="131"/>
      <c r="I49" s="131"/>
    </row>
    <row r="50" spans="1:9" ht="15">
      <c r="A50" s="39">
        <v>4</v>
      </c>
      <c r="B50" s="39">
        <v>1954749.2964491532</v>
      </c>
      <c r="C50" s="86">
        <v>-185558.29644915322</v>
      </c>
      <c r="E50" s="32"/>
    </row>
    <row r="51" spans="1:9" ht="15">
      <c r="A51" s="39">
        <v>5</v>
      </c>
      <c r="B51" s="39">
        <v>2016464.3249944728</v>
      </c>
      <c r="C51" s="86">
        <v>-86896.324994472787</v>
      </c>
      <c r="E51" s="32"/>
    </row>
    <row r="52" spans="1:9">
      <c r="A52" s="39">
        <v>6</v>
      </c>
      <c r="B52" s="39">
        <v>2052659.9594037747</v>
      </c>
      <c r="C52" s="86">
        <v>66533.040596225299</v>
      </c>
    </row>
    <row r="53" spans="1:9">
      <c r="A53" s="39">
        <v>7</v>
      </c>
      <c r="B53" s="39">
        <v>2028516.5283271633</v>
      </c>
      <c r="C53" s="86">
        <v>268267.47167283669</v>
      </c>
    </row>
    <row r="54" spans="1:9">
      <c r="A54" s="39">
        <v>8</v>
      </c>
      <c r="B54" s="39">
        <v>2161738.3199263667</v>
      </c>
      <c r="C54" s="86">
        <v>121623.68007363332</v>
      </c>
    </row>
    <row r="55" spans="1:9">
      <c r="A55" s="39">
        <v>9</v>
      </c>
      <c r="B55" s="39">
        <v>2133194.6167063676</v>
      </c>
      <c r="C55" s="86">
        <v>87126.383293632418</v>
      </c>
    </row>
    <row r="56" spans="1:9">
      <c r="A56" s="39">
        <v>10</v>
      </c>
      <c r="B56" s="39">
        <v>2153758.5571920155</v>
      </c>
      <c r="C56" s="86">
        <v>235636.44280798454</v>
      </c>
    </row>
    <row r="57" spans="1:9">
      <c r="A57" s="39">
        <v>11</v>
      </c>
      <c r="B57" s="39">
        <v>2079847.1263267724</v>
      </c>
      <c r="C57" s="86">
        <v>-384583.12632677238</v>
      </c>
    </row>
    <row r="58" spans="1:9">
      <c r="A58" s="39">
        <v>12</v>
      </c>
      <c r="B58" s="39">
        <v>1978617.6738108634</v>
      </c>
      <c r="C58" s="86">
        <v>-294965.6738108634</v>
      </c>
    </row>
    <row r="59" spans="1:9">
      <c r="A59" s="39">
        <v>13</v>
      </c>
      <c r="B59" s="39">
        <v>1910240.6619964875</v>
      </c>
      <c r="C59" s="86">
        <v>-173132.66199648753</v>
      </c>
    </row>
    <row r="60" spans="1:9">
      <c r="A60" s="39">
        <v>14</v>
      </c>
      <c r="B60" s="39">
        <v>1936768.2170454876</v>
      </c>
      <c r="C60" s="86">
        <v>-213651.2170454876</v>
      </c>
    </row>
    <row r="61" spans="1:9">
      <c r="A61" s="39">
        <v>15</v>
      </c>
      <c r="B61" s="39">
        <v>2057741.3695519841</v>
      </c>
      <c r="C61" s="86">
        <v>335753.63044801587</v>
      </c>
    </row>
    <row r="62" spans="1:9">
      <c r="A62" s="39">
        <v>16</v>
      </c>
      <c r="B62" s="39">
        <v>2090044.675952388</v>
      </c>
      <c r="C62" s="86">
        <v>288547.32404761203</v>
      </c>
    </row>
    <row r="63" spans="1:9">
      <c r="A63" s="39">
        <v>17</v>
      </c>
      <c r="B63" s="39">
        <v>2067176.4571934626</v>
      </c>
      <c r="C63" s="86">
        <v>282023.54280653736</v>
      </c>
    </row>
    <row r="64" spans="1:9">
      <c r="A64" s="39">
        <v>18</v>
      </c>
      <c r="B64" s="39">
        <v>2217624.4206348625</v>
      </c>
      <c r="C64" s="86">
        <v>219606.5793651375</v>
      </c>
    </row>
    <row r="65" spans="1:9">
      <c r="A65" s="39">
        <v>19</v>
      </c>
      <c r="B65" s="39">
        <v>2366274.9078118149</v>
      </c>
      <c r="C65" s="86">
        <v>63628.092188185081</v>
      </c>
    </row>
    <row r="66" spans="1:9">
      <c r="A66" s="39">
        <v>20</v>
      </c>
      <c r="B66" s="39">
        <v>2456915.9938775995</v>
      </c>
      <c r="C66" s="86">
        <v>-175670.99387759948</v>
      </c>
    </row>
    <row r="67" spans="1:9">
      <c r="A67" s="39">
        <v>21</v>
      </c>
      <c r="B67" s="39">
        <v>2429363.2972342968</v>
      </c>
      <c r="C67" s="86">
        <v>-178056.2972342968</v>
      </c>
    </row>
    <row r="68" spans="1:9">
      <c r="A68" s="39">
        <v>22</v>
      </c>
      <c r="B68" s="39">
        <v>2085658.6543900173</v>
      </c>
      <c r="C68" s="86">
        <v>178903.34560998273</v>
      </c>
    </row>
    <row r="69" spans="1:9">
      <c r="A69" s="39">
        <v>23</v>
      </c>
      <c r="B69" s="39">
        <v>2296121.8182101664</v>
      </c>
      <c r="C69" s="86">
        <v>-58896.818210166413</v>
      </c>
    </row>
    <row r="70" spans="1:9">
      <c r="A70" s="39">
        <v>24</v>
      </c>
      <c r="B70" s="39">
        <v>2215992.6223007287</v>
      </c>
      <c r="C70" s="86">
        <v>109411.37769927131</v>
      </c>
    </row>
    <row r="71" spans="1:9">
      <c r="A71" s="39">
        <v>25</v>
      </c>
      <c r="B71" s="39">
        <v>2312105.6582030188</v>
      </c>
      <c r="C71" s="86">
        <v>178464.34179698117</v>
      </c>
      <c r="E71" s="233" t="s">
        <v>116</v>
      </c>
      <c r="F71" s="234"/>
      <c r="G71" s="234"/>
      <c r="H71" s="234"/>
      <c r="I71" s="234"/>
    </row>
    <row r="72" spans="1:9">
      <c r="A72" s="39">
        <v>26</v>
      </c>
      <c r="B72" s="39">
        <v>2254836.850506437</v>
      </c>
      <c r="C72" s="86">
        <v>-94705.850506437011</v>
      </c>
    </row>
    <row r="73" spans="1:9">
      <c r="A73" s="39">
        <v>27</v>
      </c>
      <c r="B73" s="39">
        <v>2367118.8404006176</v>
      </c>
      <c r="C73" s="86">
        <v>-209108.84040061757</v>
      </c>
    </row>
    <row r="74" spans="1:9">
      <c r="A74" s="39">
        <v>28</v>
      </c>
      <c r="B74" s="39">
        <v>2115628.0924660447</v>
      </c>
      <c r="C74" s="86">
        <v>-155346.09246604471</v>
      </c>
    </row>
    <row r="75" spans="1:9">
      <c r="A75" s="39">
        <v>29</v>
      </c>
      <c r="B75" s="39">
        <v>1898596.3295728667</v>
      </c>
      <c r="C75" s="86">
        <v>-150453.32957286667</v>
      </c>
      <c r="E75" s="6"/>
    </row>
    <row r="76" spans="1:9">
      <c r="A76" s="39">
        <v>30</v>
      </c>
      <c r="B76" s="39">
        <v>1246568.9070264411</v>
      </c>
      <c r="C76" s="86">
        <v>155520.09297355893</v>
      </c>
    </row>
    <row r="77" spans="1:9">
      <c r="A77" s="39">
        <v>31</v>
      </c>
      <c r="B77" s="39">
        <v>1198745.3249954977</v>
      </c>
      <c r="C77" s="86">
        <v>105902.67500450229</v>
      </c>
    </row>
    <row r="78" spans="1:9">
      <c r="A78" s="39">
        <v>32</v>
      </c>
      <c r="B78" s="39">
        <v>1162512.9276875323</v>
      </c>
      <c r="C78" s="86">
        <v>197780.07231246773</v>
      </c>
    </row>
    <row r="79" spans="1:9">
      <c r="A79" s="40">
        <v>33</v>
      </c>
      <c r="B79" s="40">
        <v>1338004.4716848026</v>
      </c>
      <c r="C79" s="90">
        <v>-465053.47168480256</v>
      </c>
    </row>
    <row r="80" spans="1:9">
      <c r="C80" s="94">
        <f>SUM(C47:C79)</f>
        <v>-2.9336661100387573E-8</v>
      </c>
    </row>
    <row r="81" spans="1:5">
      <c r="C81" s="93"/>
    </row>
    <row r="83" spans="1:5">
      <c r="A83" s="142" t="s">
        <v>133</v>
      </c>
      <c r="B83" s="143"/>
      <c r="C83" s="143"/>
      <c r="D83" s="143"/>
      <c r="E83" s="143"/>
    </row>
    <row r="84" spans="1:5">
      <c r="A84" s="142" t="s">
        <v>132</v>
      </c>
      <c r="B84" s="143"/>
      <c r="C84" s="143"/>
      <c r="D84" s="143"/>
      <c r="E84" s="143"/>
    </row>
    <row r="85" spans="1:5" ht="21">
      <c r="A85" s="144" t="s">
        <v>131</v>
      </c>
      <c r="B85" s="145" t="s">
        <v>151</v>
      </c>
      <c r="C85" s="141"/>
      <c r="D85" s="141"/>
      <c r="E85" s="141"/>
    </row>
    <row r="86" spans="1:5">
      <c r="A86" s="141"/>
      <c r="B86" s="141"/>
      <c r="C86" s="141"/>
      <c r="D86" s="141"/>
      <c r="E86" s="14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6" sqref="B36"/>
    </sheetView>
  </sheetViews>
  <sheetFormatPr defaultRowHeight="12.75"/>
  <cols>
    <col min="1" max="1" width="16.5703125" bestFit="1" customWidth="1"/>
    <col min="2" max="2" width="14.5703125" bestFit="1" customWidth="1"/>
    <col min="3" max="3" width="20" bestFit="1" customWidth="1"/>
    <col min="4" max="4" width="19.7109375" bestFit="1" customWidth="1"/>
  </cols>
  <sheetData>
    <row r="1" spans="1:10" ht="37.5">
      <c r="A1" s="95" t="s">
        <v>113</v>
      </c>
      <c r="B1" s="97"/>
      <c r="C1" s="97"/>
      <c r="D1" s="97"/>
      <c r="E1" s="97"/>
    </row>
    <row r="3" spans="1:10" ht="13.5" thickBot="1">
      <c r="A3" s="11" t="s">
        <v>0</v>
      </c>
      <c r="B3" s="15" t="s">
        <v>1</v>
      </c>
      <c r="C3" s="13" t="s">
        <v>28</v>
      </c>
      <c r="D3" s="14" t="s">
        <v>33</v>
      </c>
    </row>
    <row r="4" spans="1:10">
      <c r="A4" s="17">
        <v>1983</v>
      </c>
      <c r="B4" s="16">
        <v>1451512</v>
      </c>
      <c r="C4" s="19">
        <v>1.5489999999999999</v>
      </c>
      <c r="D4" s="24">
        <v>53.7</v>
      </c>
      <c r="F4" s="114" t="s">
        <v>115</v>
      </c>
      <c r="G4" s="115"/>
      <c r="H4" s="115"/>
      <c r="I4" s="115"/>
      <c r="J4" s="116"/>
    </row>
    <row r="5" spans="1:10" ht="13.5" thickBot="1">
      <c r="A5" s="17">
        <v>1984</v>
      </c>
      <c r="B5" s="16">
        <v>1572402</v>
      </c>
      <c r="C5" s="19">
        <v>1.5329999999999999</v>
      </c>
      <c r="D5" s="24">
        <v>53.4</v>
      </c>
      <c r="F5" s="117" t="s">
        <v>114</v>
      </c>
      <c r="G5" s="118"/>
      <c r="H5" s="118"/>
      <c r="I5" s="118"/>
      <c r="J5" s="119"/>
    </row>
    <row r="6" spans="1:10">
      <c r="A6" s="17">
        <v>1985</v>
      </c>
      <c r="B6" s="16">
        <v>1653217</v>
      </c>
      <c r="C6" s="19">
        <v>1.456</v>
      </c>
      <c r="D6" s="24">
        <v>53.3</v>
      </c>
    </row>
    <row r="7" spans="1:10">
      <c r="A7" s="17">
        <v>1986</v>
      </c>
      <c r="B7" s="16">
        <v>1769191</v>
      </c>
      <c r="C7" s="19">
        <v>1.355</v>
      </c>
      <c r="D7" s="24">
        <v>53.3</v>
      </c>
    </row>
    <row r="8" spans="1:10">
      <c r="A8" s="17">
        <v>1987</v>
      </c>
      <c r="B8" s="16">
        <v>1929568</v>
      </c>
      <c r="C8" s="19">
        <v>1.3129999999999999</v>
      </c>
      <c r="D8" s="24">
        <v>53.5</v>
      </c>
    </row>
    <row r="9" spans="1:10">
      <c r="A9" s="17">
        <v>1988</v>
      </c>
      <c r="B9" s="16">
        <v>2119193</v>
      </c>
      <c r="C9" s="19">
        <v>1.2969999999999999</v>
      </c>
      <c r="D9" s="24">
        <v>53.8</v>
      </c>
    </row>
    <row r="10" spans="1:10">
      <c r="A10" s="17">
        <v>1989</v>
      </c>
      <c r="B10" s="16">
        <v>2296784</v>
      </c>
      <c r="C10" s="19">
        <v>1.2370000000000001</v>
      </c>
      <c r="D10" s="24">
        <v>54.2</v>
      </c>
    </row>
    <row r="11" spans="1:10">
      <c r="A11" s="17">
        <v>1990</v>
      </c>
      <c r="B11" s="16">
        <v>2283362</v>
      </c>
      <c r="C11" s="19">
        <v>1.1870000000000001</v>
      </c>
      <c r="D11" s="24">
        <v>54.8</v>
      </c>
    </row>
    <row r="12" spans="1:10">
      <c r="A12" s="17">
        <v>1991</v>
      </c>
      <c r="B12" s="16">
        <v>2220321</v>
      </c>
      <c r="C12" s="19">
        <v>1.147</v>
      </c>
      <c r="D12" s="24">
        <v>54.9</v>
      </c>
      <c r="F12" s="6"/>
    </row>
    <row r="13" spans="1:10">
      <c r="A13" s="17">
        <v>1992</v>
      </c>
      <c r="B13" s="16">
        <v>2389395</v>
      </c>
      <c r="C13" s="19">
        <v>1.073</v>
      </c>
      <c r="D13" s="24">
        <v>54.4</v>
      </c>
    </row>
    <row r="14" spans="1:10">
      <c r="A14" s="17">
        <v>1993</v>
      </c>
      <c r="B14" s="16">
        <v>1695264</v>
      </c>
      <c r="C14" s="19">
        <v>1.083</v>
      </c>
      <c r="D14" s="24">
        <v>53.7</v>
      </c>
    </row>
    <row r="15" spans="1:10">
      <c r="A15" s="17">
        <v>1994</v>
      </c>
      <c r="B15" s="16">
        <v>1683652</v>
      </c>
      <c r="C15" s="19">
        <v>1.1160000000000001</v>
      </c>
      <c r="D15" s="24">
        <v>52.8</v>
      </c>
    </row>
    <row r="16" spans="1:10">
      <c r="A16" s="17">
        <v>1995</v>
      </c>
      <c r="B16" s="16">
        <v>1737108</v>
      </c>
      <c r="C16" s="19">
        <v>1.121</v>
      </c>
      <c r="D16" s="24">
        <v>52.5</v>
      </c>
    </row>
    <row r="17" spans="1:4">
      <c r="A17" s="17">
        <v>1996</v>
      </c>
      <c r="B17" s="16">
        <v>1723117</v>
      </c>
      <c r="C17" s="19">
        <v>1.1220000000000001</v>
      </c>
      <c r="D17" s="24">
        <v>52.9</v>
      </c>
    </row>
    <row r="18" spans="1:4">
      <c r="A18" s="17">
        <v>1997</v>
      </c>
      <c r="B18" s="16">
        <v>2393495</v>
      </c>
      <c r="C18" s="19">
        <v>1.0629999999999999</v>
      </c>
      <c r="D18" s="24">
        <v>53</v>
      </c>
    </row>
    <row r="19" spans="1:4">
      <c r="A19" s="17">
        <v>1998</v>
      </c>
      <c r="B19" s="16">
        <v>2378592</v>
      </c>
      <c r="C19" s="19">
        <v>1.101</v>
      </c>
      <c r="D19" s="24">
        <v>53.7</v>
      </c>
    </row>
    <row r="20" spans="1:4">
      <c r="A20" s="17">
        <v>1999</v>
      </c>
      <c r="B20" s="16">
        <v>2349200</v>
      </c>
      <c r="C20" s="19">
        <v>1.2110000000000001</v>
      </c>
      <c r="D20" s="24">
        <v>54.5</v>
      </c>
    </row>
    <row r="21" spans="1:4">
      <c r="A21" s="17">
        <v>2000</v>
      </c>
      <c r="B21" s="16">
        <v>2437231</v>
      </c>
      <c r="C21" s="19">
        <v>1.149</v>
      </c>
      <c r="D21" s="24">
        <v>55.5</v>
      </c>
    </row>
    <row r="22" spans="1:4">
      <c r="A22" s="17">
        <v>2001</v>
      </c>
      <c r="B22" s="16">
        <v>2429903</v>
      </c>
      <c r="C22" s="19">
        <v>1.117</v>
      </c>
      <c r="D22" s="24">
        <v>56.6</v>
      </c>
    </row>
    <row r="23" spans="1:4">
      <c r="A23" s="17">
        <v>2002</v>
      </c>
      <c r="B23" s="16">
        <v>2281245</v>
      </c>
      <c r="C23" s="19">
        <v>1.1020000000000001</v>
      </c>
      <c r="D23" s="24">
        <v>57.4</v>
      </c>
    </row>
    <row r="24" spans="1:4">
      <c r="A24" s="17">
        <v>2003</v>
      </c>
      <c r="B24" s="16">
        <v>2251307</v>
      </c>
      <c r="C24" s="19">
        <v>1.1519999999999999</v>
      </c>
      <c r="D24" s="24">
        <v>57.5</v>
      </c>
    </row>
    <row r="25" spans="1:4">
      <c r="A25" s="17">
        <v>2004</v>
      </c>
      <c r="B25" s="16">
        <v>2264562</v>
      </c>
      <c r="C25" s="19">
        <v>1.3440000000000001</v>
      </c>
      <c r="D25" s="24">
        <v>57.6</v>
      </c>
    </row>
    <row r="26" spans="1:4">
      <c r="A26" s="17">
        <v>2005</v>
      </c>
      <c r="B26" s="16">
        <v>2237225</v>
      </c>
      <c r="C26" s="19">
        <v>1.22</v>
      </c>
      <c r="D26" s="24">
        <v>57.5</v>
      </c>
    </row>
    <row r="27" spans="1:4">
      <c r="A27" s="17">
        <v>2006</v>
      </c>
      <c r="B27" s="16">
        <v>2325404</v>
      </c>
      <c r="C27" s="19">
        <v>1.2849999999999999</v>
      </c>
      <c r="D27" s="24">
        <v>58.3</v>
      </c>
    </row>
    <row r="28" spans="1:4">
      <c r="A28" s="17">
        <v>2007</v>
      </c>
      <c r="B28" s="16">
        <v>2490570</v>
      </c>
      <c r="C28" s="19">
        <v>1.2989999999999999</v>
      </c>
      <c r="D28" s="24">
        <v>58.6</v>
      </c>
    </row>
    <row r="29" spans="1:4">
      <c r="A29" s="17">
        <v>2008</v>
      </c>
      <c r="B29" s="16">
        <v>2160131</v>
      </c>
      <c r="C29" s="19">
        <v>1.38</v>
      </c>
      <c r="D29" s="24">
        <v>58.6</v>
      </c>
    </row>
    <row r="30" spans="1:4">
      <c r="A30" s="17">
        <v>2009</v>
      </c>
      <c r="B30" s="16">
        <v>2158010</v>
      </c>
      <c r="C30" s="19">
        <v>1.2330000000000001</v>
      </c>
      <c r="D30" s="24">
        <v>57.4</v>
      </c>
    </row>
    <row r="31" spans="1:4">
      <c r="A31" s="17">
        <v>2010</v>
      </c>
      <c r="B31" s="16">
        <v>1960282</v>
      </c>
      <c r="C31" s="19">
        <v>1.3640000000000001</v>
      </c>
      <c r="D31" s="24">
        <v>56.8</v>
      </c>
    </row>
    <row r="32" spans="1:4">
      <c r="A32" s="17">
        <v>2011</v>
      </c>
      <c r="B32" s="16">
        <v>1748143</v>
      </c>
      <c r="C32" s="19">
        <v>1.556</v>
      </c>
      <c r="D32" s="24">
        <v>56.8</v>
      </c>
    </row>
    <row r="33" spans="1:4">
      <c r="A33" s="17">
        <v>2012</v>
      </c>
      <c r="B33" s="16">
        <v>1402089</v>
      </c>
      <c r="C33" s="19">
        <v>1.786</v>
      </c>
      <c r="D33" s="24">
        <v>56.6</v>
      </c>
    </row>
    <row r="34" spans="1:4">
      <c r="A34" s="17">
        <v>2013</v>
      </c>
      <c r="B34" s="16">
        <v>1304648</v>
      </c>
      <c r="C34" s="19">
        <v>1.748</v>
      </c>
      <c r="D34" s="24">
        <v>55.5</v>
      </c>
    </row>
    <row r="35" spans="1:4">
      <c r="A35" s="17">
        <v>2014</v>
      </c>
      <c r="B35" s="16">
        <v>1360293</v>
      </c>
      <c r="C35" s="19">
        <v>1.712</v>
      </c>
      <c r="D35" s="24">
        <v>55.7</v>
      </c>
    </row>
    <row r="36" spans="1:4">
      <c r="A36" s="18">
        <v>2015</v>
      </c>
      <c r="B36" s="239">
        <v>872951</v>
      </c>
      <c r="C36" s="20">
        <v>1.534</v>
      </c>
      <c r="D36" s="25">
        <v>56.3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2" zoomScale="89" zoomScaleNormal="89" workbookViewId="0">
      <selection activeCell="F5" sqref="F5"/>
    </sheetView>
  </sheetViews>
  <sheetFormatPr defaultRowHeight="12.75"/>
  <cols>
    <col min="1" max="1" width="20" bestFit="1" customWidth="1"/>
    <col min="2" max="2" width="22.85546875" customWidth="1"/>
    <col min="3" max="3" width="14.42578125" bestFit="1" customWidth="1"/>
    <col min="4" max="4" width="12.5703125" bestFit="1" customWidth="1"/>
    <col min="5" max="5" width="20.42578125" bestFit="1" customWidth="1"/>
    <col min="6" max="6" width="34.5703125" bestFit="1" customWidth="1"/>
    <col min="7" max="7" width="13.85546875" bestFit="1" customWidth="1"/>
    <col min="8" max="8" width="14.28515625" bestFit="1" customWidth="1"/>
    <col min="9" max="9" width="15.42578125" bestFit="1" customWidth="1"/>
  </cols>
  <sheetData>
    <row r="2" spans="1:9" ht="37.5">
      <c r="A2" s="65" t="s">
        <v>259</v>
      </c>
      <c r="B2" s="44"/>
      <c r="C2" s="44"/>
      <c r="D2" s="44"/>
      <c r="E2" s="44"/>
      <c r="F2" s="44"/>
      <c r="G2" s="44"/>
      <c r="H2" s="44"/>
    </row>
    <row r="3" spans="1:9">
      <c r="A3" s="276"/>
      <c r="B3" s="97"/>
      <c r="C3" s="97"/>
      <c r="D3" s="97"/>
      <c r="E3" s="97"/>
      <c r="F3" s="97"/>
      <c r="G3" s="97"/>
      <c r="H3" s="97"/>
    </row>
    <row r="5" spans="1:9">
      <c r="A5" t="s">
        <v>68</v>
      </c>
    </row>
    <row r="7" spans="1:9">
      <c r="A7" s="120" t="s">
        <v>69</v>
      </c>
      <c r="B7" s="121"/>
    </row>
    <row r="8" spans="1:9">
      <c r="A8" s="39" t="s">
        <v>70</v>
      </c>
      <c r="B8" s="39">
        <v>0.99282646899128491</v>
      </c>
      <c r="D8" s="126" t="s">
        <v>143</v>
      </c>
      <c r="E8" s="127"/>
      <c r="F8" s="127"/>
      <c r="G8" s="127"/>
      <c r="H8" s="127"/>
      <c r="I8" s="128"/>
    </row>
    <row r="9" spans="1:9">
      <c r="A9" s="39" t="s">
        <v>71</v>
      </c>
      <c r="B9" s="39">
        <v>0.98570439752970285</v>
      </c>
      <c r="D9" s="133" t="s">
        <v>260</v>
      </c>
      <c r="E9" s="125"/>
      <c r="F9" s="125"/>
      <c r="G9" s="125"/>
      <c r="H9" s="125"/>
      <c r="I9" s="134"/>
    </row>
    <row r="10" spans="1:9">
      <c r="A10" s="39" t="s">
        <v>72</v>
      </c>
      <c r="B10" s="275">
        <v>0.95298518454679004</v>
      </c>
      <c r="D10" s="135" t="s">
        <v>144</v>
      </c>
      <c r="E10" s="129"/>
      <c r="F10" s="129"/>
      <c r="G10" s="129"/>
      <c r="H10" s="129"/>
      <c r="I10" s="130"/>
    </row>
    <row r="11" spans="1:9">
      <c r="A11" s="39" t="s">
        <v>73</v>
      </c>
      <c r="B11" s="39">
        <v>249276.96279504901</v>
      </c>
      <c r="H11" s="97"/>
      <c r="I11" s="97"/>
    </row>
    <row r="12" spans="1:9">
      <c r="A12" s="40" t="s">
        <v>74</v>
      </c>
      <c r="B12" s="40">
        <v>33</v>
      </c>
      <c r="H12" s="97"/>
      <c r="I12" s="97"/>
    </row>
    <row r="13" spans="1:9">
      <c r="H13" s="97"/>
      <c r="I13" s="97"/>
    </row>
    <row r="14" spans="1:9" ht="13.5" thickBot="1">
      <c r="A14" t="s">
        <v>75</v>
      </c>
      <c r="H14" s="97"/>
      <c r="I14" s="97"/>
    </row>
    <row r="15" spans="1:9">
      <c r="A15" s="137"/>
      <c r="B15" s="138" t="s">
        <v>80</v>
      </c>
      <c r="C15" s="138" t="s">
        <v>81</v>
      </c>
      <c r="D15" s="137" t="s">
        <v>82</v>
      </c>
      <c r="E15" s="138" t="s">
        <v>83</v>
      </c>
      <c r="F15" s="138" t="s">
        <v>84</v>
      </c>
      <c r="H15" s="97"/>
      <c r="I15" s="97"/>
    </row>
    <row r="16" spans="1:9">
      <c r="A16" s="86" t="s">
        <v>76</v>
      </c>
      <c r="B16" s="39">
        <v>2</v>
      </c>
      <c r="C16" s="39">
        <v>132822060768946.95</v>
      </c>
      <c r="D16" s="86">
        <v>66411030384473.477</v>
      </c>
      <c r="E16" s="39">
        <v>1068.7495118485042</v>
      </c>
      <c r="F16" s="273">
        <v>1.3104943800473849E-28</v>
      </c>
      <c r="H16" s="97"/>
      <c r="I16" s="97"/>
    </row>
    <row r="17" spans="1:9">
      <c r="A17" s="86" t="s">
        <v>77</v>
      </c>
      <c r="B17" s="39">
        <v>31</v>
      </c>
      <c r="C17" s="39">
        <v>1926309129590.0454</v>
      </c>
      <c r="D17" s="86">
        <v>62139004180.324043</v>
      </c>
      <c r="E17" s="39"/>
      <c r="F17" s="39"/>
      <c r="H17" s="97"/>
      <c r="I17" s="97"/>
    </row>
    <row r="18" spans="1:9" ht="13.5" thickBot="1">
      <c r="A18" s="88" t="s">
        <v>78</v>
      </c>
      <c r="B18" s="89">
        <v>33</v>
      </c>
      <c r="C18" s="89">
        <v>134748369898537</v>
      </c>
      <c r="D18" s="88"/>
      <c r="E18" s="89"/>
      <c r="F18" s="89"/>
      <c r="H18" s="97"/>
      <c r="I18" s="97"/>
    </row>
    <row r="20" spans="1:9">
      <c r="A20" s="77" t="s">
        <v>145</v>
      </c>
      <c r="B20" s="45"/>
      <c r="C20" s="45"/>
      <c r="D20" s="45"/>
      <c r="E20" s="45"/>
    </row>
    <row r="21" spans="1:9">
      <c r="A21" s="76" t="s">
        <v>146</v>
      </c>
      <c r="B21" s="45"/>
      <c r="C21" s="45"/>
      <c r="D21" s="45"/>
      <c r="E21" s="45"/>
    </row>
    <row r="22" spans="1:9" ht="13.5" thickBot="1"/>
    <row r="23" spans="1:9">
      <c r="A23" s="137"/>
      <c r="B23" s="138" t="s">
        <v>85</v>
      </c>
      <c r="C23" s="138" t="s">
        <v>73</v>
      </c>
      <c r="D23" s="138" t="s">
        <v>86</v>
      </c>
      <c r="E23" s="138" t="s">
        <v>87</v>
      </c>
      <c r="F23" s="138" t="s">
        <v>88</v>
      </c>
      <c r="G23" s="138" t="s">
        <v>89</v>
      </c>
      <c r="H23" s="138" t="s">
        <v>90</v>
      </c>
      <c r="I23" s="138" t="s">
        <v>91</v>
      </c>
    </row>
    <row r="24" spans="1:9">
      <c r="A24" s="86" t="s">
        <v>79</v>
      </c>
      <c r="B24" s="39">
        <v>0</v>
      </c>
      <c r="C24" s="39" t="e">
        <v>#N/A</v>
      </c>
      <c r="D24" s="39" t="e">
        <v>#N/A</v>
      </c>
      <c r="E24" s="39" t="e">
        <v>#N/A</v>
      </c>
      <c r="F24" s="39" t="e">
        <v>#N/A</v>
      </c>
      <c r="G24" s="39" t="e">
        <v>#N/A</v>
      </c>
      <c r="H24" s="39" t="e">
        <v>#N/A</v>
      </c>
      <c r="I24" s="39" t="e">
        <v>#N/A</v>
      </c>
    </row>
    <row r="25" spans="1:9">
      <c r="A25" s="86" t="s">
        <v>28</v>
      </c>
      <c r="B25" s="39">
        <v>-1561400.5408493101</v>
      </c>
      <c r="C25" s="39">
        <v>218232.69923348047</v>
      </c>
      <c r="D25" s="39">
        <v>-7.1547506232272333</v>
      </c>
      <c r="E25" s="39">
        <v>4.8338662624635902E-8</v>
      </c>
      <c r="F25" s="39">
        <v>-2006489.0653793723</v>
      </c>
      <c r="G25" s="39">
        <v>-1116312.016319239</v>
      </c>
      <c r="H25" s="39">
        <v>-2006489.0653793723</v>
      </c>
      <c r="I25" s="39">
        <v>-1116312.016319239</v>
      </c>
    </row>
    <row r="26" spans="1:9" ht="13.5" thickBot="1">
      <c r="A26" s="88" t="s">
        <v>33</v>
      </c>
      <c r="B26" s="89">
        <v>72551.432550197496</v>
      </c>
      <c r="C26" s="89">
        <v>5193.789279470926</v>
      </c>
      <c r="D26" s="89">
        <v>13.968882572299522</v>
      </c>
      <c r="E26" s="89">
        <v>6.4013368666874979E-15</v>
      </c>
      <c r="F26" s="89">
        <v>61958.629476967049</v>
      </c>
      <c r="G26" s="89">
        <v>83144.235623427972</v>
      </c>
      <c r="H26" s="89">
        <v>61958.629476967049</v>
      </c>
      <c r="I26" s="89">
        <v>83144.235623427972</v>
      </c>
    </row>
    <row r="28" spans="1:9">
      <c r="A28" s="78" t="s">
        <v>148</v>
      </c>
      <c r="B28" s="46"/>
      <c r="C28" s="46"/>
      <c r="D28" s="46"/>
      <c r="E28" s="46"/>
      <c r="F28" s="46"/>
      <c r="G28" s="46"/>
      <c r="H28" s="46"/>
      <c r="I28" s="46"/>
    </row>
    <row r="29" spans="1:9">
      <c r="A29" s="136" t="s">
        <v>149</v>
      </c>
      <c r="B29" s="46"/>
      <c r="C29" s="46"/>
      <c r="D29" s="46"/>
      <c r="E29" s="46"/>
      <c r="F29" s="46"/>
      <c r="G29" s="46"/>
      <c r="H29" s="46"/>
      <c r="I29" s="46"/>
    </row>
    <row r="30" spans="1:9">
      <c r="A30" s="96"/>
      <c r="B30" s="97"/>
      <c r="C30" s="97"/>
      <c r="D30" s="97"/>
      <c r="E30" s="97"/>
      <c r="F30" s="97"/>
      <c r="G30" s="97"/>
      <c r="H30" s="97"/>
      <c r="I30" s="97"/>
    </row>
    <row r="31" spans="1:9">
      <c r="A31" t="s">
        <v>92</v>
      </c>
      <c r="D31" s="97"/>
      <c r="E31" s="97"/>
      <c r="F31" s="97"/>
      <c r="G31" s="97"/>
      <c r="H31" s="97"/>
      <c r="I31" s="97"/>
    </row>
    <row r="33" spans="1:3">
      <c r="A33" s="139" t="s">
        <v>93</v>
      </c>
      <c r="B33" s="140" t="s">
        <v>94</v>
      </c>
      <c r="C33" s="139" t="s">
        <v>95</v>
      </c>
    </row>
    <row r="34" spans="1:3">
      <c r="A34" s="148">
        <v>1</v>
      </c>
      <c r="B34" s="148">
        <v>1477402.4901700318</v>
      </c>
      <c r="C34" s="148">
        <v>-25890.490170031786</v>
      </c>
    </row>
    <row r="35" spans="1:3">
      <c r="A35" s="39">
        <v>2</v>
      </c>
      <c r="B35" s="39">
        <v>1480619.4690585611</v>
      </c>
      <c r="C35" s="39">
        <v>91782.530941438861</v>
      </c>
    </row>
    <row r="36" spans="1:3">
      <c r="A36" s="39">
        <v>3</v>
      </c>
      <c r="B36" s="39">
        <v>1593592.1674489384</v>
      </c>
      <c r="C36" s="39">
        <v>59624.832551061641</v>
      </c>
    </row>
    <row r="37" spans="1:3">
      <c r="A37" s="39">
        <v>4</v>
      </c>
      <c r="B37" s="39">
        <v>1751293.6220747181</v>
      </c>
      <c r="C37" s="39">
        <v>17897.377925281879</v>
      </c>
    </row>
    <row r="38" spans="1:3">
      <c r="A38" s="39">
        <v>5</v>
      </c>
      <c r="B38" s="39">
        <v>1831382.7313004285</v>
      </c>
      <c r="C38" s="39">
        <v>98185.26869957149</v>
      </c>
    </row>
    <row r="39" spans="1:3">
      <c r="A39" s="39">
        <v>6</v>
      </c>
      <c r="B39" s="39">
        <v>1878130.5697190766</v>
      </c>
      <c r="C39" s="39">
        <v>241062.43028092338</v>
      </c>
    </row>
    <row r="40" spans="1:3">
      <c r="A40" s="39">
        <v>7</v>
      </c>
      <c r="B40" s="39">
        <v>2000835.175190114</v>
      </c>
      <c r="C40" s="39">
        <v>295948.82480988605</v>
      </c>
    </row>
    <row r="41" spans="1:3">
      <c r="A41" s="39">
        <v>8</v>
      </c>
      <c r="B41" s="39">
        <v>2122436.0617626975</v>
      </c>
      <c r="C41" s="39">
        <v>160925.93823730247</v>
      </c>
    </row>
    <row r="42" spans="1:3">
      <c r="A42" s="39">
        <v>9</v>
      </c>
      <c r="B42" s="39">
        <v>2192147.22665169</v>
      </c>
      <c r="C42" s="39">
        <v>28173.773348310031</v>
      </c>
    </row>
    <row r="43" spans="1:3">
      <c r="A43" s="39">
        <v>10</v>
      </c>
      <c r="B43" s="39">
        <v>2271415.150399439</v>
      </c>
      <c r="C43" s="39">
        <v>117979.84960056096</v>
      </c>
    </row>
    <row r="44" spans="1:3">
      <c r="A44" s="39">
        <v>11</v>
      </c>
      <c r="B44" s="39">
        <v>2205015.1422058083</v>
      </c>
      <c r="C44" s="39">
        <v>-509751.14220580831</v>
      </c>
    </row>
    <row r="45" spans="1:3">
      <c r="A45" s="39">
        <v>12</v>
      </c>
      <c r="B45" s="39">
        <v>2088192.6350626033</v>
      </c>
      <c r="C45" s="39">
        <v>-404540.63506260328</v>
      </c>
    </row>
    <row r="46" spans="1:3">
      <c r="A46" s="39">
        <v>13</v>
      </c>
      <c r="B46" s="39">
        <v>2058620.2025932977</v>
      </c>
      <c r="C46" s="39">
        <v>-321512.2025932977</v>
      </c>
    </row>
    <row r="47" spans="1:3">
      <c r="A47" s="39">
        <v>14</v>
      </c>
      <c r="B47" s="39">
        <v>2086079.375072527</v>
      </c>
      <c r="C47" s="39">
        <v>-362962.37507252698</v>
      </c>
    </row>
    <row r="48" spans="1:3">
      <c r="A48" s="39">
        <v>15</v>
      </c>
      <c r="B48" s="39">
        <v>2185457.1502376562</v>
      </c>
      <c r="C48" s="39">
        <v>208037.8497623438</v>
      </c>
    </row>
    <row r="49" spans="1:3">
      <c r="A49" s="39">
        <v>16</v>
      </c>
      <c r="B49" s="39">
        <v>2176909.932470521</v>
      </c>
      <c r="C49" s="39">
        <v>201682.06752947904</v>
      </c>
    </row>
    <row r="50" spans="1:3">
      <c r="A50" s="39">
        <v>17</v>
      </c>
      <c r="B50" s="39">
        <v>2063197.0190172549</v>
      </c>
      <c r="C50" s="39">
        <v>286002.98098274507</v>
      </c>
    </row>
    <row r="51" spans="1:3">
      <c r="A51" s="39">
        <v>18</v>
      </c>
      <c r="B51" s="39">
        <v>2232555.2851001094</v>
      </c>
      <c r="C51" s="39">
        <v>204675.71489989059</v>
      </c>
    </row>
    <row r="52" spans="1:3">
      <c r="A52" s="39">
        <v>19</v>
      </c>
      <c r="B52" s="39">
        <v>2362326.6782125048</v>
      </c>
      <c r="C52" s="39">
        <v>67576.321787495166</v>
      </c>
    </row>
    <row r="53" spans="1:3">
      <c r="A53" s="39">
        <v>20</v>
      </c>
      <c r="B53" s="39">
        <v>2443788.832365402</v>
      </c>
      <c r="C53" s="39">
        <v>-162543.83236540202</v>
      </c>
    </row>
    <row r="54" spans="1:3">
      <c r="A54" s="39">
        <v>21</v>
      </c>
      <c r="B54" s="39">
        <v>2372973.9485779568</v>
      </c>
      <c r="C54" s="39">
        <v>-121666.94857795676</v>
      </c>
    </row>
    <row r="55" spans="1:3">
      <c r="A55" s="39">
        <v>22</v>
      </c>
      <c r="B55" s="39">
        <v>2080440.1879899097</v>
      </c>
      <c r="C55" s="39">
        <v>184121.81201009033</v>
      </c>
    </row>
    <row r="56" spans="1:3">
      <c r="A56" s="39">
        <v>23</v>
      </c>
      <c r="B56" s="39">
        <v>2266798.7118002037</v>
      </c>
      <c r="C56" s="39">
        <v>-29573.711800203659</v>
      </c>
    </row>
    <row r="57" spans="1:3">
      <c r="A57" s="39">
        <v>24</v>
      </c>
      <c r="B57" s="39">
        <v>2223348.8226851569</v>
      </c>
      <c r="C57" s="39">
        <v>102055.17731484305</v>
      </c>
    </row>
    <row r="58" spans="1:3">
      <c r="A58" s="39">
        <v>25</v>
      </c>
      <c r="B58" s="39">
        <v>2223254.644878326</v>
      </c>
      <c r="C58" s="39">
        <v>267315.35512167402</v>
      </c>
    </row>
    <row r="59" spans="1:3">
      <c r="A59" s="39">
        <v>26</v>
      </c>
      <c r="B59" s="39">
        <v>2096781.2010695324</v>
      </c>
      <c r="C59" s="39">
        <v>63349.798930467572</v>
      </c>
    </row>
    <row r="60" spans="1:3">
      <c r="A60" s="39">
        <v>27</v>
      </c>
      <c r="B60" s="39">
        <v>2239245.3615141432</v>
      </c>
      <c r="C60" s="39">
        <v>-81235.36151414318</v>
      </c>
    </row>
    <row r="61" spans="1:3">
      <c r="A61" s="39">
        <v>28</v>
      </c>
      <c r="B61" s="39">
        <v>1991171.0311327651</v>
      </c>
      <c r="C61" s="39">
        <v>-30889.031132765114</v>
      </c>
    </row>
    <row r="62" spans="1:3">
      <c r="A62" s="39">
        <v>29</v>
      </c>
      <c r="B62" s="39">
        <v>1691382.1272896985</v>
      </c>
      <c r="C62" s="39">
        <v>56760.872710301541</v>
      </c>
    </row>
    <row r="63" spans="1:3">
      <c r="A63" s="39">
        <v>30</v>
      </c>
      <c r="B63" s="39">
        <v>1317749.7163843191</v>
      </c>
      <c r="C63" s="39">
        <v>84339.283615680877</v>
      </c>
    </row>
    <row r="64" spans="1:3">
      <c r="A64" s="39">
        <v>31</v>
      </c>
      <c r="B64" s="39">
        <v>1297276.3611313752</v>
      </c>
      <c r="C64" s="39">
        <v>7371.6388686248101</v>
      </c>
    </row>
    <row r="65" spans="1:5">
      <c r="A65" s="39">
        <v>32</v>
      </c>
      <c r="B65" s="39">
        <v>1367997.0671119899</v>
      </c>
      <c r="C65" s="39">
        <v>-7704.0671119899489</v>
      </c>
    </row>
    <row r="66" spans="1:5">
      <c r="A66" s="40">
        <v>33</v>
      </c>
      <c r="B66" s="40">
        <v>1689457.2229132848</v>
      </c>
      <c r="C66" s="40">
        <v>-816506.22291328479</v>
      </c>
    </row>
    <row r="67" spans="1:5">
      <c r="E67" s="6"/>
    </row>
    <row r="68" spans="1:5">
      <c r="A68" s="143" t="s">
        <v>153</v>
      </c>
      <c r="B68" s="141"/>
      <c r="C68" s="141"/>
      <c r="D68" s="141"/>
    </row>
    <row r="69" spans="1:5" ht="18.75">
      <c r="A69" s="146" t="s">
        <v>131</v>
      </c>
      <c r="B69" s="147" t="s">
        <v>152</v>
      </c>
      <c r="C69" s="141"/>
      <c r="D69" s="14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zoomScale="102" workbookViewId="0">
      <selection activeCell="B5" sqref="B5"/>
    </sheetView>
  </sheetViews>
  <sheetFormatPr defaultRowHeight="12.75"/>
  <cols>
    <col min="1" max="1" width="16.5703125" customWidth="1"/>
    <col min="2" max="2" width="20" customWidth="1"/>
    <col min="3" max="3" width="20" bestFit="1" customWidth="1"/>
    <col min="4" max="4" width="14.5703125" customWidth="1"/>
    <col min="5" max="5" width="18.42578125" bestFit="1" customWidth="1"/>
  </cols>
  <sheetData>
    <row r="1" spans="1:11" ht="37.5">
      <c r="A1" s="95" t="s">
        <v>117</v>
      </c>
      <c r="D1" s="295"/>
      <c r="E1" s="295"/>
      <c r="F1" s="295"/>
      <c r="G1" s="295"/>
    </row>
    <row r="2" spans="1:11">
      <c r="A2" s="235" t="s">
        <v>123</v>
      </c>
      <c r="B2" s="236"/>
      <c r="C2" s="236"/>
      <c r="D2" s="253"/>
      <c r="E2" s="236"/>
      <c r="F2" s="253"/>
      <c r="G2" s="253"/>
      <c r="H2" s="236"/>
      <c r="I2" s="236"/>
    </row>
    <row r="3" spans="1:11" ht="18.75">
      <c r="A3" s="252" t="s">
        <v>124</v>
      </c>
      <c r="B3" s="236"/>
      <c r="C3" s="236"/>
      <c r="D3" s="236"/>
      <c r="E3" s="252" t="s">
        <v>125</v>
      </c>
      <c r="F3" s="236"/>
      <c r="G3" s="236"/>
      <c r="H3" s="237"/>
      <c r="I3" s="236"/>
    </row>
    <row r="4" spans="1:11">
      <c r="A4" s="263" t="s">
        <v>248</v>
      </c>
      <c r="B4" s="264">
        <v>-6.3E-2</v>
      </c>
      <c r="C4" s="279" t="s">
        <v>281</v>
      </c>
      <c r="D4" s="236"/>
      <c r="E4" s="263" t="s">
        <v>248</v>
      </c>
      <c r="F4" s="265">
        <v>8.9999999999999993E-3</v>
      </c>
      <c r="G4" s="279" t="s">
        <v>261</v>
      </c>
      <c r="H4" s="236"/>
      <c r="I4" s="236"/>
    </row>
    <row r="5" spans="1:11">
      <c r="A5" s="263" t="s">
        <v>251</v>
      </c>
      <c r="B5" s="262">
        <f>(B15/'Database 2'!C4)^(1/34)-1</f>
        <v>-2.1976655665926215E-3</v>
      </c>
      <c r="C5" s="289" t="s">
        <v>282</v>
      </c>
      <c r="D5" s="236"/>
      <c r="E5" s="263" t="s">
        <v>251</v>
      </c>
      <c r="F5" s="265">
        <v>5.0000000000000001E-3</v>
      </c>
      <c r="G5" s="236"/>
      <c r="H5" s="236"/>
      <c r="I5" s="236"/>
      <c r="J5" s="97"/>
      <c r="K5" s="97"/>
    </row>
    <row r="6" spans="1:11">
      <c r="A6" s="263" t="s">
        <v>250</v>
      </c>
      <c r="B6" s="266">
        <f>(B16/'Database 2'!C4)^(1/35)-1</f>
        <v>-2.1976655665926215E-3</v>
      </c>
      <c r="C6" s="236"/>
      <c r="D6" s="236"/>
      <c r="E6" s="263" t="s">
        <v>250</v>
      </c>
      <c r="F6" s="265">
        <v>5.0000000000000001E-3</v>
      </c>
      <c r="G6" s="236"/>
      <c r="H6" s="236"/>
      <c r="I6" s="236"/>
    </row>
    <row r="7" spans="1:11">
      <c r="A7" s="263" t="s">
        <v>249</v>
      </c>
      <c r="B7" s="266">
        <f>(B17/'Database 2'!C4)^(1/36)-1</f>
        <v>-2.1976655665926215E-3</v>
      </c>
      <c r="C7" s="279" t="s">
        <v>283</v>
      </c>
      <c r="D7" s="236"/>
      <c r="E7" s="263" t="s">
        <v>249</v>
      </c>
      <c r="F7" s="265">
        <v>4.0000000000000001E-3</v>
      </c>
      <c r="G7" s="236"/>
      <c r="H7" s="236"/>
      <c r="I7" s="236"/>
    </row>
    <row r="8" spans="1:11">
      <c r="A8" s="236"/>
      <c r="B8" s="236"/>
      <c r="C8" s="236"/>
      <c r="D8" s="236"/>
      <c r="E8" s="236"/>
      <c r="F8" s="236"/>
      <c r="G8" s="236"/>
      <c r="H8" s="236"/>
      <c r="I8" s="236"/>
    </row>
    <row r="9" spans="1:11">
      <c r="D9" s="6"/>
    </row>
    <row r="10" spans="1:11">
      <c r="D10" s="101" t="s">
        <v>1</v>
      </c>
      <c r="E10" s="102"/>
      <c r="F10" s="103"/>
    </row>
    <row r="11" spans="1:11">
      <c r="A11" s="11" t="s">
        <v>122</v>
      </c>
      <c r="B11" s="13" t="s">
        <v>28</v>
      </c>
      <c r="C11" s="26" t="s">
        <v>33</v>
      </c>
      <c r="D11" s="100" t="s">
        <v>126</v>
      </c>
      <c r="E11" s="194" t="s">
        <v>127</v>
      </c>
      <c r="F11" s="100" t="s">
        <v>128</v>
      </c>
    </row>
    <row r="12" spans="1:11">
      <c r="A12" s="17">
        <v>2013</v>
      </c>
      <c r="B12" s="19">
        <v>1.748</v>
      </c>
      <c r="C12" s="24">
        <v>55.5</v>
      </c>
      <c r="D12" s="204"/>
      <c r="E12" s="195">
        <v>1304648</v>
      </c>
      <c r="F12" s="204"/>
    </row>
    <row r="13" spans="1:11">
      <c r="A13" s="17">
        <v>2014</v>
      </c>
      <c r="B13" s="19">
        <v>1.712</v>
      </c>
      <c r="C13" s="24">
        <v>55.7</v>
      </c>
      <c r="D13" s="205"/>
      <c r="E13" s="16">
        <v>1360293</v>
      </c>
      <c r="F13" s="205"/>
    </row>
    <row r="14" spans="1:11">
      <c r="A14" s="18">
        <v>2015</v>
      </c>
      <c r="B14" s="19">
        <v>1.534</v>
      </c>
      <c r="C14" s="25">
        <v>56.3</v>
      </c>
      <c r="D14" s="205"/>
      <c r="E14" s="240">
        <v>872951</v>
      </c>
      <c r="F14" s="205"/>
    </row>
    <row r="15" spans="1:11">
      <c r="A15" s="211" t="s">
        <v>118</v>
      </c>
      <c r="B15" s="98">
        <f>B14+B14*Previsione!B4</f>
        <v>1.4373580000000001</v>
      </c>
      <c r="C15" s="196">
        <f>C14+C14*Previsione!$F$4</f>
        <v>56.806699999999999</v>
      </c>
      <c r="D15" s="248">
        <f>E15-$C$33*$C$34*(SQRT(1+1/33)+(((B15-$C$35)^2)/32*$C$37))+(((C15-$C$36)^2)/32*$C$38)</f>
        <v>1361054.2910400783</v>
      </c>
      <c r="E15" s="199">
        <f>-1561400.54*B15+72551.43*C15</f>
        <v>1877115.7612076793</v>
      </c>
      <c r="F15" s="200">
        <f>E15+$C$33*$C$34*(SQRT(1+1/33)+(((B15-$C$35)^2)/32*$C$37))+(((C15-$C$36)^2)/32*$C$38)</f>
        <v>2393177.7445610841</v>
      </c>
    </row>
    <row r="16" spans="1:11">
      <c r="A16" s="212" t="s">
        <v>119</v>
      </c>
      <c r="B16" s="219">
        <f>B15+B15*Previsione!B5</f>
        <v>1.4341991678165338</v>
      </c>
      <c r="C16" s="197">
        <f>C15+C15*Previsione!$F$5</f>
        <v>57.090733499999999</v>
      </c>
      <c r="D16" s="249">
        <f>E16-$C$33*$C$34*(SQRT(1+1/33)+(((B16-$C$35)^2)/32*$C$37))+(((C16-$C$36)^2)/32*$C$38)</f>
        <v>1386594.2061224703</v>
      </c>
      <c r="E16" s="250">
        <f>-1561400.54*B16+72551.43*C16</f>
        <v>1902655.0000776178</v>
      </c>
      <c r="F16" s="201">
        <f>E16+$C$33*$C$34*(SQRT(1+1/33)+(((B16-$C$35)^2)/32*$C$37))+(((C16-$C$36)^2)/32*$C$38)</f>
        <v>2418716.5198699324</v>
      </c>
    </row>
    <row r="17" spans="1:10">
      <c r="A17" s="212" t="s">
        <v>120</v>
      </c>
      <c r="B17" s="219">
        <f>B16+B16*Previsione!B6</f>
        <v>1.4310472776897876</v>
      </c>
      <c r="C17" s="197">
        <f>C16+C16*Previsione!$F$6</f>
        <v>57.376187167499999</v>
      </c>
      <c r="D17" s="249">
        <f>E17-$C$33*$C$34*(SQRT(1+1/33)+(((B17-$C$35)^2)/32*$C$37))+(((C17-$C$36)^2)/32*$C$38)</f>
        <v>1412226.3215103662</v>
      </c>
      <c r="E17" s="250">
        <f>-1561400.54*B17+72551.43*C17</f>
        <v>1928286.4347994095</v>
      </c>
      <c r="F17" s="201">
        <f>E17+$C$33*$C$34*(SQRT(1+1/33)+(((B17-$C$35)^2)/32*$C$37))+(((C17-$C$36)^2)/32*$C$38)</f>
        <v>2444347.5246862564</v>
      </c>
    </row>
    <row r="18" spans="1:10">
      <c r="A18" s="213" t="s">
        <v>121</v>
      </c>
      <c r="B18" s="220">
        <f>B17+B17*Previsione!B7</f>
        <v>1.4279023143634426</v>
      </c>
      <c r="C18" s="198">
        <f>C17+C17*Previsione!$F$7</f>
        <v>57.605691916170002</v>
      </c>
      <c r="D18" s="202">
        <f>E18-$C$33*$C$34*(SQRT(1+1/33)+(((B18-$C$35)^2)/32*$C$37))+(((C18-$C$36)^2)/32*$C$38)</f>
        <v>1433788.4217020043</v>
      </c>
      <c r="E18" s="251">
        <f>-1561400.54*B18+72551.43*C18</f>
        <v>1949847.8799432442</v>
      </c>
      <c r="F18" s="203">
        <f>E18+$C$33*$C$34*(SQRT(1+1/33)+(((B18-$C$35)^2)/32*$C$37))+(((C18-$C$36)^2)/32*$C$38)</f>
        <v>2465908.543326905</v>
      </c>
    </row>
    <row r="20" spans="1:10">
      <c r="A20" s="63" t="s">
        <v>130</v>
      </c>
      <c r="B20" s="44"/>
      <c r="C20" s="44"/>
      <c r="D20" s="44"/>
      <c r="E20" s="44"/>
      <c r="F20" s="44"/>
      <c r="G20" s="44"/>
      <c r="H20" s="44"/>
      <c r="I20" s="44"/>
    </row>
    <row r="21" spans="1:10" ht="13.5">
      <c r="A21" s="206" t="s">
        <v>132</v>
      </c>
      <c r="B21" s="44"/>
      <c r="C21" s="44"/>
      <c r="D21" s="44"/>
      <c r="E21" s="207" t="s">
        <v>134</v>
      </c>
      <c r="F21" s="44"/>
      <c r="G21" s="44"/>
      <c r="H21" s="44"/>
      <c r="I21" s="44"/>
    </row>
    <row r="22" spans="1:10">
      <c r="A22" s="206" t="s">
        <v>135</v>
      </c>
      <c r="B22" s="44"/>
      <c r="C22" s="44"/>
      <c r="D22" s="44"/>
      <c r="E22" s="44"/>
      <c r="F22" s="44"/>
      <c r="G22" s="44"/>
      <c r="H22" s="44"/>
      <c r="I22" s="44"/>
    </row>
    <row r="23" spans="1:10">
      <c r="G23" s="97"/>
      <c r="H23" s="97"/>
      <c r="I23" s="97"/>
    </row>
    <row r="24" spans="1:10">
      <c r="B24" s="97"/>
      <c r="C24" s="97"/>
      <c r="D24" s="97"/>
      <c r="E24" s="97"/>
      <c r="F24" s="97"/>
    </row>
    <row r="25" spans="1:10">
      <c r="G25" s="97"/>
      <c r="H25" s="97"/>
      <c r="I25" s="97"/>
      <c r="J25" s="97"/>
    </row>
    <row r="30" spans="1:10" ht="17.25">
      <c r="A30" s="208" t="s">
        <v>129</v>
      </c>
    </row>
    <row r="33" spans="1:8">
      <c r="B33" s="277" t="s">
        <v>211</v>
      </c>
      <c r="C33" s="278">
        <f>TINV(0.05,31)</f>
        <v>2.0395134463964082</v>
      </c>
      <c r="D33" s="44"/>
      <c r="E33" s="44"/>
      <c r="F33" s="44"/>
      <c r="G33" s="44"/>
      <c r="H33" s="44"/>
    </row>
    <row r="34" spans="1:8">
      <c r="B34" s="277" t="s">
        <v>212</v>
      </c>
      <c r="C34" s="278">
        <f>'Regressione 2'!B11</f>
        <v>249276.96279504901</v>
      </c>
      <c r="D34" s="44"/>
      <c r="E34" s="44"/>
      <c r="F34" s="44"/>
      <c r="G34" s="44"/>
      <c r="H34" s="44"/>
    </row>
    <row r="35" spans="1:8">
      <c r="B35" s="277" t="s">
        <v>213</v>
      </c>
      <c r="C35" s="278">
        <f>AVERAGE('Database 2'!C4:C36)</f>
        <v>1.3013636363636361</v>
      </c>
      <c r="D35" s="44"/>
      <c r="E35" s="44"/>
      <c r="F35" s="44"/>
      <c r="G35" s="44"/>
      <c r="H35" s="44"/>
    </row>
    <row r="36" spans="1:8">
      <c r="B36" s="277" t="s">
        <v>214</v>
      </c>
      <c r="C36" s="278">
        <f>AVERAGE('Database 2'!D4:D36)</f>
        <v>55.306060606060598</v>
      </c>
      <c r="D36" s="44"/>
      <c r="E36" s="44"/>
      <c r="F36" s="44"/>
      <c r="G36" s="44"/>
      <c r="H36" s="44"/>
    </row>
    <row r="37" spans="1:8">
      <c r="B37" s="277" t="s">
        <v>215</v>
      </c>
      <c r="C37" s="278">
        <f>VAR('Database 2'!C4:C36)</f>
        <v>4.2240176136363994E-2</v>
      </c>
      <c r="D37" s="44"/>
      <c r="E37" s="44"/>
      <c r="F37" s="44"/>
      <c r="G37" s="44"/>
      <c r="H37" s="44"/>
    </row>
    <row r="38" spans="1:8">
      <c r="B38" s="277" t="s">
        <v>216</v>
      </c>
      <c r="C38" s="278">
        <f>VAR('Database 2'!D4:D36)</f>
        <v>3.6462121212121223</v>
      </c>
      <c r="D38" s="44"/>
      <c r="E38" s="44"/>
      <c r="F38" s="44"/>
      <c r="G38" s="44"/>
      <c r="H38" s="44"/>
    </row>
    <row r="39" spans="1:8">
      <c r="B39" s="44"/>
      <c r="C39" s="44"/>
      <c r="D39" s="44"/>
      <c r="E39" s="44"/>
      <c r="F39" s="44"/>
      <c r="G39" s="44"/>
      <c r="H39" s="44"/>
    </row>
    <row r="40" spans="1:8">
      <c r="B40" s="44"/>
      <c r="C40" s="44"/>
      <c r="D40" s="44"/>
      <c r="E40" s="44"/>
      <c r="F40" s="44"/>
      <c r="G40" s="44"/>
      <c r="H40" s="44"/>
    </row>
    <row r="43" spans="1:8" ht="23.25">
      <c r="B43" s="210" t="s">
        <v>136</v>
      </c>
    </row>
    <row r="45" spans="1:8">
      <c r="A45" s="11" t="s">
        <v>0</v>
      </c>
      <c r="B45" s="13" t="s">
        <v>28</v>
      </c>
      <c r="C45" s="14" t="s">
        <v>33</v>
      </c>
      <c r="D45" s="124"/>
      <c r="E45" s="15" t="s">
        <v>1</v>
      </c>
      <c r="F45" s="124"/>
    </row>
    <row r="46" spans="1:8">
      <c r="A46" s="17">
        <v>1983</v>
      </c>
      <c r="B46" s="19">
        <v>1.5489999999999999</v>
      </c>
      <c r="C46" s="24">
        <v>53.7</v>
      </c>
      <c r="D46" s="204"/>
      <c r="E46" s="16">
        <v>1451512</v>
      </c>
      <c r="F46" s="204"/>
    </row>
    <row r="47" spans="1:8">
      <c r="A47" s="17">
        <v>1984</v>
      </c>
      <c r="B47" s="19">
        <v>1.5329999999999999</v>
      </c>
      <c r="C47" s="24">
        <v>53.4</v>
      </c>
      <c r="D47" s="205"/>
      <c r="E47" s="16">
        <v>1572402</v>
      </c>
      <c r="F47" s="205"/>
    </row>
    <row r="48" spans="1:8">
      <c r="A48" s="17">
        <v>1985</v>
      </c>
      <c r="B48" s="19">
        <v>1.456</v>
      </c>
      <c r="C48" s="24">
        <v>53.3</v>
      </c>
      <c r="D48" s="205"/>
      <c r="E48" s="16">
        <v>1653217</v>
      </c>
      <c r="F48" s="205"/>
    </row>
    <row r="49" spans="1:6">
      <c r="A49" s="17">
        <v>1986</v>
      </c>
      <c r="B49" s="19">
        <v>1.355</v>
      </c>
      <c r="C49" s="24">
        <v>53.3</v>
      </c>
      <c r="D49" s="205"/>
      <c r="E49" s="16">
        <v>1769191</v>
      </c>
      <c r="F49" s="205"/>
    </row>
    <row r="50" spans="1:6">
      <c r="A50" s="17">
        <v>1987</v>
      </c>
      <c r="B50" s="19">
        <v>1.3129999999999999</v>
      </c>
      <c r="C50" s="24">
        <v>53.5</v>
      </c>
      <c r="D50" s="205"/>
      <c r="E50" s="16">
        <v>1929568</v>
      </c>
      <c r="F50" s="205"/>
    </row>
    <row r="51" spans="1:6">
      <c r="A51" s="17">
        <v>1988</v>
      </c>
      <c r="B51" s="19">
        <v>1.2969999999999999</v>
      </c>
      <c r="C51" s="24">
        <v>53.8</v>
      </c>
      <c r="D51" s="205"/>
      <c r="E51" s="16">
        <v>2119193</v>
      </c>
      <c r="F51" s="205"/>
    </row>
    <row r="52" spans="1:6">
      <c r="A52" s="17">
        <v>1989</v>
      </c>
      <c r="B52" s="19">
        <v>1.2370000000000001</v>
      </c>
      <c r="C52" s="24">
        <v>54.2</v>
      </c>
      <c r="D52" s="205"/>
      <c r="E52" s="16">
        <v>2296784</v>
      </c>
      <c r="F52" s="205"/>
    </row>
    <row r="53" spans="1:6">
      <c r="A53" s="17">
        <v>1990</v>
      </c>
      <c r="B53" s="19">
        <v>1.1870000000000001</v>
      </c>
      <c r="C53" s="24">
        <v>54.8</v>
      </c>
      <c r="D53" s="205"/>
      <c r="E53" s="16">
        <v>2283362</v>
      </c>
      <c r="F53" s="205"/>
    </row>
    <row r="54" spans="1:6">
      <c r="A54" s="17">
        <v>1991</v>
      </c>
      <c r="B54" s="19">
        <v>1.147</v>
      </c>
      <c r="C54" s="24">
        <v>54.9</v>
      </c>
      <c r="D54" s="205"/>
      <c r="E54" s="16">
        <v>2220321</v>
      </c>
      <c r="F54" s="205"/>
    </row>
    <row r="55" spans="1:6">
      <c r="A55" s="17">
        <v>1992</v>
      </c>
      <c r="B55" s="19">
        <v>1.073</v>
      </c>
      <c r="C55" s="24">
        <v>54.4</v>
      </c>
      <c r="D55" s="205"/>
      <c r="E55" s="16">
        <v>2389395</v>
      </c>
      <c r="F55" s="205"/>
    </row>
    <row r="56" spans="1:6">
      <c r="A56" s="17">
        <v>1993</v>
      </c>
      <c r="B56" s="19">
        <v>1.083</v>
      </c>
      <c r="C56" s="24">
        <v>53.7</v>
      </c>
      <c r="D56" s="205"/>
      <c r="E56" s="16">
        <v>1695264</v>
      </c>
      <c r="F56" s="205"/>
    </row>
    <row r="57" spans="1:6">
      <c r="A57" s="17">
        <v>1994</v>
      </c>
      <c r="B57" s="19">
        <v>1.1160000000000001</v>
      </c>
      <c r="C57" s="24">
        <v>52.8</v>
      </c>
      <c r="D57" s="205"/>
      <c r="E57" s="16">
        <v>1683652</v>
      </c>
      <c r="F57" s="205"/>
    </row>
    <row r="58" spans="1:6">
      <c r="A58" s="17">
        <v>1995</v>
      </c>
      <c r="B58" s="19">
        <v>1.121</v>
      </c>
      <c r="C58" s="24">
        <v>52.5</v>
      </c>
      <c r="D58" s="205"/>
      <c r="E58" s="16">
        <v>1737108</v>
      </c>
      <c r="F58" s="205"/>
    </row>
    <row r="59" spans="1:6">
      <c r="A59" s="17">
        <v>1996</v>
      </c>
      <c r="B59" s="19">
        <v>1.1220000000000001</v>
      </c>
      <c r="C59" s="24">
        <v>52.9</v>
      </c>
      <c r="D59" s="205"/>
      <c r="E59" s="16">
        <v>1723117</v>
      </c>
      <c r="F59" s="205"/>
    </row>
    <row r="60" spans="1:6">
      <c r="A60" s="17">
        <v>1997</v>
      </c>
      <c r="B60" s="19">
        <v>1.0629999999999999</v>
      </c>
      <c r="C60" s="24">
        <v>53</v>
      </c>
      <c r="D60" s="205"/>
      <c r="E60" s="16">
        <v>2393495</v>
      </c>
      <c r="F60" s="205"/>
    </row>
    <row r="61" spans="1:6">
      <c r="A61" s="17">
        <v>1998</v>
      </c>
      <c r="B61" s="19">
        <v>1.101</v>
      </c>
      <c r="C61" s="24">
        <v>53.7</v>
      </c>
      <c r="D61" s="205"/>
      <c r="E61" s="16">
        <v>2378592</v>
      </c>
      <c r="F61" s="205"/>
    </row>
    <row r="62" spans="1:6">
      <c r="A62" s="17">
        <v>1999</v>
      </c>
      <c r="B62" s="19">
        <v>1.2110000000000001</v>
      </c>
      <c r="C62" s="24">
        <v>54.5</v>
      </c>
      <c r="D62" s="205"/>
      <c r="E62" s="16">
        <v>2349200</v>
      </c>
      <c r="F62" s="205"/>
    </row>
    <row r="63" spans="1:6">
      <c r="A63" s="17">
        <v>2000</v>
      </c>
      <c r="B63" s="19">
        <v>1.149</v>
      </c>
      <c r="C63" s="24">
        <v>55.5</v>
      </c>
      <c r="D63" s="205"/>
      <c r="E63" s="16">
        <v>2437231</v>
      </c>
      <c r="F63" s="205"/>
    </row>
    <row r="64" spans="1:6">
      <c r="A64" s="17">
        <v>2001</v>
      </c>
      <c r="B64" s="19">
        <v>1.117</v>
      </c>
      <c r="C64" s="24">
        <v>56.6</v>
      </c>
      <c r="D64" s="205"/>
      <c r="E64" s="16">
        <v>2429903</v>
      </c>
      <c r="F64" s="205"/>
    </row>
    <row r="65" spans="1:6">
      <c r="A65" s="17">
        <v>2002</v>
      </c>
      <c r="B65" s="19">
        <v>1.1020000000000001</v>
      </c>
      <c r="C65" s="24">
        <v>57.4</v>
      </c>
      <c r="D65" s="205"/>
      <c r="E65" s="16">
        <v>2281245</v>
      </c>
      <c r="F65" s="205"/>
    </row>
    <row r="66" spans="1:6">
      <c r="A66" s="17">
        <v>2003</v>
      </c>
      <c r="B66" s="19">
        <v>1.1519999999999999</v>
      </c>
      <c r="C66" s="24">
        <v>57.5</v>
      </c>
      <c r="D66" s="205"/>
      <c r="E66" s="16">
        <v>2251307</v>
      </c>
      <c r="F66" s="205"/>
    </row>
    <row r="67" spans="1:6">
      <c r="A67" s="17">
        <v>2004</v>
      </c>
      <c r="B67" s="19">
        <v>1.3440000000000001</v>
      </c>
      <c r="C67" s="24">
        <v>57.6</v>
      </c>
      <c r="D67" s="205"/>
      <c r="E67" s="16">
        <v>2264562</v>
      </c>
      <c r="F67" s="205"/>
    </row>
    <row r="68" spans="1:6">
      <c r="A68" s="17">
        <v>2005</v>
      </c>
      <c r="B68" s="19">
        <v>1.22</v>
      </c>
      <c r="C68" s="24">
        <v>57.5</v>
      </c>
      <c r="D68" s="205"/>
      <c r="E68" s="16">
        <v>2237225</v>
      </c>
      <c r="F68" s="205"/>
    </row>
    <row r="69" spans="1:6">
      <c r="A69" s="17">
        <v>2006</v>
      </c>
      <c r="B69" s="19">
        <v>1.2849999999999999</v>
      </c>
      <c r="C69" s="24">
        <v>58.3</v>
      </c>
      <c r="D69" s="205"/>
      <c r="E69" s="16">
        <v>2325404</v>
      </c>
      <c r="F69" s="205"/>
    </row>
    <row r="70" spans="1:6">
      <c r="A70" s="17">
        <v>2007</v>
      </c>
      <c r="B70" s="19">
        <v>1.2989999999999999</v>
      </c>
      <c r="C70" s="24">
        <v>58.6</v>
      </c>
      <c r="D70" s="205"/>
      <c r="E70" s="16">
        <v>2490570</v>
      </c>
      <c r="F70" s="205"/>
    </row>
    <row r="71" spans="1:6">
      <c r="A71" s="17">
        <v>2008</v>
      </c>
      <c r="B71" s="19">
        <v>1.38</v>
      </c>
      <c r="C71" s="24">
        <v>58.6</v>
      </c>
      <c r="D71" s="205"/>
      <c r="E71" s="16">
        <v>2160131</v>
      </c>
      <c r="F71" s="205"/>
    </row>
    <row r="72" spans="1:6">
      <c r="A72" s="17">
        <v>2009</v>
      </c>
      <c r="B72" s="19">
        <v>1.2330000000000001</v>
      </c>
      <c r="C72" s="24">
        <v>57.4</v>
      </c>
      <c r="D72" s="205"/>
      <c r="E72" s="16">
        <v>2158010</v>
      </c>
      <c r="F72" s="205"/>
    </row>
    <row r="73" spans="1:6">
      <c r="A73" s="17">
        <v>2010</v>
      </c>
      <c r="B73" s="19">
        <v>1.3640000000000001</v>
      </c>
      <c r="C73" s="24">
        <v>56.8</v>
      </c>
      <c r="D73" s="205"/>
      <c r="E73" s="16">
        <v>1960282</v>
      </c>
      <c r="F73" s="205"/>
    </row>
    <row r="74" spans="1:6">
      <c r="A74" s="17">
        <v>2011</v>
      </c>
      <c r="B74" s="19">
        <v>1.556</v>
      </c>
      <c r="C74" s="24">
        <v>56.8</v>
      </c>
      <c r="D74" s="205"/>
      <c r="E74" s="16">
        <v>1748143</v>
      </c>
      <c r="F74" s="205"/>
    </row>
    <row r="75" spans="1:6">
      <c r="A75" s="17">
        <v>2012</v>
      </c>
      <c r="B75" s="19">
        <v>1.786</v>
      </c>
      <c r="C75" s="24">
        <v>56.6</v>
      </c>
      <c r="D75" s="205"/>
      <c r="E75" s="16">
        <v>1402089</v>
      </c>
      <c r="F75" s="205"/>
    </row>
    <row r="76" spans="1:6">
      <c r="A76" s="17">
        <v>2013</v>
      </c>
      <c r="B76" s="19">
        <v>1.748</v>
      </c>
      <c r="C76" s="24">
        <v>55.5</v>
      </c>
      <c r="D76" s="205"/>
      <c r="E76" s="16">
        <v>1304648</v>
      </c>
      <c r="F76" s="205"/>
    </row>
    <row r="77" spans="1:6">
      <c r="A77" s="17">
        <v>2014</v>
      </c>
      <c r="B77" s="19">
        <v>1.712</v>
      </c>
      <c r="C77" s="24">
        <v>55.7</v>
      </c>
      <c r="D77" s="205"/>
      <c r="E77" s="16">
        <v>1360293</v>
      </c>
      <c r="F77" s="205"/>
    </row>
    <row r="78" spans="1:6">
      <c r="A78" s="18">
        <v>2015</v>
      </c>
      <c r="B78" s="19">
        <v>1.534</v>
      </c>
      <c r="C78" s="24">
        <v>56.3</v>
      </c>
      <c r="D78" s="209"/>
      <c r="E78" s="239">
        <v>872951</v>
      </c>
      <c r="F78" s="209"/>
    </row>
    <row r="79" spans="1:6">
      <c r="A79" s="211" t="s">
        <v>118</v>
      </c>
      <c r="B79" s="98">
        <f t="shared" ref="B79:C82" si="0">B15</f>
        <v>1.4373580000000001</v>
      </c>
      <c r="C79" s="99">
        <f t="shared" si="0"/>
        <v>56.806699999999999</v>
      </c>
      <c r="D79" s="214">
        <f>E79-$C$33*$C$34*(SQRT(1+1/33)+(((B79-$C$35)^2)/32*$C$37))+(((C79-$C$36)^2)/32*$C$38)</f>
        <v>1361054.2910400783</v>
      </c>
      <c r="E79" s="199">
        <f>E15</f>
        <v>1877115.7612076793</v>
      </c>
      <c r="F79" s="200">
        <f>E79+$C$33*$C$34*(SQRT(1+1/33)+(((B79-$C$35)^2)/32*$C$37))+(((C79-$C$36)^2)/32*$C$38)</f>
        <v>2393177.7445610841</v>
      </c>
    </row>
    <row r="80" spans="1:6">
      <c r="A80" s="212" t="s">
        <v>119</v>
      </c>
      <c r="B80" s="219">
        <f t="shared" si="0"/>
        <v>1.4341991678165338</v>
      </c>
      <c r="C80" s="217">
        <f t="shared" si="0"/>
        <v>57.090733499999999</v>
      </c>
      <c r="D80" s="215">
        <f>E80-$C$33*$C$34*(SQRT(1+1/33)+(((B80-$C$35)^2)/32*$C$37))+(((C80-$C$36)^2)/32*$C$38)</f>
        <v>1386594.2061224703</v>
      </c>
      <c r="E80" s="199">
        <f>E16</f>
        <v>1902655.0000776178</v>
      </c>
      <c r="F80" s="201">
        <f>E80+$C$33*$C$34*(SQRT(1+1/33)+(((B80-$C$35)^2)/32*$C$37))+(((C80-$C$36)^2)/32*$C$38)</f>
        <v>2418716.5198699324</v>
      </c>
    </row>
    <row r="81" spans="1:6">
      <c r="A81" s="212" t="s">
        <v>120</v>
      </c>
      <c r="B81" s="219">
        <f t="shared" si="0"/>
        <v>1.4310472776897876</v>
      </c>
      <c r="C81" s="217">
        <f t="shared" si="0"/>
        <v>57.376187167499999</v>
      </c>
      <c r="D81" s="215">
        <f>E81-$C$33*$C$34*(SQRT(1+1/33)+(((B81-$C$35)^2)/32*$C$37))+(((C81-$C$36)^2)/32*$C$38)</f>
        <v>1412226.3215103662</v>
      </c>
      <c r="E81" s="199">
        <f>E17</f>
        <v>1928286.4347994095</v>
      </c>
      <c r="F81" s="201">
        <f>E81+$C$33*$C$34*(SQRT(1+1/33)+(((B81-$C$35)^2)/32*$C$37))+(((C81-$C$36)^2)/32*$C$38)</f>
        <v>2444347.5246862564</v>
      </c>
    </row>
    <row r="82" spans="1:6">
      <c r="A82" s="213" t="s">
        <v>121</v>
      </c>
      <c r="B82" s="220">
        <f t="shared" si="0"/>
        <v>1.4279023143634426</v>
      </c>
      <c r="C82" s="218">
        <f t="shared" si="0"/>
        <v>57.605691916170002</v>
      </c>
      <c r="D82" s="216">
        <f>E82-$C$33*$C$34*(SQRT(1+1/33)+(((B82-$C$35)^2)/32*$C$37))+(((C82-$C$36)^2)/32*$C$38)</f>
        <v>1433788.4217020043</v>
      </c>
      <c r="E82" s="247">
        <f>E18</f>
        <v>1949847.8799432442</v>
      </c>
      <c r="F82" s="203">
        <f>E82+$C$33*$C$34*(SQRT(1+1/33)+(((B82-$C$35)^2)/32*$C$37))+(((C82-$C$36)^2)/32*$C$38)</f>
        <v>2465908.543326905</v>
      </c>
    </row>
  </sheetData>
  <mergeCells count="1">
    <mergeCell ref="D1: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 sizeWithCells="1">
              <from>
                <xdr:col>5</xdr:col>
                <xdr:colOff>581025</xdr:colOff>
                <xdr:row>0</xdr:row>
                <xdr:rowOff>0</xdr:rowOff>
              </from>
              <to>
                <xdr:col>8</xdr:col>
                <xdr:colOff>476250</xdr:colOff>
                <xdr:row>0</xdr:row>
                <xdr:rowOff>0</xdr:rowOff>
              </to>
            </anchor>
          </objectPr>
        </oleObject>
      </mc:Choice>
      <mc:Fallback>
        <oleObject progId="Equation.3" shapeId="14337" r:id="rId4"/>
      </mc:Fallback>
    </mc:AlternateContent>
    <mc:AlternateContent xmlns:mc="http://schemas.openxmlformats.org/markup-compatibility/2006">
      <mc:Choice Requires="x14">
        <oleObject progId="Equation.3" shapeId="14338" r:id="rId6">
          <objectPr defaultSize="0" autoPict="0" r:id="rId7">
            <anchor moveWithCells="1" sizeWithCells="1">
              <from>
                <xdr:col>3</xdr:col>
                <xdr:colOff>219075</xdr:colOff>
                <xdr:row>0</xdr:row>
                <xdr:rowOff>0</xdr:rowOff>
              </from>
              <to>
                <xdr:col>8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14338" r:id="rId6"/>
      </mc:Fallback>
    </mc:AlternateContent>
    <mc:AlternateContent xmlns:mc="http://schemas.openxmlformats.org/markup-compatibility/2006">
      <mc:Choice Requires="x14">
        <oleObject progId="Equation.3" shapeId="14339" r:id="rId8">
          <objectPr defaultSize="0" autoPict="0" r:id="rId9">
            <anchor moveWithCells="1" sizeWithCells="1">
              <from>
                <xdr:col>0</xdr:col>
                <xdr:colOff>57150</xdr:colOff>
                <xdr:row>0</xdr:row>
                <xdr:rowOff>0</xdr:rowOff>
              </from>
              <to>
                <xdr:col>0</xdr:col>
                <xdr:colOff>685800</xdr:colOff>
                <xdr:row>0</xdr:row>
                <xdr:rowOff>0</xdr:rowOff>
              </to>
            </anchor>
          </objectPr>
        </oleObject>
      </mc:Choice>
      <mc:Fallback>
        <oleObject progId="Equation.3" shapeId="14339" r:id="rId8"/>
      </mc:Fallback>
    </mc:AlternateContent>
    <mc:AlternateContent xmlns:mc="http://schemas.openxmlformats.org/markup-compatibility/2006">
      <mc:Choice Requires="x14">
        <oleObject progId="Equation.3" shapeId="14340" r:id="rId10">
          <objectPr defaultSize="0" autoPict="0" r:id="rId11">
            <anchor moveWithCells="1" sizeWithCells="1">
              <from>
                <xdr:col>0</xdr:col>
                <xdr:colOff>57150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14340" r:id="rId10"/>
      </mc:Fallback>
    </mc:AlternateContent>
    <mc:AlternateContent xmlns:mc="http://schemas.openxmlformats.org/markup-compatibility/2006">
      <mc:Choice Requires="x14">
        <oleObject progId="Equation.3" shapeId="14341" r:id="rId12">
          <objectPr defaultSize="0" autoPict="0" r:id="rId13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Equation.3" shapeId="14341" r:id="rId12"/>
      </mc:Fallback>
    </mc:AlternateContent>
    <mc:AlternateContent xmlns:mc="http://schemas.openxmlformats.org/markup-compatibility/2006">
      <mc:Choice Requires="x14">
        <oleObject progId="Equation.3" shapeId="14342" r:id="rId14">
          <objectPr defaultSize="0" autoPict="0" r:id="rId15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6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Equation.3" shapeId="14342" r:id="rId14"/>
      </mc:Fallback>
    </mc:AlternateContent>
    <mc:AlternateContent xmlns:mc="http://schemas.openxmlformats.org/markup-compatibility/2006">
      <mc:Choice Requires="x14">
        <oleObject progId="Equation.3" shapeId="14346" r:id="rId16">
          <objectPr defaultSize="0" autoPict="0" r:id="rId17">
            <anchor moveWithCells="1" sizeWithCells="1">
              <from>
                <xdr:col>2</xdr:col>
                <xdr:colOff>885825</xdr:colOff>
                <xdr:row>33</xdr:row>
                <xdr:rowOff>66675</xdr:rowOff>
              </from>
              <to>
                <xdr:col>7</xdr:col>
                <xdr:colOff>104775</xdr:colOff>
                <xdr:row>38</xdr:row>
                <xdr:rowOff>133350</xdr:rowOff>
              </to>
            </anchor>
          </objectPr>
        </oleObject>
      </mc:Choice>
      <mc:Fallback>
        <oleObject progId="Equation.3" shapeId="14346" r:id="rId1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opLeftCell="B7" zoomScale="87" zoomScaleNormal="87" workbookViewId="0">
      <selection activeCell="M23" sqref="M23:Q24"/>
    </sheetView>
  </sheetViews>
  <sheetFormatPr defaultRowHeight="12.75"/>
  <cols>
    <col min="2" max="2" width="15.28515625" customWidth="1"/>
    <col min="3" max="3" width="14.28515625" bestFit="1" customWidth="1"/>
  </cols>
  <sheetData>
    <row r="1" spans="1:17" ht="37.5">
      <c r="F1" s="95" t="s">
        <v>217</v>
      </c>
      <c r="J1" s="5"/>
      <c r="K1" s="5"/>
      <c r="L1" s="5"/>
      <c r="M1" s="5"/>
      <c r="N1" s="5"/>
    </row>
    <row r="2" spans="1:17">
      <c r="A2" s="152" t="s">
        <v>2</v>
      </c>
      <c r="B2" s="155" t="s">
        <v>3</v>
      </c>
      <c r="C2" s="157" t="s">
        <v>150</v>
      </c>
    </row>
    <row r="3" spans="1:17">
      <c r="A3" s="153">
        <v>37257</v>
      </c>
      <c r="B3" s="155">
        <v>992.39</v>
      </c>
      <c r="C3" s="158">
        <v>836.14</v>
      </c>
      <c r="E3" s="236" t="s">
        <v>154</v>
      </c>
      <c r="F3" s="236"/>
      <c r="G3" s="236"/>
      <c r="H3" s="238"/>
      <c r="I3" s="238"/>
      <c r="J3" s="238"/>
      <c r="K3" s="238"/>
      <c r="L3" s="238"/>
      <c r="M3" s="238"/>
      <c r="N3" s="238"/>
      <c r="O3" s="236"/>
    </row>
    <row r="4" spans="1:17">
      <c r="A4" s="153">
        <v>37288</v>
      </c>
      <c r="B4" s="155">
        <v>1095</v>
      </c>
      <c r="C4" s="158">
        <v>837.04</v>
      </c>
      <c r="E4" s="235" t="s">
        <v>155</v>
      </c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1:17">
      <c r="A5" s="153">
        <v>37316</v>
      </c>
      <c r="B5" s="155">
        <v>1023.92</v>
      </c>
      <c r="C5" s="158">
        <v>844.64</v>
      </c>
      <c r="E5" s="235" t="s">
        <v>179</v>
      </c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1:17">
      <c r="A6" s="153">
        <v>37347</v>
      </c>
      <c r="B6" s="155">
        <v>1063.3599999999999</v>
      </c>
      <c r="C6" s="158">
        <v>866.36</v>
      </c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1:17">
      <c r="A7" s="153">
        <v>37377</v>
      </c>
      <c r="B7" s="155">
        <v>1071.58</v>
      </c>
      <c r="C7" s="158">
        <v>868.07</v>
      </c>
    </row>
    <row r="8" spans="1:17">
      <c r="A8" s="153">
        <v>37408</v>
      </c>
      <c r="B8" s="155">
        <v>1061.1099999999999</v>
      </c>
      <c r="C8" s="158">
        <v>857.43</v>
      </c>
    </row>
    <row r="9" spans="1:17">
      <c r="A9" s="153">
        <v>37438</v>
      </c>
      <c r="B9" s="155">
        <v>1052.43</v>
      </c>
      <c r="C9" s="158">
        <v>846.06</v>
      </c>
    </row>
    <row r="10" spans="1:17">
      <c r="A10" s="153">
        <v>37469</v>
      </c>
      <c r="B10" s="155">
        <v>1052.57</v>
      </c>
      <c r="C10" s="158">
        <v>842.69</v>
      </c>
    </row>
    <row r="11" spans="1:17">
      <c r="A11" s="153">
        <v>37500</v>
      </c>
      <c r="B11" s="155">
        <v>1061.73</v>
      </c>
      <c r="C11" s="158">
        <v>859.39</v>
      </c>
      <c r="M11" s="76" t="s">
        <v>170</v>
      </c>
      <c r="N11" s="45"/>
      <c r="O11" s="45"/>
      <c r="P11" s="45"/>
      <c r="Q11" s="45"/>
    </row>
    <row r="12" spans="1:17">
      <c r="A12" s="153">
        <v>37530</v>
      </c>
      <c r="B12" s="155">
        <v>1068.08</v>
      </c>
      <c r="C12" s="158">
        <v>875.67</v>
      </c>
      <c r="M12" s="76" t="s">
        <v>171</v>
      </c>
      <c r="N12" s="45"/>
      <c r="O12" s="45"/>
      <c r="P12" s="45"/>
      <c r="Q12" s="45"/>
    </row>
    <row r="13" spans="1:17">
      <c r="A13" s="153">
        <v>37561</v>
      </c>
      <c r="B13" s="155">
        <v>1052.98</v>
      </c>
      <c r="C13" s="158">
        <v>864.11</v>
      </c>
      <c r="M13" s="76" t="s">
        <v>172</v>
      </c>
      <c r="N13" s="45"/>
      <c r="O13" s="45"/>
      <c r="P13" s="45"/>
      <c r="Q13" s="45"/>
    </row>
    <row r="14" spans="1:17">
      <c r="A14" s="153">
        <v>37591</v>
      </c>
      <c r="B14" s="155">
        <v>1045.69</v>
      </c>
      <c r="C14" s="158">
        <v>864.37</v>
      </c>
      <c r="M14" s="76" t="s">
        <v>173</v>
      </c>
      <c r="N14" s="45"/>
      <c r="O14" s="45"/>
      <c r="P14" s="45"/>
      <c r="Q14" s="45"/>
    </row>
    <row r="15" spans="1:17">
      <c r="A15" s="153">
        <v>37622</v>
      </c>
      <c r="B15" s="155">
        <v>1068.53</v>
      </c>
      <c r="C15" s="158">
        <v>891.6</v>
      </c>
      <c r="M15" s="76" t="s">
        <v>174</v>
      </c>
      <c r="N15" s="45"/>
      <c r="O15" s="45"/>
      <c r="P15" s="45"/>
      <c r="Q15" s="45"/>
    </row>
    <row r="16" spans="1:17">
      <c r="A16" s="153">
        <v>37653</v>
      </c>
      <c r="B16" s="155">
        <v>1087.79</v>
      </c>
      <c r="C16" s="158">
        <v>906.23</v>
      </c>
      <c r="M16" s="76" t="s">
        <v>175</v>
      </c>
      <c r="N16" s="45"/>
      <c r="O16" s="45"/>
      <c r="P16" s="45"/>
      <c r="Q16" s="45"/>
    </row>
    <row r="17" spans="1:17">
      <c r="A17" s="153">
        <v>37681</v>
      </c>
      <c r="B17" s="155">
        <v>1095.02</v>
      </c>
      <c r="C17" s="158">
        <v>936.62</v>
      </c>
      <c r="M17" s="76" t="s">
        <v>176</v>
      </c>
      <c r="N17" s="45"/>
      <c r="O17" s="45"/>
      <c r="P17" s="45"/>
      <c r="Q17" s="45"/>
    </row>
    <row r="18" spans="1:17">
      <c r="A18" s="153">
        <v>37712</v>
      </c>
      <c r="B18" s="155">
        <v>1065.23</v>
      </c>
      <c r="C18" s="158">
        <v>906.74</v>
      </c>
      <c r="M18" s="76" t="s">
        <v>177</v>
      </c>
      <c r="N18" s="45"/>
      <c r="O18" s="45"/>
      <c r="P18" s="45"/>
      <c r="Q18" s="45"/>
    </row>
    <row r="19" spans="1:17">
      <c r="A19" s="153">
        <v>37742</v>
      </c>
      <c r="B19" s="155">
        <v>1039.79</v>
      </c>
      <c r="C19" s="158">
        <v>860.9</v>
      </c>
      <c r="M19" s="76" t="s">
        <v>178</v>
      </c>
      <c r="N19" s="45"/>
      <c r="O19" s="45"/>
      <c r="P19" s="45"/>
      <c r="Q19" s="45"/>
    </row>
    <row r="20" spans="1:17">
      <c r="A20" s="153">
        <v>37773</v>
      </c>
      <c r="B20" s="155">
        <v>1032.03</v>
      </c>
      <c r="C20" s="158">
        <v>845.88</v>
      </c>
    </row>
    <row r="21" spans="1:17">
      <c r="A21" s="153">
        <v>37803</v>
      </c>
      <c r="B21" s="155">
        <v>1045.49</v>
      </c>
      <c r="C21" s="158">
        <v>850.63</v>
      </c>
    </row>
    <row r="22" spans="1:17">
      <c r="A22" s="153">
        <v>37834</v>
      </c>
      <c r="B22" s="155">
        <v>1065.9000000000001</v>
      </c>
      <c r="C22" s="158">
        <v>865.55</v>
      </c>
    </row>
    <row r="23" spans="1:17">
      <c r="A23" s="153">
        <v>37865</v>
      </c>
      <c r="B23" s="155">
        <v>1071.8399999999999</v>
      </c>
      <c r="C23" s="158">
        <v>863.72</v>
      </c>
      <c r="M23" s="270" t="s">
        <v>257</v>
      </c>
      <c r="N23" s="271"/>
      <c r="O23" s="271"/>
      <c r="P23" s="271"/>
      <c r="Q23" s="271"/>
    </row>
    <row r="24" spans="1:17">
      <c r="A24" s="153">
        <v>37895</v>
      </c>
      <c r="B24" s="155">
        <v>1043.94</v>
      </c>
      <c r="C24" s="158">
        <v>860.8</v>
      </c>
      <c r="M24" s="270" t="s">
        <v>256</v>
      </c>
      <c r="N24" s="271"/>
      <c r="O24" s="271"/>
      <c r="P24" s="271"/>
      <c r="Q24" s="271"/>
    </row>
    <row r="25" spans="1:17">
      <c r="A25" s="153">
        <v>37926</v>
      </c>
      <c r="B25" s="155">
        <v>1043.3699999999999</v>
      </c>
      <c r="C25" s="158">
        <v>873.95</v>
      </c>
    </row>
    <row r="26" spans="1:17">
      <c r="A26" s="153">
        <v>37956</v>
      </c>
      <c r="B26" s="155">
        <v>1036.82</v>
      </c>
      <c r="C26" s="158">
        <v>869.89</v>
      </c>
      <c r="E26" s="151" t="s">
        <v>158</v>
      </c>
      <c r="F26" s="132"/>
      <c r="G26" s="132"/>
      <c r="H26" s="132"/>
      <c r="I26" s="236"/>
      <c r="J26" s="236"/>
      <c r="K26" s="236"/>
      <c r="L26" s="236"/>
      <c r="M26" s="236"/>
      <c r="N26" s="236"/>
      <c r="O26" s="132"/>
    </row>
    <row r="27" spans="1:17">
      <c r="A27" s="153">
        <v>37987</v>
      </c>
      <c r="B27" s="155">
        <v>1047.2</v>
      </c>
      <c r="C27" s="158">
        <v>875.28</v>
      </c>
      <c r="E27" s="151" t="s">
        <v>157</v>
      </c>
      <c r="F27" s="132"/>
      <c r="G27" s="132"/>
      <c r="H27" s="132"/>
      <c r="I27" s="132"/>
      <c r="J27" s="132"/>
      <c r="K27" s="132"/>
      <c r="L27" s="132"/>
      <c r="M27" s="132"/>
      <c r="N27" s="132"/>
      <c r="O27" s="132"/>
    </row>
    <row r="28" spans="1:17">
      <c r="A28" s="153">
        <v>38018</v>
      </c>
      <c r="B28" s="155">
        <v>1063.0999999999999</v>
      </c>
      <c r="C28" s="158">
        <v>872.51</v>
      </c>
      <c r="E28" s="151" t="s">
        <v>156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</row>
    <row r="29" spans="1:17">
      <c r="A29" s="153">
        <v>38047</v>
      </c>
      <c r="B29" s="155">
        <v>1082.1500000000001</v>
      </c>
      <c r="C29" s="158">
        <v>886.94</v>
      </c>
      <c r="E29" s="151" t="s">
        <v>159</v>
      </c>
      <c r="F29" s="149"/>
      <c r="G29" s="149"/>
      <c r="H29" s="132"/>
      <c r="I29" s="132"/>
      <c r="J29" s="132"/>
      <c r="K29" s="132"/>
      <c r="L29" s="132"/>
      <c r="M29" s="132"/>
      <c r="N29" s="132"/>
      <c r="O29" s="132"/>
    </row>
    <row r="30" spans="1:17">
      <c r="A30" s="153">
        <v>38078</v>
      </c>
      <c r="B30" s="155">
        <v>1091.99</v>
      </c>
      <c r="C30" s="158">
        <v>899.36</v>
      </c>
      <c r="E30" s="151" t="s">
        <v>160</v>
      </c>
      <c r="F30" s="132"/>
      <c r="G30" s="132"/>
      <c r="H30" s="132"/>
      <c r="I30" s="132"/>
      <c r="J30" s="132"/>
      <c r="K30" s="132"/>
      <c r="L30" s="132"/>
      <c r="M30" s="132"/>
      <c r="N30" s="132"/>
      <c r="O30" s="132"/>
    </row>
    <row r="31" spans="1:17">
      <c r="A31" s="153">
        <v>38108</v>
      </c>
      <c r="B31" s="155">
        <v>1131.29</v>
      </c>
      <c r="C31" s="158">
        <v>924.13</v>
      </c>
      <c r="E31" s="149" t="s">
        <v>162</v>
      </c>
      <c r="F31" s="132"/>
      <c r="G31" s="132"/>
      <c r="H31" s="132"/>
      <c r="I31" s="132"/>
      <c r="J31" s="132"/>
      <c r="K31" s="132"/>
      <c r="L31" s="132"/>
      <c r="M31" s="132"/>
      <c r="N31" s="132"/>
      <c r="O31" s="132"/>
    </row>
    <row r="32" spans="1:17">
      <c r="A32" s="153">
        <v>38139</v>
      </c>
      <c r="B32" s="155">
        <v>1148.1400000000001</v>
      </c>
      <c r="C32" s="158">
        <v>937.48</v>
      </c>
      <c r="E32" s="149" t="s">
        <v>161</v>
      </c>
      <c r="F32" s="132"/>
      <c r="G32" s="132"/>
      <c r="H32" s="132"/>
      <c r="I32" s="132"/>
      <c r="J32" s="132"/>
      <c r="K32" s="132"/>
      <c r="L32" s="132"/>
      <c r="M32" s="132"/>
      <c r="N32" s="132"/>
      <c r="O32" s="132"/>
    </row>
    <row r="33" spans="1:15">
      <c r="A33" s="153">
        <v>38169</v>
      </c>
      <c r="B33" s="155">
        <v>1146.8499999999999</v>
      </c>
      <c r="C33" s="158">
        <v>935.83</v>
      </c>
      <c r="E33" s="149" t="s">
        <v>164</v>
      </c>
      <c r="F33" s="132"/>
      <c r="G33" s="132"/>
      <c r="H33" s="132"/>
      <c r="I33" s="132"/>
      <c r="J33" s="132"/>
      <c r="K33" s="132"/>
      <c r="L33" s="132"/>
      <c r="M33" s="132"/>
      <c r="N33" s="132"/>
      <c r="O33" s="132"/>
    </row>
    <row r="34" spans="1:15">
      <c r="A34" s="153">
        <v>38200</v>
      </c>
      <c r="B34" s="155">
        <v>1156.74</v>
      </c>
      <c r="C34" s="158">
        <v>954.81</v>
      </c>
      <c r="E34" s="149" t="s">
        <v>163</v>
      </c>
      <c r="F34" s="132"/>
      <c r="G34" s="132"/>
      <c r="H34" s="132"/>
      <c r="I34" s="132"/>
      <c r="J34" s="132"/>
      <c r="K34" s="132"/>
      <c r="L34" s="132"/>
      <c r="M34" s="132"/>
      <c r="N34" s="132"/>
      <c r="O34" s="132"/>
    </row>
    <row r="35" spans="1:15">
      <c r="A35" s="153">
        <v>38231</v>
      </c>
      <c r="B35" s="155">
        <v>1155.81</v>
      </c>
      <c r="C35" s="158">
        <v>970.13</v>
      </c>
      <c r="E35" s="149" t="s">
        <v>165</v>
      </c>
      <c r="F35" s="132"/>
      <c r="G35" s="132"/>
      <c r="H35" s="132"/>
      <c r="I35" s="132"/>
      <c r="J35" s="132"/>
      <c r="K35" s="132"/>
      <c r="L35" s="132"/>
      <c r="M35" s="132"/>
      <c r="N35" s="132"/>
      <c r="O35" s="132"/>
    </row>
    <row r="36" spans="1:15">
      <c r="A36" s="153">
        <v>38261</v>
      </c>
      <c r="B36" s="155">
        <v>1168.69</v>
      </c>
      <c r="C36" s="158">
        <v>996.25</v>
      </c>
      <c r="E36" s="149" t="s">
        <v>166</v>
      </c>
      <c r="F36" s="132"/>
      <c r="G36" s="132"/>
      <c r="H36" s="132"/>
      <c r="I36" s="132"/>
      <c r="J36" s="132"/>
      <c r="K36" s="132"/>
      <c r="L36" s="132"/>
      <c r="M36" s="132"/>
      <c r="N36" s="132"/>
      <c r="O36" s="132"/>
    </row>
    <row r="37" spans="1:15">
      <c r="A37" s="153">
        <v>38292</v>
      </c>
      <c r="B37" s="155">
        <v>1168.1099999999999</v>
      </c>
      <c r="C37" s="158">
        <v>996.73</v>
      </c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</row>
    <row r="38" spans="1:15">
      <c r="A38" s="153">
        <v>38322</v>
      </c>
      <c r="B38" s="156">
        <v>1132.57</v>
      </c>
      <c r="C38" s="159">
        <v>1013.93</v>
      </c>
      <c r="E38" s="149" t="s">
        <v>167</v>
      </c>
      <c r="F38" s="132"/>
      <c r="G38" s="132"/>
      <c r="H38" s="132"/>
      <c r="I38" s="132"/>
      <c r="J38" s="132"/>
      <c r="K38" s="132"/>
      <c r="L38" s="132"/>
      <c r="M38" s="132"/>
      <c r="N38" s="132"/>
      <c r="O38" s="132"/>
    </row>
    <row r="39" spans="1:15">
      <c r="A39" s="153">
        <v>38353</v>
      </c>
      <c r="B39" s="155">
        <v>1098.07</v>
      </c>
      <c r="C39" s="159">
        <v>1009</v>
      </c>
      <c r="E39" s="149" t="s">
        <v>168</v>
      </c>
      <c r="F39" s="132"/>
      <c r="G39" s="132"/>
      <c r="H39" s="132"/>
      <c r="I39" s="132"/>
      <c r="J39" s="132"/>
      <c r="K39" s="132"/>
      <c r="L39" s="132"/>
      <c r="M39" s="132"/>
      <c r="N39" s="132"/>
      <c r="O39" s="132"/>
    </row>
    <row r="40" spans="1:15">
      <c r="A40" s="153">
        <v>38384</v>
      </c>
      <c r="B40" s="155">
        <v>1135.1199999999999</v>
      </c>
      <c r="C40" s="159">
        <v>1022.64</v>
      </c>
      <c r="E40" s="132" t="s">
        <v>169</v>
      </c>
      <c r="F40" s="132"/>
      <c r="G40" s="132"/>
      <c r="H40" s="132"/>
      <c r="I40" s="132"/>
      <c r="J40" s="132"/>
      <c r="K40" s="132"/>
      <c r="L40" s="132"/>
      <c r="M40" s="132"/>
      <c r="N40" s="132"/>
      <c r="O40" s="132"/>
    </row>
    <row r="41" spans="1:15">
      <c r="A41" s="153">
        <v>38412</v>
      </c>
      <c r="B41" s="155">
        <v>1170.1500000000001</v>
      </c>
      <c r="C41" s="159">
        <v>1057.44</v>
      </c>
    </row>
    <row r="42" spans="1:15">
      <c r="A42" s="153">
        <v>38443</v>
      </c>
      <c r="B42" s="155">
        <v>1219.72</v>
      </c>
      <c r="C42" s="159">
        <v>1106.3</v>
      </c>
    </row>
    <row r="43" spans="1:15">
      <c r="A43" s="153">
        <v>38473</v>
      </c>
      <c r="B43" s="155">
        <v>1208.74</v>
      </c>
      <c r="C43" s="159">
        <v>1070.75</v>
      </c>
    </row>
    <row r="44" spans="1:15">
      <c r="A44" s="153">
        <v>38504</v>
      </c>
      <c r="B44" s="155">
        <v>1209</v>
      </c>
      <c r="C44" s="159">
        <v>1090.44</v>
      </c>
    </row>
    <row r="45" spans="1:15">
      <c r="A45" s="153">
        <v>38534</v>
      </c>
      <c r="B45" s="155">
        <v>1244.8599999999999</v>
      </c>
      <c r="C45" s="159">
        <v>1131.04</v>
      </c>
    </row>
    <row r="46" spans="1:15">
      <c r="A46" s="153">
        <v>38565</v>
      </c>
      <c r="B46" s="155">
        <v>1255.8599999999999</v>
      </c>
      <c r="C46" s="159">
        <v>1140.6099999999999</v>
      </c>
    </row>
    <row r="47" spans="1:15">
      <c r="A47" s="153">
        <v>38596</v>
      </c>
      <c r="B47" s="155">
        <v>1303.5899999999999</v>
      </c>
      <c r="C47" s="159">
        <v>1182.4100000000001</v>
      </c>
    </row>
    <row r="48" spans="1:15">
      <c r="A48" s="153">
        <v>38626</v>
      </c>
      <c r="B48" s="155">
        <v>1321.38</v>
      </c>
      <c r="C48" s="159">
        <v>1211.1199999999999</v>
      </c>
    </row>
    <row r="49" spans="1:3">
      <c r="A49" s="153">
        <v>38657</v>
      </c>
      <c r="B49" s="155">
        <v>1243.77</v>
      </c>
      <c r="C49" s="159">
        <v>1144.6099999999999</v>
      </c>
    </row>
    <row r="50" spans="1:3">
      <c r="A50" s="153">
        <v>38687</v>
      </c>
      <c r="B50" s="155">
        <v>1220.03</v>
      </c>
      <c r="C50" s="159">
        <v>1119.45</v>
      </c>
    </row>
    <row r="51" spans="1:3">
      <c r="A51" s="153">
        <v>38718</v>
      </c>
      <c r="B51" s="155">
        <v>1248.31</v>
      </c>
      <c r="C51" s="159">
        <v>1146.96</v>
      </c>
    </row>
    <row r="52" spans="1:3">
      <c r="A52" s="153">
        <v>38749</v>
      </c>
      <c r="B52" s="155">
        <v>1248.3699999999999</v>
      </c>
      <c r="C52" s="159">
        <v>1150.8900000000001</v>
      </c>
    </row>
    <row r="53" spans="1:3">
      <c r="A53" s="153">
        <v>38777</v>
      </c>
      <c r="B53" s="155">
        <v>1253.42</v>
      </c>
      <c r="C53" s="159">
        <v>1163.23</v>
      </c>
    </row>
    <row r="54" spans="1:3">
      <c r="A54" s="153">
        <v>38808</v>
      </c>
      <c r="B54" s="155">
        <v>1298.51</v>
      </c>
      <c r="C54" s="159">
        <v>1178.56</v>
      </c>
    </row>
    <row r="55" spans="1:3">
      <c r="A55" s="153">
        <v>38838</v>
      </c>
      <c r="B55" s="155">
        <v>1341.37</v>
      </c>
      <c r="C55" s="159">
        <v>1204.8699999999999</v>
      </c>
    </row>
    <row r="56" spans="1:3">
      <c r="A56" s="153">
        <v>38869</v>
      </c>
      <c r="B56" s="155">
        <v>1336.52</v>
      </c>
      <c r="C56" s="159">
        <v>1197</v>
      </c>
    </row>
    <row r="57" spans="1:3">
      <c r="A57" s="153">
        <v>38899</v>
      </c>
      <c r="B57" s="155">
        <v>1371.5</v>
      </c>
      <c r="C57" s="159">
        <v>1203.07</v>
      </c>
    </row>
    <row r="58" spans="1:3">
      <c r="A58" s="153">
        <v>38930</v>
      </c>
      <c r="B58" s="155">
        <v>1374.96</v>
      </c>
      <c r="C58" s="159">
        <v>1206.67</v>
      </c>
    </row>
    <row r="59" spans="1:3">
      <c r="A59" s="153">
        <v>38961</v>
      </c>
      <c r="B59" s="155">
        <v>1296.75</v>
      </c>
      <c r="C59" s="159">
        <v>1168.81</v>
      </c>
    </row>
    <row r="60" spans="1:3">
      <c r="A60" s="153">
        <v>38991</v>
      </c>
      <c r="B60" s="155">
        <v>1222.56</v>
      </c>
      <c r="C60" s="159">
        <v>1119.6400000000001</v>
      </c>
    </row>
    <row r="61" spans="1:3">
      <c r="A61" s="153">
        <v>39022</v>
      </c>
      <c r="B61" s="155">
        <v>1219.52</v>
      </c>
      <c r="C61" s="159">
        <v>1115.58</v>
      </c>
    </row>
    <row r="62" spans="1:3">
      <c r="A62" s="153">
        <v>39052</v>
      </c>
      <c r="B62" s="155">
        <v>1219.1300000000001</v>
      </c>
      <c r="C62" s="159">
        <v>1113.8699999999999</v>
      </c>
    </row>
    <row r="63" spans="1:3">
      <c r="A63" s="153">
        <v>39083</v>
      </c>
      <c r="B63" s="155">
        <v>1209.8499999999999</v>
      </c>
      <c r="C63" s="159">
        <v>1099.4000000000001</v>
      </c>
    </row>
    <row r="64" spans="1:3">
      <c r="A64" s="153">
        <v>39114</v>
      </c>
      <c r="B64" s="155">
        <v>1202.28</v>
      </c>
      <c r="C64" s="159">
        <v>1082.6400000000001</v>
      </c>
    </row>
    <row r="65" spans="1:3">
      <c r="A65" s="153">
        <v>39142</v>
      </c>
      <c r="B65" s="155">
        <v>1236.25</v>
      </c>
      <c r="C65" s="159">
        <v>1105.33</v>
      </c>
    </row>
    <row r="66" spans="1:3">
      <c r="A66" s="153">
        <v>39173</v>
      </c>
      <c r="B66" s="155">
        <v>1267.1500000000001</v>
      </c>
      <c r="C66" s="159">
        <v>1120.6300000000001</v>
      </c>
    </row>
    <row r="67" spans="1:3">
      <c r="A67" s="153">
        <v>39203</v>
      </c>
      <c r="B67" s="155">
        <v>1315.3</v>
      </c>
      <c r="C67" s="159">
        <v>1131</v>
      </c>
    </row>
    <row r="68" spans="1:3">
      <c r="A68" s="153">
        <v>39234</v>
      </c>
      <c r="B68" s="155">
        <v>1346.24</v>
      </c>
      <c r="C68" s="159">
        <v>1150.31</v>
      </c>
    </row>
    <row r="69" spans="1:3">
      <c r="A69" s="153">
        <v>39264</v>
      </c>
      <c r="B69" s="155">
        <v>1354.23</v>
      </c>
      <c r="C69" s="159">
        <v>1161.8399999999999</v>
      </c>
    </row>
    <row r="70" spans="1:3">
      <c r="A70" s="153">
        <v>39295</v>
      </c>
      <c r="B70" s="155">
        <v>1315.04</v>
      </c>
      <c r="C70" s="159">
        <v>1173.5899999999999</v>
      </c>
    </row>
    <row r="71" spans="1:3">
      <c r="A71" s="153">
        <v>39326</v>
      </c>
      <c r="B71" s="155">
        <v>1306</v>
      </c>
      <c r="C71" s="159">
        <v>1180.67</v>
      </c>
    </row>
    <row r="72" spans="1:3">
      <c r="A72" s="153">
        <v>39356</v>
      </c>
      <c r="B72" s="155">
        <v>1313.33</v>
      </c>
      <c r="C72" s="159">
        <v>1205.28</v>
      </c>
    </row>
    <row r="73" spans="1:3">
      <c r="A73" s="153">
        <v>39387</v>
      </c>
      <c r="B73" s="155">
        <v>1347.84</v>
      </c>
      <c r="C73" s="159">
        <v>1252.4100000000001</v>
      </c>
    </row>
    <row r="74" spans="1:3">
      <c r="A74" s="153">
        <v>39417</v>
      </c>
      <c r="B74" s="155">
        <v>1360.84</v>
      </c>
      <c r="C74" s="159">
        <v>1286.1099999999999</v>
      </c>
    </row>
    <row r="75" spans="1:3">
      <c r="A75" s="153">
        <v>39448</v>
      </c>
      <c r="B75" s="155">
        <v>1364.44</v>
      </c>
      <c r="C75" s="159">
        <v>1277.74</v>
      </c>
    </row>
    <row r="76" spans="1:3">
      <c r="A76" s="153">
        <v>39479</v>
      </c>
      <c r="B76" s="155">
        <v>1367.6</v>
      </c>
      <c r="C76" s="159">
        <v>1271.8900000000001</v>
      </c>
    </row>
    <row r="77" spans="1:3">
      <c r="A77" s="153">
        <v>39508</v>
      </c>
      <c r="B77" s="155">
        <v>1386.16</v>
      </c>
      <c r="C77" s="159">
        <v>1332.28</v>
      </c>
    </row>
    <row r="78" spans="1:3">
      <c r="A78" s="153">
        <v>39539</v>
      </c>
      <c r="B78" s="155">
        <v>1374.79</v>
      </c>
      <c r="C78" s="159">
        <v>1345.5</v>
      </c>
    </row>
    <row r="79" spans="1:3">
      <c r="A79" s="153">
        <v>39569</v>
      </c>
      <c r="B79" s="155">
        <v>1455.25</v>
      </c>
      <c r="C79" s="159">
        <v>1443.16</v>
      </c>
    </row>
    <row r="80" spans="1:3">
      <c r="A80" s="153">
        <v>39600</v>
      </c>
      <c r="B80" s="155">
        <v>1512.13</v>
      </c>
      <c r="C80" s="159">
        <v>1507.25</v>
      </c>
    </row>
    <row r="81" spans="1:3">
      <c r="A81" s="153">
        <v>39630</v>
      </c>
      <c r="B81" s="155">
        <v>1522.64</v>
      </c>
      <c r="C81" s="159">
        <v>1518.14</v>
      </c>
    </row>
    <row r="82" spans="1:3">
      <c r="A82" s="153">
        <v>39661</v>
      </c>
      <c r="B82" s="155">
        <v>1458.25</v>
      </c>
      <c r="C82" s="159">
        <v>1436.88</v>
      </c>
    </row>
    <row r="83" spans="1:3">
      <c r="A83" s="153">
        <v>39692</v>
      </c>
      <c r="B83" s="155">
        <v>1435.35</v>
      </c>
      <c r="C83" s="159">
        <v>1383.87</v>
      </c>
    </row>
    <row r="84" spans="1:3">
      <c r="A84" s="153">
        <v>39722</v>
      </c>
      <c r="B84" s="155">
        <v>1346.35</v>
      </c>
      <c r="C84" s="159">
        <v>1301.48</v>
      </c>
    </row>
    <row r="85" spans="1:3">
      <c r="A85" s="153">
        <v>39753</v>
      </c>
      <c r="B85" s="155">
        <v>1211.92</v>
      </c>
      <c r="C85" s="159">
        <v>1194.82</v>
      </c>
    </row>
    <row r="86" spans="1:3">
      <c r="A86" s="153">
        <v>39783</v>
      </c>
      <c r="B86" s="155">
        <v>1120.8800000000001</v>
      </c>
      <c r="C86" s="159">
        <v>1092.9000000000001</v>
      </c>
    </row>
    <row r="87" spans="1:3">
      <c r="A87" s="153">
        <v>39814</v>
      </c>
      <c r="B87" s="155">
        <v>1113.6400000000001</v>
      </c>
      <c r="C87" s="159">
        <v>1051.4000000000001</v>
      </c>
    </row>
    <row r="88" spans="1:3">
      <c r="A88" s="153">
        <v>39845</v>
      </c>
      <c r="B88" s="155">
        <v>1140.8</v>
      </c>
      <c r="C88" s="159">
        <v>1056.72</v>
      </c>
    </row>
    <row r="89" spans="1:3">
      <c r="A89" s="153">
        <v>39873</v>
      </c>
      <c r="B89" s="155">
        <v>1162.6099999999999</v>
      </c>
      <c r="C89" s="159">
        <v>1022.79</v>
      </c>
    </row>
    <row r="90" spans="1:3">
      <c r="A90" s="153">
        <v>39904</v>
      </c>
      <c r="B90" s="155">
        <v>1185.29</v>
      </c>
      <c r="C90" s="159">
        <v>1041.44</v>
      </c>
    </row>
    <row r="91" spans="1:3">
      <c r="A91" s="153">
        <v>39934</v>
      </c>
      <c r="B91" s="155">
        <v>1224.56</v>
      </c>
      <c r="C91" s="159">
        <v>1061.58</v>
      </c>
    </row>
    <row r="92" spans="1:3">
      <c r="A92" s="153">
        <v>39965</v>
      </c>
      <c r="B92" s="155">
        <v>1294.8399999999999</v>
      </c>
      <c r="C92" s="159">
        <v>1096.02</v>
      </c>
    </row>
    <row r="93" spans="1:3">
      <c r="A93" s="153">
        <v>39995</v>
      </c>
      <c r="B93" s="155">
        <v>1270.52</v>
      </c>
      <c r="C93" s="159">
        <v>1086.2</v>
      </c>
    </row>
    <row r="94" spans="1:3">
      <c r="A94" s="153">
        <v>40026</v>
      </c>
      <c r="B94" s="155">
        <v>1295.6300000000001</v>
      </c>
      <c r="C94" s="159">
        <v>1117.3800000000001</v>
      </c>
    </row>
    <row r="95" spans="1:3">
      <c r="A95" s="153">
        <v>40057</v>
      </c>
      <c r="B95" s="155">
        <v>1271.3499999999999</v>
      </c>
      <c r="C95" s="159">
        <v>1096.0899999999999</v>
      </c>
    </row>
    <row r="96" spans="1:3">
      <c r="A96" s="153">
        <v>40087</v>
      </c>
      <c r="B96" s="155">
        <v>1256.3699999999999</v>
      </c>
      <c r="C96" s="159">
        <v>1095.73</v>
      </c>
    </row>
    <row r="97" spans="1:3">
      <c r="A97" s="153">
        <v>40118</v>
      </c>
      <c r="B97" s="155">
        <v>1289.44</v>
      </c>
      <c r="C97" s="159">
        <v>1126.04</v>
      </c>
    </row>
    <row r="98" spans="1:3">
      <c r="A98" s="153">
        <v>40148</v>
      </c>
      <c r="B98" s="155">
        <v>1273.6600000000001</v>
      </c>
      <c r="C98" s="159">
        <v>1114.67</v>
      </c>
    </row>
    <row r="99" spans="1:3">
      <c r="A99" s="153">
        <v>40179</v>
      </c>
      <c r="B99" s="155">
        <v>1305.08</v>
      </c>
      <c r="C99" s="159">
        <v>1145.25</v>
      </c>
    </row>
    <row r="100" spans="1:3">
      <c r="A100" s="153">
        <v>40210</v>
      </c>
      <c r="B100" s="155">
        <v>1312.88</v>
      </c>
      <c r="C100" s="159">
        <v>1142.32</v>
      </c>
    </row>
    <row r="101" spans="1:3">
      <c r="A101" s="153">
        <v>40238</v>
      </c>
      <c r="B101" s="155">
        <v>1358.36</v>
      </c>
      <c r="C101" s="159">
        <v>1189.58</v>
      </c>
    </row>
    <row r="102" spans="1:3">
      <c r="A102" s="153">
        <v>40269</v>
      </c>
      <c r="B102" s="155">
        <v>1386.46</v>
      </c>
      <c r="C102" s="159">
        <v>1215.83</v>
      </c>
    </row>
    <row r="103" spans="1:3">
      <c r="A103" s="153">
        <v>40299</v>
      </c>
      <c r="B103" s="155">
        <v>1391.58</v>
      </c>
      <c r="C103" s="159">
        <v>1241.21</v>
      </c>
    </row>
    <row r="104" spans="1:3">
      <c r="A104" s="153">
        <v>40330</v>
      </c>
      <c r="B104" s="155">
        <v>1377.42</v>
      </c>
      <c r="C104" s="159">
        <v>1236.3</v>
      </c>
    </row>
    <row r="105" spans="1:3">
      <c r="A105" s="153">
        <v>40360</v>
      </c>
      <c r="B105" s="155">
        <v>1371.76</v>
      </c>
      <c r="C105" s="159">
        <v>1215.31</v>
      </c>
    </row>
    <row r="106" spans="1:3">
      <c r="A106" s="153">
        <v>40391</v>
      </c>
      <c r="B106" s="155">
        <v>1362.67</v>
      </c>
      <c r="C106" s="159">
        <v>1211.44</v>
      </c>
    </row>
    <row r="107" spans="1:3">
      <c r="A107" s="153">
        <v>40422</v>
      </c>
      <c r="B107" s="155">
        <v>1355.34</v>
      </c>
      <c r="C107" s="159">
        <v>1217.18</v>
      </c>
    </row>
    <row r="108" spans="1:3">
      <c r="A108" s="153">
        <v>40452</v>
      </c>
      <c r="B108" s="155">
        <v>1351.82</v>
      </c>
      <c r="C108" s="159">
        <v>1221.46</v>
      </c>
    </row>
    <row r="109" spans="1:3">
      <c r="A109" s="153">
        <v>40483</v>
      </c>
      <c r="B109" s="155">
        <v>1369.93</v>
      </c>
      <c r="C109" s="159">
        <v>1242.8399999999999</v>
      </c>
    </row>
    <row r="110" spans="1:3">
      <c r="A110" s="153">
        <v>40513</v>
      </c>
      <c r="B110" s="155">
        <v>1411.52</v>
      </c>
      <c r="C110" s="159">
        <v>1286.3800000000001</v>
      </c>
    </row>
    <row r="111" spans="1:3">
      <c r="A111" s="153">
        <v>40544</v>
      </c>
      <c r="B111" s="155">
        <v>1452.56</v>
      </c>
      <c r="C111" s="159">
        <v>1328.14</v>
      </c>
    </row>
    <row r="112" spans="1:3">
      <c r="A112" s="153">
        <v>40575</v>
      </c>
      <c r="B112" s="155">
        <v>1469.63</v>
      </c>
      <c r="C112" s="159">
        <v>1351.26</v>
      </c>
    </row>
    <row r="113" spans="1:3">
      <c r="A113" s="153">
        <v>40603</v>
      </c>
      <c r="B113" s="155">
        <v>1523.15</v>
      </c>
      <c r="C113" s="159">
        <v>1416.73</v>
      </c>
    </row>
    <row r="114" spans="1:3">
      <c r="A114" s="153">
        <v>40634</v>
      </c>
      <c r="B114" s="155">
        <v>1542.19</v>
      </c>
      <c r="C114" s="159">
        <v>1448.06</v>
      </c>
    </row>
    <row r="115" spans="1:3">
      <c r="A115" s="153">
        <v>40664</v>
      </c>
      <c r="B115" s="155">
        <v>1548.69</v>
      </c>
      <c r="C115" s="159">
        <v>1423.26</v>
      </c>
    </row>
    <row r="116" spans="1:3">
      <c r="A116" s="153">
        <v>40695</v>
      </c>
      <c r="B116" s="155">
        <v>1529.36</v>
      </c>
      <c r="C116" s="159">
        <v>1402.52</v>
      </c>
    </row>
    <row r="117" spans="1:3">
      <c r="A117" s="153">
        <v>40725</v>
      </c>
      <c r="B117" s="155">
        <v>1576.16</v>
      </c>
      <c r="C117" s="159">
        <v>1450.28</v>
      </c>
    </row>
    <row r="118" spans="1:3">
      <c r="A118" s="153">
        <v>40756</v>
      </c>
      <c r="B118" s="155">
        <v>1586.02</v>
      </c>
      <c r="C118" s="159">
        <v>1461.04</v>
      </c>
    </row>
    <row r="119" spans="1:3">
      <c r="A119" s="153">
        <v>40787</v>
      </c>
      <c r="B119" s="155">
        <v>1589.69</v>
      </c>
      <c r="C119" s="159">
        <v>1465.79</v>
      </c>
    </row>
    <row r="120" spans="1:3">
      <c r="A120" s="153">
        <v>40817</v>
      </c>
      <c r="B120" s="155">
        <v>1592.27</v>
      </c>
      <c r="C120" s="159">
        <v>1483.92</v>
      </c>
    </row>
    <row r="121" spans="1:3">
      <c r="A121" s="153">
        <v>40848</v>
      </c>
      <c r="B121" s="155">
        <v>1591.67</v>
      </c>
      <c r="C121" s="159">
        <v>1512.89</v>
      </c>
    </row>
    <row r="122" spans="1:3">
      <c r="A122" s="153">
        <v>40878</v>
      </c>
      <c r="B122" s="155">
        <v>1655.16</v>
      </c>
      <c r="C122" s="159">
        <v>1631.65</v>
      </c>
    </row>
    <row r="123" spans="1:3">
      <c r="A123" s="153">
        <v>40909</v>
      </c>
      <c r="B123" s="155">
        <v>1700.9</v>
      </c>
      <c r="C123" s="159">
        <v>1671.71</v>
      </c>
    </row>
    <row r="124" spans="1:3">
      <c r="A124" s="153">
        <v>40940</v>
      </c>
      <c r="B124" s="155">
        <v>1737.8</v>
      </c>
      <c r="C124" s="159">
        <v>1692.94</v>
      </c>
    </row>
    <row r="125" spans="1:3">
      <c r="A125" s="153">
        <v>40969</v>
      </c>
      <c r="B125" s="155">
        <v>1799.67</v>
      </c>
      <c r="C125" s="159">
        <v>1724.27</v>
      </c>
    </row>
    <row r="126" spans="1:3">
      <c r="A126" s="153">
        <v>41000</v>
      </c>
      <c r="B126" s="155">
        <v>1850.22</v>
      </c>
      <c r="C126" s="159">
        <v>1735.05</v>
      </c>
    </row>
    <row r="127" spans="1:3">
      <c r="A127" s="153">
        <v>41030</v>
      </c>
      <c r="B127" s="155">
        <v>1805.67</v>
      </c>
      <c r="C127" s="159">
        <v>1703.01</v>
      </c>
    </row>
    <row r="128" spans="1:3">
      <c r="A128" s="153">
        <v>41061</v>
      </c>
      <c r="B128" s="155">
        <v>1760.7</v>
      </c>
      <c r="C128" s="159">
        <v>1657.23</v>
      </c>
    </row>
    <row r="129" spans="1:3">
      <c r="A129" s="153">
        <v>41091</v>
      </c>
      <c r="B129" s="155">
        <v>1750.95</v>
      </c>
      <c r="C129" s="159">
        <v>1647.02</v>
      </c>
    </row>
    <row r="130" spans="1:3">
      <c r="A130" s="153">
        <v>41122</v>
      </c>
      <c r="B130" s="155">
        <v>1818.26</v>
      </c>
      <c r="C130" s="159">
        <v>1716.81</v>
      </c>
    </row>
    <row r="131" spans="1:3">
      <c r="A131" s="153">
        <v>41153</v>
      </c>
      <c r="B131" s="155">
        <v>1870.89</v>
      </c>
      <c r="C131" s="159">
        <v>1764.22</v>
      </c>
    </row>
    <row r="132" spans="1:3">
      <c r="A132" s="153">
        <v>41183</v>
      </c>
      <c r="B132" s="155">
        <v>1833.91</v>
      </c>
      <c r="C132" s="159">
        <v>1745.65</v>
      </c>
    </row>
    <row r="133" spans="1:3">
      <c r="A133" s="153">
        <v>41214</v>
      </c>
      <c r="B133" s="155">
        <v>1759.07</v>
      </c>
      <c r="C133" s="159">
        <v>1712.85</v>
      </c>
    </row>
    <row r="134" spans="1:3">
      <c r="A134" s="153">
        <v>41244</v>
      </c>
      <c r="B134" s="155">
        <v>1746.45</v>
      </c>
      <c r="C134" s="159">
        <v>1701.11</v>
      </c>
    </row>
    <row r="135" spans="1:3">
      <c r="A135" s="153">
        <v>41275</v>
      </c>
      <c r="B135" s="155">
        <v>1749.94</v>
      </c>
      <c r="C135" s="160">
        <v>1694.38</v>
      </c>
    </row>
    <row r="136" spans="1:3">
      <c r="A136" s="153">
        <v>41306</v>
      </c>
      <c r="B136" s="155">
        <v>1781</v>
      </c>
      <c r="C136" s="160">
        <v>1699.67</v>
      </c>
    </row>
    <row r="137" spans="1:3">
      <c r="A137" s="153">
        <v>41334</v>
      </c>
      <c r="B137" s="155">
        <v>1796.91</v>
      </c>
      <c r="C137" s="160">
        <v>1693.94</v>
      </c>
    </row>
    <row r="138" spans="1:3">
      <c r="A138" s="153">
        <v>41365</v>
      </c>
      <c r="B138" s="155">
        <v>1753.8</v>
      </c>
      <c r="C138" s="160">
        <v>1651.11</v>
      </c>
    </row>
    <row r="139" spans="1:3">
      <c r="A139" s="153">
        <v>41395</v>
      </c>
      <c r="B139" s="155">
        <v>1716.16</v>
      </c>
      <c r="C139" s="160">
        <v>1612.31</v>
      </c>
    </row>
    <row r="140" spans="1:3">
      <c r="A140" s="153">
        <v>41426</v>
      </c>
      <c r="B140" s="155">
        <v>1733.76</v>
      </c>
      <c r="C140" s="160">
        <v>1626.46</v>
      </c>
    </row>
    <row r="141" spans="1:3">
      <c r="A141" s="153">
        <v>41456</v>
      </c>
      <c r="B141" s="155">
        <v>1753.53</v>
      </c>
      <c r="C141" s="160">
        <v>1644.02</v>
      </c>
    </row>
    <row r="142" spans="1:3">
      <c r="A142" s="153">
        <v>41487</v>
      </c>
      <c r="B142" s="155">
        <v>1767.85</v>
      </c>
      <c r="C142" s="160">
        <v>1658.04</v>
      </c>
    </row>
    <row r="143" spans="1:3">
      <c r="A143" s="153">
        <v>41518</v>
      </c>
      <c r="B143" s="155">
        <v>1773.23</v>
      </c>
      <c r="C143" s="160">
        <v>1676.67</v>
      </c>
    </row>
    <row r="144" spans="1:3">
      <c r="A144" s="153">
        <v>41548</v>
      </c>
      <c r="B144" s="155">
        <v>1728.78</v>
      </c>
      <c r="C144" s="160">
        <v>1659.69</v>
      </c>
    </row>
    <row r="145" spans="1:3">
      <c r="A145" s="153">
        <v>41579</v>
      </c>
      <c r="B145" s="155">
        <v>1703</v>
      </c>
      <c r="C145" s="160">
        <v>1636.63</v>
      </c>
    </row>
    <row r="146" spans="1:3">
      <c r="A146" s="153">
        <v>41609</v>
      </c>
      <c r="B146" s="155">
        <v>1727.63</v>
      </c>
      <c r="C146" s="160">
        <v>1656.56</v>
      </c>
    </row>
    <row r="147" spans="1:3">
      <c r="A147" s="153">
        <v>41640</v>
      </c>
      <c r="B147" s="155">
        <v>1723.07</v>
      </c>
      <c r="C147" s="160">
        <v>1648.99</v>
      </c>
    </row>
    <row r="148" spans="1:3">
      <c r="A148" s="153">
        <v>41671</v>
      </c>
      <c r="B148" s="155">
        <v>1714.05</v>
      </c>
      <c r="C148" s="160">
        <v>1637.83</v>
      </c>
    </row>
    <row r="149" spans="1:3">
      <c r="A149" s="153">
        <v>41699</v>
      </c>
      <c r="B149" s="155">
        <v>1715.3</v>
      </c>
      <c r="C149" s="160">
        <v>1631.47</v>
      </c>
    </row>
    <row r="150" spans="1:3">
      <c r="A150" s="153">
        <v>41730</v>
      </c>
      <c r="B150" s="155">
        <v>1725.6</v>
      </c>
      <c r="C150" s="160">
        <v>1628.55</v>
      </c>
    </row>
    <row r="151" spans="1:3">
      <c r="A151" s="153">
        <v>41760</v>
      </c>
      <c r="B151" s="155">
        <v>1737.53</v>
      </c>
      <c r="C151" s="160">
        <v>1630.68</v>
      </c>
    </row>
    <row r="152" spans="1:3">
      <c r="A152" s="153">
        <v>41791</v>
      </c>
      <c r="B152" s="155">
        <v>1743.96</v>
      </c>
      <c r="C152" s="160">
        <v>1632.08</v>
      </c>
    </row>
    <row r="153" spans="1:3">
      <c r="A153" s="153">
        <v>41821</v>
      </c>
      <c r="B153" s="155">
        <v>1761.19</v>
      </c>
      <c r="C153" s="160">
        <v>1635.64</v>
      </c>
    </row>
    <row r="154" spans="1:3">
      <c r="A154" s="153">
        <v>41852</v>
      </c>
      <c r="B154" s="155">
        <v>1749.73</v>
      </c>
      <c r="C154" s="160">
        <v>1621.61</v>
      </c>
    </row>
    <row r="155" spans="1:3">
      <c r="A155" s="153">
        <v>41883</v>
      </c>
      <c r="B155" s="155">
        <v>1734.56</v>
      </c>
      <c r="C155" s="160">
        <v>1614.78</v>
      </c>
    </row>
    <row r="156" spans="1:3">
      <c r="A156" s="153">
        <v>41913</v>
      </c>
      <c r="B156" s="155">
        <v>1709.22</v>
      </c>
      <c r="C156" s="160">
        <v>1593.24</v>
      </c>
    </row>
    <row r="157" spans="1:3">
      <c r="A157" s="153">
        <v>41944</v>
      </c>
      <c r="B157" s="155">
        <v>1652.41</v>
      </c>
      <c r="C157" s="160">
        <v>1553.45</v>
      </c>
    </row>
    <row r="158" spans="1:3">
      <c r="A158" s="153">
        <v>41974</v>
      </c>
      <c r="B158" s="155">
        <v>1585.65</v>
      </c>
      <c r="C158" s="160">
        <v>1493.47</v>
      </c>
    </row>
    <row r="159" spans="1:3">
      <c r="A159" s="153">
        <v>42005</v>
      </c>
      <c r="B159" s="155">
        <v>1472.04</v>
      </c>
      <c r="C159" s="160">
        <v>1387.26</v>
      </c>
    </row>
    <row r="160" spans="1:3">
      <c r="A160" s="153">
        <v>42036</v>
      </c>
      <c r="B160" s="155">
        <v>1489.44</v>
      </c>
      <c r="C160" s="160">
        <v>1400.39</v>
      </c>
    </row>
    <row r="161" spans="1:3">
      <c r="A161" s="153">
        <v>42064</v>
      </c>
      <c r="B161" s="155">
        <v>1565.9</v>
      </c>
      <c r="C161" s="160">
        <v>1462.26</v>
      </c>
    </row>
    <row r="162" spans="1:3">
      <c r="A162" s="153">
        <v>42095</v>
      </c>
      <c r="B162" s="155">
        <v>1580.63</v>
      </c>
      <c r="C162" s="160">
        <v>1447.72</v>
      </c>
    </row>
    <row r="163" spans="1:3">
      <c r="A163" s="153">
        <v>42125</v>
      </c>
      <c r="B163" s="155">
        <v>1614.05</v>
      </c>
      <c r="C163" s="160">
        <v>1480.2</v>
      </c>
    </row>
    <row r="164" spans="1:3">
      <c r="A164" s="153">
        <v>42156</v>
      </c>
      <c r="B164" s="155">
        <v>1622.84</v>
      </c>
      <c r="C164" s="160">
        <v>1477.54</v>
      </c>
    </row>
    <row r="165" spans="1:3">
      <c r="A165" s="153">
        <v>42186</v>
      </c>
      <c r="B165" s="155">
        <v>1626.46</v>
      </c>
      <c r="C165" s="160">
        <v>1451.55</v>
      </c>
    </row>
    <row r="166" spans="1:3">
      <c r="A166" s="153">
        <v>42217</v>
      </c>
      <c r="B166" s="155">
        <v>1567.82</v>
      </c>
      <c r="C166" s="160">
        <v>1398.76</v>
      </c>
    </row>
    <row r="167" spans="1:3">
      <c r="A167" s="153">
        <v>42248</v>
      </c>
      <c r="B167" s="155">
        <v>1494.74</v>
      </c>
      <c r="C167" s="160">
        <v>1360.03</v>
      </c>
    </row>
    <row r="168" spans="1:3">
      <c r="A168" s="153">
        <v>42278</v>
      </c>
      <c r="B168" s="155">
        <v>1473.21</v>
      </c>
      <c r="C168" s="160">
        <v>1348.4</v>
      </c>
    </row>
    <row r="169" spans="1:3">
      <c r="A169" s="153">
        <v>42309</v>
      </c>
      <c r="B169" s="155">
        <v>1457.35</v>
      </c>
      <c r="C169" s="160">
        <v>1340.52</v>
      </c>
    </row>
    <row r="170" spans="1:3">
      <c r="A170" s="153">
        <v>42339</v>
      </c>
      <c r="B170" s="155">
        <v>1450.68</v>
      </c>
      <c r="C170" s="160">
        <v>1308.8499999999999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C1" workbookViewId="0">
      <selection activeCell="G21" sqref="G21"/>
    </sheetView>
  </sheetViews>
  <sheetFormatPr defaultRowHeight="12.75"/>
  <cols>
    <col min="2" max="2" width="14.42578125" customWidth="1"/>
    <col min="3" max="4" width="13.28515625" bestFit="1" customWidth="1"/>
    <col min="5" max="5" width="12.42578125" bestFit="1" customWidth="1"/>
  </cols>
  <sheetData>
    <row r="1" spans="1:12" ht="21">
      <c r="D1" s="295"/>
      <c r="E1" s="295"/>
      <c r="F1" s="295"/>
      <c r="G1" s="295"/>
      <c r="H1" s="295"/>
      <c r="I1" s="295"/>
      <c r="J1" s="295"/>
      <c r="K1" s="295"/>
      <c r="L1" s="295"/>
    </row>
    <row r="2" spans="1:12" ht="37.5">
      <c r="B2" s="95" t="s">
        <v>6</v>
      </c>
    </row>
    <row r="4" spans="1:12">
      <c r="A4" s="152" t="s">
        <v>2</v>
      </c>
      <c r="B4" s="155" t="s">
        <v>3</v>
      </c>
      <c r="C4" s="161" t="s">
        <v>180</v>
      </c>
      <c r="D4" s="157" t="s">
        <v>150</v>
      </c>
      <c r="E4" s="169" t="s">
        <v>181</v>
      </c>
    </row>
    <row r="5" spans="1:12">
      <c r="A5" s="153">
        <v>37257</v>
      </c>
      <c r="B5" s="155">
        <v>992.39</v>
      </c>
      <c r="C5" s="162"/>
      <c r="D5" s="158">
        <v>836.14</v>
      </c>
      <c r="E5" s="170"/>
    </row>
    <row r="6" spans="1:12">
      <c r="A6" s="153">
        <v>37288</v>
      </c>
      <c r="B6" s="155">
        <v>1095</v>
      </c>
      <c r="C6" s="162"/>
      <c r="D6" s="158">
        <v>837.04</v>
      </c>
      <c r="E6" s="170"/>
    </row>
    <row r="7" spans="1:12">
      <c r="A7" s="153">
        <v>37316</v>
      </c>
      <c r="B7" s="155">
        <v>1023.92</v>
      </c>
      <c r="C7" s="162"/>
      <c r="D7" s="158">
        <v>844.64</v>
      </c>
      <c r="E7" s="170"/>
    </row>
    <row r="8" spans="1:12">
      <c r="A8" s="153">
        <v>37347</v>
      </c>
      <c r="B8" s="155">
        <v>1063.3599999999999</v>
      </c>
      <c r="C8" s="162"/>
      <c r="D8" s="158">
        <v>866.36</v>
      </c>
      <c r="E8" s="170"/>
    </row>
    <row r="9" spans="1:12">
      <c r="A9" s="153">
        <v>37377</v>
      </c>
      <c r="B9" s="155">
        <v>1071.58</v>
      </c>
      <c r="C9" s="162"/>
      <c r="D9" s="158">
        <v>868.07</v>
      </c>
      <c r="E9" s="170"/>
    </row>
    <row r="10" spans="1:12">
      <c r="A10" s="153">
        <v>37408</v>
      </c>
      <c r="B10" s="155">
        <v>1061.1099999999999</v>
      </c>
      <c r="C10" s="162"/>
      <c r="D10" s="158">
        <v>857.43</v>
      </c>
      <c r="E10" s="170"/>
    </row>
    <row r="11" spans="1:12">
      <c r="A11" s="153">
        <v>37438</v>
      </c>
      <c r="B11" s="155">
        <v>1052.43</v>
      </c>
      <c r="C11" s="162">
        <f>((B5/2)+B6+B7+B8+B9+B10+B11+B12+B13+B14+B15+B16+(B17/2))/12</f>
        <v>1056.5758333333331</v>
      </c>
      <c r="D11" s="158">
        <v>846.06</v>
      </c>
      <c r="E11" s="170">
        <f>((D5/2)+D6+D7+D8+D9+D10+D11+D12+D13+D14+D15+D16+(D17/2))/12</f>
        <v>857.47500000000002</v>
      </c>
    </row>
    <row r="12" spans="1:12">
      <c r="A12" s="153">
        <v>37469</v>
      </c>
      <c r="B12" s="155">
        <v>1052.57</v>
      </c>
      <c r="C12" s="162">
        <f t="shared" ref="C12:C15" si="0">((B6/2)+B7+B8+B9+B10+B11+B12+B13+B14+B15+B16+B17+(B18/2))/12</f>
        <v>1059.4479166666667</v>
      </c>
      <c r="D12" s="158">
        <v>842.69</v>
      </c>
      <c r="E12" s="170">
        <f t="shared" ref="E12:E75" si="1">((D6/2)+D7+D8+D9+D10+D11+D12+D13+D14+D15+D16+D17+(D18/2))/12</f>
        <v>862.66875000000016</v>
      </c>
    </row>
    <row r="13" spans="1:12">
      <c r="A13" s="153">
        <v>37500</v>
      </c>
      <c r="B13" s="155">
        <v>1061.73</v>
      </c>
      <c r="C13" s="162">
        <f t="shared" si="0"/>
        <v>1062.1100000000001</v>
      </c>
      <c r="D13" s="158">
        <v>859.39</v>
      </c>
      <c r="E13" s="170">
        <f t="shared" si="1"/>
        <v>869.3841666666666</v>
      </c>
    </row>
    <row r="14" spans="1:12">
      <c r="A14" s="153">
        <v>37530</v>
      </c>
      <c r="B14" s="155">
        <v>1068.08</v>
      </c>
      <c r="C14" s="162">
        <f t="shared" si="0"/>
        <v>1065.1504166666668</v>
      </c>
      <c r="D14" s="158">
        <v>875.67</v>
      </c>
      <c r="E14" s="170">
        <f t="shared" si="1"/>
        <v>874.8991666666667</v>
      </c>
    </row>
    <row r="15" spans="1:12">
      <c r="A15" s="153">
        <v>37561</v>
      </c>
      <c r="B15" s="155">
        <v>1052.98</v>
      </c>
      <c r="C15" s="162">
        <f t="shared" si="0"/>
        <v>1063.9037500000002</v>
      </c>
      <c r="D15" s="158">
        <v>864.11</v>
      </c>
      <c r="E15" s="170">
        <f t="shared" si="1"/>
        <v>876.28291666666667</v>
      </c>
    </row>
    <row r="16" spans="1:12">
      <c r="A16" s="153">
        <v>37591</v>
      </c>
      <c r="B16" s="155">
        <v>1045.69</v>
      </c>
      <c r="C16" s="162">
        <f>((B10/2)+B11+B12+B13+B14+B15+B16+B17+B18+B19+B20+B21+(B22/2))/12</f>
        <v>1061.3675000000001</v>
      </c>
      <c r="D16" s="158">
        <v>864.37</v>
      </c>
      <c r="E16" s="170">
        <f t="shared" si="1"/>
        <v>875.50291666666681</v>
      </c>
    </row>
    <row r="17" spans="1:15">
      <c r="A17" s="153">
        <v>37622</v>
      </c>
      <c r="B17" s="155">
        <v>1068.53</v>
      </c>
      <c r="C17" s="162">
        <f t="shared" ref="C17:C80" si="2">((B11/2)+B12+B13+B14+B15+B16+B17+B18+B19+B20+B21+B22+(B23/2))/12</f>
        <v>1059.8666666666668</v>
      </c>
      <c r="D17" s="158">
        <v>891.6</v>
      </c>
      <c r="E17" s="170">
        <f t="shared" si="1"/>
        <v>875.21208333333334</v>
      </c>
    </row>
    <row r="18" spans="1:15">
      <c r="A18" s="153">
        <v>37653</v>
      </c>
      <c r="B18" s="155">
        <v>1087.79</v>
      </c>
      <c r="C18" s="162">
        <f t="shared" si="2"/>
        <v>1060.1329166666667</v>
      </c>
      <c r="D18" s="158">
        <v>906.23</v>
      </c>
      <c r="E18" s="170">
        <f t="shared" si="1"/>
        <v>876.3549999999999</v>
      </c>
    </row>
    <row r="19" spans="1:15">
      <c r="A19" s="153">
        <v>37681</v>
      </c>
      <c r="B19" s="155">
        <v>1095.02</v>
      </c>
      <c r="C19" s="162">
        <f t="shared" si="2"/>
        <v>1061.1095833333331</v>
      </c>
      <c r="D19" s="158">
        <v>936.62</v>
      </c>
      <c r="E19" s="170">
        <f t="shared" si="1"/>
        <v>877.48791666666648</v>
      </c>
    </row>
    <row r="20" spans="1:15">
      <c r="A20" s="153">
        <v>37712</v>
      </c>
      <c r="B20" s="155">
        <v>1065.23</v>
      </c>
      <c r="C20" s="162">
        <f t="shared" si="2"/>
        <v>1060.5249999999999</v>
      </c>
      <c r="D20" s="158">
        <v>906.74</v>
      </c>
      <c r="E20" s="170">
        <f t="shared" si="1"/>
        <v>877.04874999999981</v>
      </c>
    </row>
    <row r="21" spans="1:15">
      <c r="A21" s="153">
        <v>37742</v>
      </c>
      <c r="B21" s="155">
        <v>1039.79</v>
      </c>
      <c r="C21" s="162">
        <f t="shared" si="2"/>
        <v>1059.1187499999999</v>
      </c>
      <c r="D21" s="158">
        <v>860.9</v>
      </c>
      <c r="E21" s="170">
        <f t="shared" si="1"/>
        <v>876.83916666666653</v>
      </c>
      <c r="G21" s="270" t="s">
        <v>258</v>
      </c>
      <c r="H21" s="271"/>
      <c r="I21" s="271"/>
      <c r="J21" s="271"/>
      <c r="K21" s="271"/>
      <c r="L21" s="271"/>
      <c r="M21" s="271"/>
      <c r="N21" s="271"/>
    </row>
    <row r="22" spans="1:15">
      <c r="A22" s="153">
        <v>37773</v>
      </c>
      <c r="B22" s="155">
        <v>1032.03</v>
      </c>
      <c r="C22" s="162">
        <f t="shared" si="2"/>
        <v>1058.3487500000001</v>
      </c>
      <c r="D22" s="158">
        <v>845.88</v>
      </c>
      <c r="E22" s="170">
        <f t="shared" si="1"/>
        <v>877.47916666666663</v>
      </c>
      <c r="I22" s="272"/>
      <c r="J22" s="97"/>
      <c r="K22" s="97"/>
      <c r="L22" s="97"/>
      <c r="M22" s="97"/>
    </row>
    <row r="23" spans="1:15">
      <c r="A23" s="153">
        <v>37803</v>
      </c>
      <c r="B23" s="155">
        <v>1045.49</v>
      </c>
      <c r="C23" s="162">
        <f t="shared" si="2"/>
        <v>1057.0904166666667</v>
      </c>
      <c r="D23" s="158">
        <v>850.63</v>
      </c>
      <c r="E23" s="170">
        <f t="shared" si="1"/>
        <v>877.0291666666667</v>
      </c>
      <c r="G23" s="171" t="s">
        <v>182</v>
      </c>
      <c r="H23" s="171"/>
      <c r="I23" s="171"/>
      <c r="J23" s="171"/>
      <c r="K23" s="171"/>
      <c r="L23" s="171"/>
      <c r="M23" s="171"/>
      <c r="N23" s="171"/>
      <c r="O23" s="6"/>
    </row>
    <row r="24" spans="1:15">
      <c r="A24" s="153">
        <v>37834</v>
      </c>
      <c r="B24" s="155">
        <v>1065.9000000000001</v>
      </c>
      <c r="C24" s="162">
        <f t="shared" si="2"/>
        <v>1055.1729166666667</v>
      </c>
      <c r="D24" s="158">
        <v>865.55</v>
      </c>
      <c r="E24" s="170">
        <f t="shared" si="1"/>
        <v>874.94416666666666</v>
      </c>
      <c r="G24" s="172" t="s">
        <v>183</v>
      </c>
      <c r="H24" s="171"/>
      <c r="I24" s="171"/>
      <c r="J24" s="171"/>
      <c r="K24" s="171"/>
      <c r="L24" s="171"/>
      <c r="M24" s="171"/>
      <c r="N24" s="171"/>
      <c r="O24" s="6"/>
    </row>
    <row r="25" spans="1:15">
      <c r="A25" s="153">
        <v>37865</v>
      </c>
      <c r="B25" s="155">
        <v>1071.8399999999999</v>
      </c>
      <c r="C25" s="162">
        <f t="shared" si="2"/>
        <v>1053.6079166666666</v>
      </c>
      <c r="D25" s="158">
        <v>863.72</v>
      </c>
      <c r="E25" s="170">
        <f t="shared" si="1"/>
        <v>871.46916666666675</v>
      </c>
      <c r="G25" s="171" t="s">
        <v>184</v>
      </c>
      <c r="H25" s="171"/>
      <c r="I25" s="171"/>
      <c r="J25" s="171"/>
      <c r="K25" s="171"/>
      <c r="L25" s="171"/>
      <c r="M25" s="171"/>
      <c r="N25" s="171"/>
      <c r="O25" s="6"/>
    </row>
    <row r="26" spans="1:15">
      <c r="A26" s="153">
        <v>37895</v>
      </c>
      <c r="B26" s="155">
        <v>1043.94</v>
      </c>
      <c r="C26" s="162">
        <f t="shared" si="2"/>
        <v>1054.186666666667</v>
      </c>
      <c r="D26" s="158">
        <v>860.8</v>
      </c>
      <c r="E26" s="170">
        <f t="shared" si="1"/>
        <v>869.09166666666681</v>
      </c>
      <c r="G26" s="171" t="s">
        <v>185</v>
      </c>
      <c r="H26" s="171"/>
      <c r="I26" s="171"/>
      <c r="J26" s="171"/>
      <c r="K26" s="171"/>
      <c r="L26" s="171"/>
      <c r="M26" s="171"/>
      <c r="N26" s="171"/>
      <c r="O26" s="6"/>
    </row>
    <row r="27" spans="1:15">
      <c r="A27" s="153">
        <v>37926</v>
      </c>
      <c r="B27" s="155">
        <v>1043.3699999999999</v>
      </c>
      <c r="C27" s="162">
        <f t="shared" si="2"/>
        <v>1059.1141666666665</v>
      </c>
      <c r="D27" s="158">
        <v>873.95</v>
      </c>
      <c r="E27" s="170">
        <f t="shared" si="1"/>
        <v>871.41875000000016</v>
      </c>
      <c r="G27" s="171" t="s">
        <v>186</v>
      </c>
      <c r="H27" s="171"/>
      <c r="I27" s="171"/>
      <c r="J27" s="171"/>
      <c r="K27" s="171"/>
      <c r="L27" s="171"/>
      <c r="M27" s="171"/>
      <c r="N27" s="171"/>
      <c r="O27" s="6"/>
    </row>
    <row r="28" spans="1:15">
      <c r="A28" s="153">
        <v>37956</v>
      </c>
      <c r="B28" s="155">
        <v>1036.82</v>
      </c>
      <c r="C28" s="162">
        <f t="shared" si="2"/>
        <v>1067.7645833333333</v>
      </c>
      <c r="D28" s="158">
        <v>869.89</v>
      </c>
      <c r="E28" s="170">
        <f t="shared" si="1"/>
        <v>877.87</v>
      </c>
      <c r="G28" s="171" t="s">
        <v>187</v>
      </c>
      <c r="H28" s="171"/>
      <c r="I28" s="171"/>
      <c r="J28" s="171"/>
      <c r="K28" s="171"/>
      <c r="L28" s="171"/>
      <c r="M28" s="171"/>
      <c r="N28" s="171"/>
      <c r="O28" s="6"/>
    </row>
    <row r="29" spans="1:15">
      <c r="A29" s="153">
        <v>37987</v>
      </c>
      <c r="B29" s="155">
        <v>1047.2</v>
      </c>
      <c r="C29" s="162">
        <f t="shared" si="2"/>
        <v>1076.8258333333331</v>
      </c>
      <c r="D29" s="158">
        <v>875.28</v>
      </c>
      <c r="E29" s="170">
        <f t="shared" si="1"/>
        <v>885.23666666666668</v>
      </c>
      <c r="G29" s="171" t="s">
        <v>188</v>
      </c>
      <c r="H29" s="171"/>
      <c r="I29" s="171"/>
      <c r="J29" s="171"/>
      <c r="K29" s="171"/>
      <c r="L29" s="171"/>
      <c r="M29" s="171"/>
      <c r="N29" s="171"/>
      <c r="O29" s="6"/>
    </row>
    <row r="30" spans="1:15">
      <c r="A30" s="153">
        <v>38018</v>
      </c>
      <c r="B30" s="155">
        <v>1063.0999999999999</v>
      </c>
      <c r="C30" s="162">
        <f t="shared" si="2"/>
        <v>1084.8341666666665</v>
      </c>
      <c r="D30" s="158">
        <v>872.51</v>
      </c>
      <c r="E30" s="170">
        <f t="shared" si="1"/>
        <v>892.50583333333327</v>
      </c>
      <c r="G30" s="171" t="s">
        <v>189</v>
      </c>
      <c r="H30" s="171"/>
      <c r="I30" s="171"/>
      <c r="J30" s="171"/>
      <c r="K30" s="171"/>
      <c r="L30" s="171"/>
      <c r="M30" s="171"/>
      <c r="N30" s="171"/>
      <c r="O30" s="6"/>
    </row>
    <row r="31" spans="1:15">
      <c r="A31" s="153">
        <v>38047</v>
      </c>
      <c r="B31" s="155">
        <v>1082.1500000000001</v>
      </c>
      <c r="C31" s="162">
        <f t="shared" si="2"/>
        <v>1092.1179166666666</v>
      </c>
      <c r="D31" s="158">
        <v>886.94</v>
      </c>
      <c r="E31" s="170">
        <f t="shared" si="1"/>
        <v>900.65874999999994</v>
      </c>
      <c r="G31" s="171" t="s">
        <v>190</v>
      </c>
      <c r="H31" s="171"/>
      <c r="I31" s="171"/>
      <c r="J31" s="171"/>
      <c r="K31" s="171"/>
      <c r="L31" s="171"/>
      <c r="M31" s="171"/>
      <c r="N31" s="171"/>
      <c r="O31" s="6"/>
    </row>
    <row r="32" spans="1:15">
      <c r="A32" s="153">
        <v>38078</v>
      </c>
      <c r="B32" s="155">
        <v>1091.99</v>
      </c>
      <c r="C32" s="162">
        <f t="shared" si="2"/>
        <v>1100.8145833333331</v>
      </c>
      <c r="D32" s="158">
        <v>899.36</v>
      </c>
      <c r="E32" s="170">
        <f t="shared" si="1"/>
        <v>910.73624999999981</v>
      </c>
      <c r="G32" s="171" t="s">
        <v>191</v>
      </c>
      <c r="H32" s="171"/>
      <c r="I32" s="171"/>
      <c r="J32" s="171"/>
      <c r="K32" s="171"/>
      <c r="L32" s="171"/>
      <c r="M32" s="171"/>
      <c r="N32" s="171"/>
      <c r="O32" s="6"/>
    </row>
    <row r="33" spans="1:15">
      <c r="A33" s="153">
        <v>38108</v>
      </c>
      <c r="B33" s="155">
        <v>1131.29</v>
      </c>
      <c r="C33" s="162">
        <f t="shared" si="2"/>
        <v>1111.21</v>
      </c>
      <c r="D33" s="158">
        <v>924.13</v>
      </c>
      <c r="E33" s="170">
        <f t="shared" si="1"/>
        <v>921.49583333333328</v>
      </c>
      <c r="G33" s="171" t="s">
        <v>192</v>
      </c>
      <c r="H33" s="171"/>
      <c r="I33" s="171"/>
      <c r="J33" s="171"/>
      <c r="K33" s="171"/>
      <c r="L33" s="171"/>
      <c r="M33" s="171"/>
      <c r="N33" s="171"/>
      <c r="O33" s="6"/>
    </row>
    <row r="34" spans="1:15">
      <c r="A34" s="153">
        <v>38139</v>
      </c>
      <c r="B34" s="155">
        <v>1148.1400000000001</v>
      </c>
      <c r="C34" s="162">
        <f t="shared" si="2"/>
        <v>1120.3970833333335</v>
      </c>
      <c r="D34" s="158">
        <v>937.48</v>
      </c>
      <c r="E34" s="170">
        <f t="shared" si="1"/>
        <v>932.61333333333323</v>
      </c>
      <c r="G34" s="171" t="s">
        <v>193</v>
      </c>
      <c r="H34" s="171"/>
      <c r="I34" s="171"/>
      <c r="J34" s="171"/>
      <c r="K34" s="171"/>
      <c r="L34" s="171"/>
      <c r="M34" s="171"/>
      <c r="N34" s="171"/>
      <c r="O34" s="6"/>
    </row>
    <row r="35" spans="1:15">
      <c r="A35" s="153">
        <v>38169</v>
      </c>
      <c r="B35" s="155">
        <v>1146.8499999999999</v>
      </c>
      <c r="C35" s="162">
        <f t="shared" si="2"/>
        <v>1126.5062500000001</v>
      </c>
      <c r="D35" s="158">
        <v>935.83</v>
      </c>
      <c r="E35" s="170">
        <f t="shared" si="1"/>
        <v>944.18666666666684</v>
      </c>
      <c r="G35" s="171" t="s">
        <v>194</v>
      </c>
      <c r="H35" s="131"/>
      <c r="I35" s="131"/>
      <c r="J35" s="131"/>
      <c r="K35" s="131"/>
      <c r="L35" s="131"/>
      <c r="M35" s="131"/>
      <c r="N35" s="131"/>
    </row>
    <row r="36" spans="1:15">
      <c r="A36" s="153">
        <v>38200</v>
      </c>
      <c r="B36" s="155">
        <v>1156.74</v>
      </c>
      <c r="C36" s="162">
        <f t="shared" si="2"/>
        <v>1131.6266666666666</v>
      </c>
      <c r="D36" s="158">
        <v>954.81</v>
      </c>
      <c r="E36" s="170">
        <f t="shared" si="1"/>
        <v>956.01375000000007</v>
      </c>
    </row>
    <row r="37" spans="1:15">
      <c r="A37" s="153">
        <v>38231</v>
      </c>
      <c r="B37" s="155">
        <v>1155.81</v>
      </c>
      <c r="C37" s="162">
        <f t="shared" si="2"/>
        <v>1138.2941666666666</v>
      </c>
      <c r="D37" s="158">
        <v>970.13</v>
      </c>
      <c r="E37" s="170">
        <f t="shared" si="1"/>
        <v>969.37333333333333</v>
      </c>
    </row>
    <row r="38" spans="1:15">
      <c r="A38" s="153">
        <v>38261</v>
      </c>
      <c r="B38" s="155">
        <v>1168.69</v>
      </c>
      <c r="C38" s="162">
        <f t="shared" si="2"/>
        <v>1147.2829166666668</v>
      </c>
      <c r="D38" s="158">
        <v>996.25</v>
      </c>
      <c r="E38" s="170">
        <f t="shared" si="1"/>
        <v>985.1</v>
      </c>
    </row>
    <row r="39" spans="1:15">
      <c r="A39" s="153">
        <v>38292</v>
      </c>
      <c r="B39" s="155">
        <v>1168.1099999999999</v>
      </c>
      <c r="C39" s="162">
        <f t="shared" si="2"/>
        <v>1155.8320833333332</v>
      </c>
      <c r="D39" s="158">
        <v>996.73</v>
      </c>
      <c r="E39" s="170">
        <f t="shared" si="1"/>
        <v>999.83166666666659</v>
      </c>
    </row>
    <row r="40" spans="1:15">
      <c r="A40" s="153">
        <v>38322</v>
      </c>
      <c r="B40" s="156">
        <v>1132.57</v>
      </c>
      <c r="C40" s="162">
        <f t="shared" si="2"/>
        <v>1161.5949999999998</v>
      </c>
      <c r="D40" s="159">
        <v>1013.93</v>
      </c>
      <c r="E40" s="170">
        <f t="shared" si="1"/>
        <v>1012.3141666666666</v>
      </c>
    </row>
    <row r="41" spans="1:15">
      <c r="A41" s="153">
        <v>38353</v>
      </c>
      <c r="B41" s="155">
        <v>1098.07</v>
      </c>
      <c r="C41" s="162">
        <f t="shared" si="2"/>
        <v>1168.2145833333332</v>
      </c>
      <c r="D41" s="159">
        <v>1009</v>
      </c>
      <c r="E41" s="170">
        <f t="shared" si="1"/>
        <v>1026.8212500000002</v>
      </c>
    </row>
    <row r="42" spans="1:15">
      <c r="A42" s="153">
        <v>38384</v>
      </c>
      <c r="B42" s="155">
        <v>1135.1199999999999</v>
      </c>
      <c r="C42" s="162">
        <f t="shared" si="2"/>
        <v>1176.4283333333333</v>
      </c>
      <c r="D42" s="159">
        <v>1022.64</v>
      </c>
      <c r="E42" s="170">
        <f t="shared" si="1"/>
        <v>1042.6966666666667</v>
      </c>
    </row>
    <row r="43" spans="1:15">
      <c r="A43" s="153">
        <v>38412</v>
      </c>
      <c r="B43" s="155">
        <v>1170.1500000000001</v>
      </c>
      <c r="C43" s="162">
        <f t="shared" si="2"/>
        <v>1186.7158333333334</v>
      </c>
      <c r="D43" s="159">
        <v>1057.44</v>
      </c>
      <c r="E43" s="170">
        <f t="shared" si="1"/>
        <v>1059.2833333333333</v>
      </c>
    </row>
    <row r="44" spans="1:15">
      <c r="A44" s="153">
        <v>38443</v>
      </c>
      <c r="B44" s="155">
        <v>1219.72</v>
      </c>
      <c r="C44" s="162">
        <f t="shared" si="2"/>
        <v>1199.2354166666669</v>
      </c>
      <c r="D44" s="159">
        <v>1106.3</v>
      </c>
      <c r="E44" s="170">
        <f t="shared" si="1"/>
        <v>1077.08125</v>
      </c>
    </row>
    <row r="45" spans="1:15">
      <c r="A45" s="153">
        <v>38473</v>
      </c>
      <c r="B45" s="155">
        <v>1208.74</v>
      </c>
      <c r="C45" s="162">
        <f t="shared" si="2"/>
        <v>1208.7500000000002</v>
      </c>
      <c r="D45" s="159">
        <v>1070.75</v>
      </c>
      <c r="E45" s="170">
        <f t="shared" si="1"/>
        <v>1092.1958333333332</v>
      </c>
    </row>
    <row r="46" spans="1:15">
      <c r="A46" s="153">
        <v>38504</v>
      </c>
      <c r="B46" s="155">
        <v>1209</v>
      </c>
      <c r="C46" s="162">
        <f t="shared" si="2"/>
        <v>1215.5466666666669</v>
      </c>
      <c r="D46" s="159">
        <v>1090.44</v>
      </c>
      <c r="E46" s="170">
        <f t="shared" si="1"/>
        <v>1102.7541666666668</v>
      </c>
    </row>
    <row r="47" spans="1:15">
      <c r="A47" s="153">
        <v>38534</v>
      </c>
      <c r="B47" s="155">
        <v>1244.8599999999999</v>
      </c>
      <c r="C47" s="162">
        <f t="shared" si="2"/>
        <v>1225.4508333333333</v>
      </c>
      <c r="D47" s="159">
        <v>1131.04</v>
      </c>
      <c r="E47" s="170">
        <f t="shared" si="1"/>
        <v>1112.8991666666668</v>
      </c>
    </row>
    <row r="48" spans="1:15">
      <c r="A48" s="153">
        <v>38565</v>
      </c>
      <c r="B48" s="155">
        <v>1255.8599999999999</v>
      </c>
      <c r="C48" s="162">
        <f t="shared" si="2"/>
        <v>1236.4295833333333</v>
      </c>
      <c r="D48" s="159">
        <v>1140.6099999999999</v>
      </c>
      <c r="E48" s="170">
        <f t="shared" si="1"/>
        <v>1123.99125</v>
      </c>
    </row>
    <row r="49" spans="1:13">
      <c r="A49" s="153">
        <v>38596</v>
      </c>
      <c r="B49" s="155">
        <v>1303.5899999999999</v>
      </c>
      <c r="C49" s="162">
        <f t="shared" si="2"/>
        <v>1244.6179166666664</v>
      </c>
      <c r="D49" s="159">
        <v>1182.4100000000001</v>
      </c>
      <c r="E49" s="170">
        <f t="shared" si="1"/>
        <v>1133.7429166666666</v>
      </c>
    </row>
    <row r="50" spans="1:13">
      <c r="A50" s="153">
        <v>38626</v>
      </c>
      <c r="B50" s="155">
        <v>1321.38</v>
      </c>
      <c r="C50" s="162">
        <f t="shared" si="2"/>
        <v>1251.3704166666666</v>
      </c>
      <c r="D50" s="159">
        <v>1211.1199999999999</v>
      </c>
      <c r="E50" s="170">
        <f t="shared" si="1"/>
        <v>1141.1616666666666</v>
      </c>
    </row>
    <row r="51" spans="1:13">
      <c r="A51" s="153">
        <v>38657</v>
      </c>
      <c r="B51" s="155">
        <v>1243.77</v>
      </c>
      <c r="C51" s="162">
        <f t="shared" si="2"/>
        <v>1260.1795833333333</v>
      </c>
      <c r="D51" s="159">
        <v>1144.6099999999999</v>
      </c>
      <c r="E51" s="170">
        <f t="shared" si="1"/>
        <v>1149.760833333333</v>
      </c>
    </row>
    <row r="52" spans="1:13">
      <c r="A52" s="153">
        <v>38687</v>
      </c>
      <c r="B52" s="155">
        <v>1220.03</v>
      </c>
      <c r="C52" s="162">
        <f t="shared" si="2"/>
        <v>1271.0191666666665</v>
      </c>
      <c r="D52" s="159">
        <v>1119.45</v>
      </c>
      <c r="E52" s="170">
        <f t="shared" si="1"/>
        <v>1159.7891666666665</v>
      </c>
    </row>
    <row r="53" spans="1:13">
      <c r="A53" s="153">
        <v>38718</v>
      </c>
      <c r="B53" s="155">
        <v>1248.31</v>
      </c>
      <c r="C53" s="162">
        <f t="shared" si="2"/>
        <v>1281.6091666666669</v>
      </c>
      <c r="D53" s="159">
        <v>1146.96</v>
      </c>
      <c r="E53" s="170">
        <f t="shared" si="1"/>
        <v>1167.2304166666665</v>
      </c>
    </row>
    <row r="54" spans="1:13">
      <c r="A54" s="153">
        <v>38749</v>
      </c>
      <c r="B54" s="155">
        <v>1248.3699999999999</v>
      </c>
      <c r="C54" s="162">
        <f t="shared" si="2"/>
        <v>1291.8483333333334</v>
      </c>
      <c r="D54" s="159">
        <v>1150.8900000000001</v>
      </c>
      <c r="E54" s="170">
        <f t="shared" si="1"/>
        <v>1172.9841666666664</v>
      </c>
      <c r="G54" s="270" t="s">
        <v>258</v>
      </c>
      <c r="H54" s="271"/>
      <c r="I54" s="271"/>
      <c r="J54" s="271"/>
      <c r="K54" s="271"/>
      <c r="L54" s="271"/>
      <c r="M54" s="271"/>
    </row>
    <row r="55" spans="1:13">
      <c r="A55" s="153">
        <v>38777</v>
      </c>
      <c r="B55" s="155">
        <v>1253.42</v>
      </c>
      <c r="C55" s="162">
        <f t="shared" si="2"/>
        <v>1296.5258333333331</v>
      </c>
      <c r="D55" s="159">
        <v>1163.23</v>
      </c>
      <c r="E55" s="170">
        <f t="shared" si="1"/>
        <v>1175.17</v>
      </c>
    </row>
    <row r="56" spans="1:13">
      <c r="A56" s="153">
        <v>38808</v>
      </c>
      <c r="B56" s="155">
        <v>1298.51</v>
      </c>
      <c r="C56" s="162">
        <f t="shared" si="2"/>
        <v>1292.1233333333334</v>
      </c>
      <c r="D56" s="159">
        <v>1178.56</v>
      </c>
      <c r="E56" s="170">
        <f t="shared" si="1"/>
        <v>1170.7916666666667</v>
      </c>
    </row>
    <row r="57" spans="1:13">
      <c r="A57" s="153">
        <v>38838</v>
      </c>
      <c r="B57" s="155">
        <v>1341.37</v>
      </c>
      <c r="C57" s="162">
        <f t="shared" si="2"/>
        <v>1286.9954166666666</v>
      </c>
      <c r="D57" s="159">
        <v>1204.8699999999999</v>
      </c>
      <c r="E57" s="170">
        <f t="shared" si="1"/>
        <v>1165.7704166666665</v>
      </c>
    </row>
    <row r="58" spans="1:13">
      <c r="A58" s="153">
        <v>38869</v>
      </c>
      <c r="B58" s="155">
        <v>1336.52</v>
      </c>
      <c r="C58" s="162">
        <f t="shared" si="2"/>
        <v>1285.9475</v>
      </c>
      <c r="D58" s="159">
        <v>1197</v>
      </c>
      <c r="E58" s="170">
        <f t="shared" si="1"/>
        <v>1164.3283333333331</v>
      </c>
    </row>
    <row r="59" spans="1:13">
      <c r="A59" s="153">
        <v>38899</v>
      </c>
      <c r="B59" s="155">
        <v>1371.5</v>
      </c>
      <c r="C59" s="162">
        <f t="shared" si="2"/>
        <v>1284.3074999999999</v>
      </c>
      <c r="D59" s="159">
        <v>1203.07</v>
      </c>
      <c r="E59" s="170">
        <f t="shared" si="1"/>
        <v>1162.1141666666665</v>
      </c>
    </row>
    <row r="60" spans="1:13">
      <c r="A60" s="153">
        <v>38930</v>
      </c>
      <c r="B60" s="155">
        <v>1374.96</v>
      </c>
      <c r="C60" s="162">
        <f t="shared" si="2"/>
        <v>1280.7845833333333</v>
      </c>
      <c r="D60" s="159">
        <v>1206.67</v>
      </c>
      <c r="E60" s="170">
        <f t="shared" si="1"/>
        <v>1157.2887499999999</v>
      </c>
    </row>
    <row r="61" spans="1:13">
      <c r="A61" s="153">
        <v>38961</v>
      </c>
      <c r="B61" s="155">
        <v>1296.75</v>
      </c>
      <c r="C61" s="162">
        <f t="shared" si="2"/>
        <v>1278.1487500000001</v>
      </c>
      <c r="D61" s="159">
        <v>1168.81</v>
      </c>
      <c r="E61" s="170">
        <f t="shared" si="1"/>
        <v>1152.0324999999996</v>
      </c>
    </row>
    <row r="62" spans="1:13">
      <c r="A62" s="153">
        <v>38991</v>
      </c>
      <c r="B62" s="155">
        <v>1222.56</v>
      </c>
      <c r="C62" s="162">
        <f t="shared" si="2"/>
        <v>1276.126666666667</v>
      </c>
      <c r="D62" s="159">
        <v>1119.6400000000001</v>
      </c>
      <c r="E62" s="170">
        <f t="shared" si="1"/>
        <v>1147.2062499999997</v>
      </c>
    </row>
    <row r="63" spans="1:13">
      <c r="A63" s="153">
        <v>39022</v>
      </c>
      <c r="B63" s="155">
        <v>1219.52</v>
      </c>
      <c r="C63" s="162">
        <f t="shared" si="2"/>
        <v>1273.7337500000001</v>
      </c>
      <c r="D63" s="159">
        <v>1115.58</v>
      </c>
      <c r="E63" s="170">
        <f t="shared" si="1"/>
        <v>1141.7145833333334</v>
      </c>
    </row>
    <row r="64" spans="1:13">
      <c r="A64" s="153">
        <v>39052</v>
      </c>
      <c r="B64" s="155">
        <v>1219.1300000000001</v>
      </c>
      <c r="C64" s="162">
        <f t="shared" si="2"/>
        <v>1273.0525</v>
      </c>
      <c r="D64" s="159">
        <v>1113.8699999999999</v>
      </c>
      <c r="E64" s="170">
        <f t="shared" si="1"/>
        <v>1136.6912500000001</v>
      </c>
    </row>
    <row r="65" spans="1:5">
      <c r="A65" s="153">
        <v>39083</v>
      </c>
      <c r="B65" s="155">
        <v>1209.8499999999999</v>
      </c>
      <c r="C65" s="162">
        <f t="shared" si="2"/>
        <v>1272.7379166666667</v>
      </c>
      <c r="D65" s="159">
        <v>1099.4000000000001</v>
      </c>
      <c r="E65" s="170">
        <f t="shared" si="1"/>
        <v>1133.0279166666667</v>
      </c>
    </row>
    <row r="66" spans="1:5">
      <c r="A66" s="153">
        <v>39114</v>
      </c>
      <c r="B66" s="155">
        <v>1202.28</v>
      </c>
      <c r="C66" s="162">
        <f t="shared" si="2"/>
        <v>1269.5216666666665</v>
      </c>
      <c r="D66" s="159">
        <v>1082.6400000000001</v>
      </c>
      <c r="E66" s="170">
        <f t="shared" si="1"/>
        <v>1129.9316666666666</v>
      </c>
    </row>
    <row r="67" spans="1:5">
      <c r="A67" s="153">
        <v>39142</v>
      </c>
      <c r="B67" s="155">
        <v>1236.25</v>
      </c>
      <c r="C67" s="162">
        <f t="shared" si="2"/>
        <v>1267.4104166666666</v>
      </c>
      <c r="D67" s="159">
        <v>1105.33</v>
      </c>
      <c r="E67" s="170">
        <f t="shared" si="1"/>
        <v>1129.0474999999999</v>
      </c>
    </row>
    <row r="68" spans="1:5">
      <c r="A68" s="153">
        <v>39173</v>
      </c>
      <c r="B68" s="155">
        <v>1267.1500000000001</v>
      </c>
      <c r="C68" s="162">
        <f t="shared" si="2"/>
        <v>1271.5779166666669</v>
      </c>
      <c r="D68" s="159">
        <v>1120.6300000000001</v>
      </c>
      <c r="E68" s="170">
        <f t="shared" si="1"/>
        <v>1133.1099999999999</v>
      </c>
    </row>
    <row r="69" spans="1:5">
      <c r="A69" s="153">
        <v>39203</v>
      </c>
      <c r="B69" s="155">
        <v>1315.3</v>
      </c>
      <c r="C69" s="162">
        <f t="shared" si="2"/>
        <v>1280.7066666666667</v>
      </c>
      <c r="D69" s="159">
        <v>1131</v>
      </c>
      <c r="E69" s="170">
        <f t="shared" si="1"/>
        <v>1142.3795833333334</v>
      </c>
    </row>
    <row r="70" spans="1:5">
      <c r="A70" s="153">
        <v>39234</v>
      </c>
      <c r="B70" s="155">
        <v>1346.24</v>
      </c>
      <c r="C70" s="162">
        <f t="shared" si="2"/>
        <v>1291.9579166666665</v>
      </c>
      <c r="D70" s="159">
        <v>1150.31</v>
      </c>
      <c r="E70" s="170">
        <f t="shared" si="1"/>
        <v>1155.2575000000002</v>
      </c>
    </row>
    <row r="71" spans="1:5">
      <c r="A71" s="153">
        <v>39264</v>
      </c>
      <c r="B71" s="155">
        <v>1354.23</v>
      </c>
      <c r="C71" s="162">
        <f t="shared" si="2"/>
        <v>1304.30375</v>
      </c>
      <c r="D71" s="159">
        <v>1161.8399999999999</v>
      </c>
      <c r="E71" s="170">
        <f t="shared" si="1"/>
        <v>1169.8650000000002</v>
      </c>
    </row>
    <row r="72" spans="1:5">
      <c r="A72" s="153">
        <v>39295</v>
      </c>
      <c r="B72" s="155">
        <v>1315.04</v>
      </c>
      <c r="C72" s="162">
        <f t="shared" si="2"/>
        <v>1317.6333333333332</v>
      </c>
      <c r="D72" s="159">
        <v>1173.5899999999999</v>
      </c>
      <c r="E72" s="170">
        <f t="shared" si="1"/>
        <v>1185.1812500000001</v>
      </c>
    </row>
    <row r="73" spans="1:5">
      <c r="A73" s="153">
        <v>39326</v>
      </c>
      <c r="B73" s="155">
        <v>1306</v>
      </c>
      <c r="C73" s="162">
        <f t="shared" si="2"/>
        <v>1330.7679166666667</v>
      </c>
      <c r="D73" s="159">
        <v>1180.67</v>
      </c>
      <c r="E73" s="170">
        <f t="shared" si="1"/>
        <v>1202.5229166666666</v>
      </c>
    </row>
    <row r="74" spans="1:5">
      <c r="A74" s="153">
        <v>39356</v>
      </c>
      <c r="B74" s="155">
        <v>1313.33</v>
      </c>
      <c r="C74" s="162">
        <f t="shared" si="2"/>
        <v>1341.4991666666667</v>
      </c>
      <c r="D74" s="159">
        <v>1205.28</v>
      </c>
      <c r="E74" s="170">
        <f t="shared" si="1"/>
        <v>1221.3487500000001</v>
      </c>
    </row>
    <row r="75" spans="1:5">
      <c r="A75" s="153">
        <v>39387</v>
      </c>
      <c r="B75" s="155">
        <v>1347.84</v>
      </c>
      <c r="C75" s="162">
        <f t="shared" si="2"/>
        <v>1351.8154166666666</v>
      </c>
      <c r="D75" s="159">
        <v>1252.4100000000001</v>
      </c>
      <c r="E75" s="170">
        <f t="shared" si="1"/>
        <v>1243.7249999999999</v>
      </c>
    </row>
    <row r="76" spans="1:5">
      <c r="A76" s="153">
        <v>39417</v>
      </c>
      <c r="B76" s="155">
        <v>1360.84</v>
      </c>
      <c r="C76" s="162">
        <f t="shared" si="2"/>
        <v>1364.5587499999999</v>
      </c>
      <c r="D76" s="159">
        <v>1286.1099999999999</v>
      </c>
      <c r="E76" s="170">
        <f t="shared" ref="E76:E139" si="3">((D70/2)+D71+D72+D73+D74+D75+D76+D77+D78+D79+D80+D81+(D82/2))/12</f>
        <v>1271.6041666666667</v>
      </c>
    </row>
    <row r="77" spans="1:5">
      <c r="A77" s="153">
        <v>39448</v>
      </c>
      <c r="B77" s="155">
        <v>1364.44</v>
      </c>
      <c r="C77" s="162">
        <f t="shared" si="2"/>
        <v>1378.4879166666667</v>
      </c>
      <c r="D77" s="159">
        <v>1277.74</v>
      </c>
      <c r="E77" s="170">
        <f t="shared" si="3"/>
        <v>1301.3225</v>
      </c>
    </row>
    <row r="78" spans="1:5">
      <c r="A78" s="153">
        <v>39479</v>
      </c>
      <c r="B78" s="155">
        <v>1367.6</v>
      </c>
      <c r="C78" s="162">
        <f t="shared" si="2"/>
        <v>1391.4720833333333</v>
      </c>
      <c r="D78" s="159">
        <v>1271.8900000000001</v>
      </c>
      <c r="E78" s="170">
        <f t="shared" si="3"/>
        <v>1327.1387499999998</v>
      </c>
    </row>
    <row r="79" spans="1:5">
      <c r="A79" s="153">
        <v>39508</v>
      </c>
      <c r="B79" s="155">
        <v>1386.16</v>
      </c>
      <c r="C79" s="162">
        <f t="shared" si="2"/>
        <v>1402.8287499999999</v>
      </c>
      <c r="D79" s="159">
        <v>1332.28</v>
      </c>
      <c r="E79" s="170">
        <f t="shared" si="3"/>
        <v>1346.5758333333331</v>
      </c>
    </row>
    <row r="80" spans="1:5">
      <c r="A80" s="153">
        <v>39539</v>
      </c>
      <c r="B80" s="155">
        <v>1374.79</v>
      </c>
      <c r="C80" s="162">
        <f t="shared" si="2"/>
        <v>1409.5941666666668</v>
      </c>
      <c r="D80" s="159">
        <v>1345.5</v>
      </c>
      <c r="E80" s="170">
        <f t="shared" si="3"/>
        <v>1359.0508333333332</v>
      </c>
    </row>
    <row r="81" spans="1:5">
      <c r="A81" s="153">
        <v>39569</v>
      </c>
      <c r="B81" s="155">
        <v>1455.25</v>
      </c>
      <c r="C81" s="162">
        <f t="shared" ref="C81:C144" si="4">((B75/2)+B76+B77+B78+B79+B80+B81+B82+B83+B84+B85+B86+(B87/2))/12</f>
        <v>1405.3066666666666</v>
      </c>
      <c r="D81" s="159">
        <v>1443.16</v>
      </c>
      <c r="E81" s="170">
        <f t="shared" si="3"/>
        <v>1360.6595833333331</v>
      </c>
    </row>
    <row r="82" spans="1:5">
      <c r="A82" s="153">
        <v>39600</v>
      </c>
      <c r="B82" s="155">
        <v>1512.13</v>
      </c>
      <c r="C82" s="162">
        <f t="shared" si="4"/>
        <v>1389.6450000000002</v>
      </c>
      <c r="D82" s="159">
        <v>1507.25</v>
      </c>
      <c r="E82" s="170">
        <f t="shared" si="3"/>
        <v>1350.2095833333333</v>
      </c>
    </row>
    <row r="83" spans="1:5">
      <c r="A83" s="153">
        <v>39630</v>
      </c>
      <c r="B83" s="155">
        <v>1522.64</v>
      </c>
      <c r="C83" s="162">
        <f t="shared" si="4"/>
        <v>1369.1966666666667</v>
      </c>
      <c r="D83" s="159">
        <v>1518.14</v>
      </c>
      <c r="E83" s="170">
        <f t="shared" si="3"/>
        <v>1332.7283333333332</v>
      </c>
    </row>
    <row r="84" spans="1:5">
      <c r="A84" s="153">
        <v>39661</v>
      </c>
      <c r="B84" s="155">
        <v>1458.25</v>
      </c>
      <c r="C84" s="162">
        <f t="shared" si="4"/>
        <v>1349.2966666666666</v>
      </c>
      <c r="D84" s="159">
        <v>1436.88</v>
      </c>
      <c r="E84" s="170">
        <f t="shared" si="3"/>
        <v>1314.3320833333335</v>
      </c>
    </row>
    <row r="85" spans="1:5">
      <c r="A85" s="153">
        <v>39692</v>
      </c>
      <c r="B85" s="155">
        <v>1435.35</v>
      </c>
      <c r="C85" s="162">
        <f t="shared" si="4"/>
        <v>1330.5320833333333</v>
      </c>
      <c r="D85" s="159">
        <v>1383.87</v>
      </c>
      <c r="E85" s="170">
        <f t="shared" si="3"/>
        <v>1292.4712499999998</v>
      </c>
    </row>
    <row r="86" spans="1:5">
      <c r="A86" s="153">
        <v>39722</v>
      </c>
      <c r="B86" s="155">
        <v>1346.35</v>
      </c>
      <c r="C86" s="162">
        <f t="shared" si="4"/>
        <v>1313.3216666666667</v>
      </c>
      <c r="D86" s="159">
        <v>1301.48</v>
      </c>
      <c r="E86" s="170">
        <f t="shared" si="3"/>
        <v>1266.9066666666665</v>
      </c>
    </row>
    <row r="87" spans="1:5">
      <c r="A87" s="153">
        <v>39753</v>
      </c>
      <c r="B87" s="155">
        <v>1211.92</v>
      </c>
      <c r="C87" s="162">
        <f t="shared" si="4"/>
        <v>1295.81375</v>
      </c>
      <c r="D87" s="159">
        <v>1194.82</v>
      </c>
      <c r="E87" s="170">
        <f t="shared" si="3"/>
        <v>1238.3383333333331</v>
      </c>
    </row>
    <row r="88" spans="1:5">
      <c r="A88" s="153">
        <v>39783</v>
      </c>
      <c r="B88" s="155">
        <v>1120.8800000000001</v>
      </c>
      <c r="C88" s="162">
        <f t="shared" si="4"/>
        <v>1277.1479166666668</v>
      </c>
      <c r="D88" s="159">
        <v>1092.9000000000001</v>
      </c>
      <c r="E88" s="170">
        <f t="shared" si="3"/>
        <v>1205.3045833333333</v>
      </c>
    </row>
    <row r="89" spans="1:5">
      <c r="A89" s="153">
        <v>39814</v>
      </c>
      <c r="B89" s="155">
        <v>1113.6400000000001</v>
      </c>
      <c r="C89" s="162">
        <f t="shared" si="4"/>
        <v>1257.5891666666666</v>
      </c>
      <c r="D89" s="159">
        <v>1051.4000000000001</v>
      </c>
      <c r="E89" s="170">
        <f t="shared" si="3"/>
        <v>1170.1725000000001</v>
      </c>
    </row>
    <row r="90" spans="1:5">
      <c r="A90" s="153">
        <v>39845</v>
      </c>
      <c r="B90" s="155">
        <v>1140.8</v>
      </c>
      <c r="C90" s="162">
        <f t="shared" si="4"/>
        <v>1240.3083333333334</v>
      </c>
      <c r="D90" s="159">
        <v>1056.72</v>
      </c>
      <c r="E90" s="170">
        <f t="shared" si="3"/>
        <v>1138.8625000000002</v>
      </c>
    </row>
    <row r="91" spans="1:5">
      <c r="A91" s="153">
        <v>39873</v>
      </c>
      <c r="B91" s="155">
        <v>1162.6099999999999</v>
      </c>
      <c r="C91" s="162">
        <f t="shared" si="4"/>
        <v>1226.6991666666665</v>
      </c>
      <c r="D91" s="159">
        <v>1022.79</v>
      </c>
      <c r="E91" s="170">
        <f t="shared" si="3"/>
        <v>1113.5591666666667</v>
      </c>
    </row>
    <row r="92" spans="1:5">
      <c r="A92" s="153">
        <v>39904</v>
      </c>
      <c r="B92" s="155">
        <v>1185.29</v>
      </c>
      <c r="C92" s="162">
        <f t="shared" si="4"/>
        <v>1216.1166666666668</v>
      </c>
      <c r="D92" s="159">
        <v>1041.44</v>
      </c>
      <c r="E92" s="170">
        <f t="shared" si="3"/>
        <v>1092.9954166666669</v>
      </c>
    </row>
    <row r="93" spans="1:5">
      <c r="A93" s="153">
        <v>39934</v>
      </c>
      <c r="B93" s="155">
        <v>1224.56</v>
      </c>
      <c r="C93" s="162">
        <f t="shared" si="4"/>
        <v>1215.5975000000001</v>
      </c>
      <c r="D93" s="159">
        <v>1061.58</v>
      </c>
      <c r="E93" s="170">
        <f t="shared" si="3"/>
        <v>1081.5566666666666</v>
      </c>
    </row>
    <row r="94" spans="1:5">
      <c r="A94" s="153">
        <v>39965</v>
      </c>
      <c r="B94" s="155">
        <v>1294.8399999999999</v>
      </c>
      <c r="C94" s="162">
        <f t="shared" si="4"/>
        <v>1225.1933333333336</v>
      </c>
      <c r="D94" s="159">
        <v>1096.02</v>
      </c>
      <c r="E94" s="170">
        <f t="shared" si="3"/>
        <v>1079.5979166666666</v>
      </c>
    </row>
    <row r="95" spans="1:5">
      <c r="A95" s="153">
        <v>39995</v>
      </c>
      <c r="B95" s="155">
        <v>1270.52</v>
      </c>
      <c r="C95" s="162">
        <f t="shared" si="4"/>
        <v>1239.5358333333334</v>
      </c>
      <c r="D95" s="159">
        <v>1086.2</v>
      </c>
      <c r="E95" s="170">
        <f t="shared" si="3"/>
        <v>1084.4154166666665</v>
      </c>
    </row>
    <row r="96" spans="1:5">
      <c r="A96" s="153">
        <v>40026</v>
      </c>
      <c r="B96" s="155">
        <v>1295.6300000000001</v>
      </c>
      <c r="C96" s="162">
        <f t="shared" si="4"/>
        <v>1254.6825000000001</v>
      </c>
      <c r="D96" s="159">
        <v>1117.3800000000001</v>
      </c>
      <c r="E96" s="170">
        <f t="shared" si="3"/>
        <v>1091.8925000000002</v>
      </c>
    </row>
    <row r="97" spans="1:5">
      <c r="A97" s="153">
        <v>40057</v>
      </c>
      <c r="B97" s="155">
        <v>1271.3499999999999</v>
      </c>
      <c r="C97" s="162">
        <f t="shared" si="4"/>
        <v>1270.00875</v>
      </c>
      <c r="D97" s="159">
        <v>1096.0899999999999</v>
      </c>
      <c r="E97" s="170">
        <f t="shared" si="3"/>
        <v>1102.4087499999998</v>
      </c>
    </row>
    <row r="98" spans="1:5">
      <c r="A98" s="153">
        <v>40087</v>
      </c>
      <c r="B98" s="155">
        <v>1256.3699999999999</v>
      </c>
      <c r="C98" s="162">
        <f t="shared" si="4"/>
        <v>1286.5470833333336</v>
      </c>
      <c r="D98" s="159">
        <v>1095.73</v>
      </c>
      <c r="E98" s="170">
        <f t="shared" si="3"/>
        <v>1116.6245833333332</v>
      </c>
    </row>
    <row r="99" spans="1:5">
      <c r="A99" s="153">
        <v>40118</v>
      </c>
      <c r="B99" s="155">
        <v>1289.44</v>
      </c>
      <c r="C99" s="162">
        <f t="shared" si="4"/>
        <v>1301.8883333333333</v>
      </c>
      <c r="D99" s="159">
        <v>1126.04</v>
      </c>
      <c r="E99" s="170">
        <f t="shared" si="3"/>
        <v>1131.3754166666668</v>
      </c>
    </row>
    <row r="100" spans="1:5">
      <c r="A100" s="153">
        <v>40148</v>
      </c>
      <c r="B100" s="155">
        <v>1273.6600000000001</v>
      </c>
      <c r="C100" s="162">
        <f t="shared" si="4"/>
        <v>1312.2883333333332</v>
      </c>
      <c r="D100" s="159">
        <v>1114.67</v>
      </c>
      <c r="E100" s="170">
        <f t="shared" si="3"/>
        <v>1144.7049999999997</v>
      </c>
    </row>
    <row r="101" spans="1:5">
      <c r="A101" s="153">
        <v>40179</v>
      </c>
      <c r="B101" s="155">
        <v>1305.08</v>
      </c>
      <c r="C101" s="162">
        <f t="shared" si="4"/>
        <v>1319.9474999999998</v>
      </c>
      <c r="D101" s="159">
        <v>1145.25</v>
      </c>
      <c r="E101" s="170">
        <f t="shared" si="3"/>
        <v>1155.9295833333333</v>
      </c>
    </row>
    <row r="102" spans="1:5">
      <c r="A102" s="153">
        <v>40210</v>
      </c>
      <c r="B102" s="155">
        <v>1312.88</v>
      </c>
      <c r="C102" s="162">
        <f t="shared" si="4"/>
        <v>1326.9591666666668</v>
      </c>
      <c r="D102" s="159">
        <v>1142.32</v>
      </c>
      <c r="E102" s="170">
        <f t="shared" si="3"/>
        <v>1165.2283333333332</v>
      </c>
    </row>
    <row r="103" spans="1:5">
      <c r="A103" s="153">
        <v>40238</v>
      </c>
      <c r="B103" s="155">
        <v>1358.36</v>
      </c>
      <c r="C103" s="162">
        <f t="shared" si="4"/>
        <v>1333.2520833333333</v>
      </c>
      <c r="D103" s="159">
        <v>1189.58</v>
      </c>
      <c r="E103" s="170">
        <f t="shared" si="3"/>
        <v>1174.1929166666666</v>
      </c>
    </row>
    <row r="104" spans="1:5">
      <c r="A104" s="153">
        <v>40269</v>
      </c>
      <c r="B104" s="155">
        <v>1386.46</v>
      </c>
      <c r="C104" s="162">
        <f t="shared" si="4"/>
        <v>1340.72875</v>
      </c>
      <c r="D104" s="159">
        <v>1215.83</v>
      </c>
      <c r="E104" s="170">
        <f t="shared" si="3"/>
        <v>1184.4770833333332</v>
      </c>
    </row>
    <row r="105" spans="1:5">
      <c r="A105" s="153">
        <v>40299</v>
      </c>
      <c r="B105" s="155">
        <v>1391.58</v>
      </c>
      <c r="C105" s="162">
        <f t="shared" si="4"/>
        <v>1348.0595833333334</v>
      </c>
      <c r="D105" s="159">
        <v>1241.21</v>
      </c>
      <c r="E105" s="170">
        <f t="shared" si="3"/>
        <v>1194.5825</v>
      </c>
    </row>
    <row r="106" spans="1:5">
      <c r="A106" s="153">
        <v>40330</v>
      </c>
      <c r="B106" s="155">
        <v>1377.42</v>
      </c>
      <c r="C106" s="162">
        <f t="shared" si="4"/>
        <v>1357.1575</v>
      </c>
      <c r="D106" s="159">
        <v>1236.3</v>
      </c>
      <c r="E106" s="170">
        <f t="shared" si="3"/>
        <v>1206.60375</v>
      </c>
    </row>
    <row r="107" spans="1:5">
      <c r="A107" s="153">
        <v>40360</v>
      </c>
      <c r="B107" s="155">
        <v>1371.76</v>
      </c>
      <c r="C107" s="162">
        <f t="shared" si="4"/>
        <v>1369.0466666666669</v>
      </c>
      <c r="D107" s="159">
        <v>1215.31</v>
      </c>
      <c r="E107" s="170">
        <f t="shared" si="3"/>
        <v>1221.3787500000001</v>
      </c>
    </row>
    <row r="108" spans="1:5">
      <c r="A108" s="153">
        <v>40391</v>
      </c>
      <c r="B108" s="155">
        <v>1362.67</v>
      </c>
      <c r="C108" s="162">
        <f t="shared" si="4"/>
        <v>1381.7229166666666</v>
      </c>
      <c r="D108" s="159">
        <v>1211.44</v>
      </c>
      <c r="E108" s="170">
        <f t="shared" si="3"/>
        <v>1237.7050000000002</v>
      </c>
    </row>
    <row r="109" spans="1:5">
      <c r="A109" s="153">
        <v>40422</v>
      </c>
      <c r="B109" s="155">
        <v>1355.34</v>
      </c>
      <c r="C109" s="162">
        <f t="shared" si="4"/>
        <v>1395.1204166666666</v>
      </c>
      <c r="D109" s="159">
        <v>1217.18</v>
      </c>
      <c r="E109" s="170">
        <f t="shared" si="3"/>
        <v>1255.8754166666668</v>
      </c>
    </row>
    <row r="110" spans="1:5">
      <c r="A110" s="153">
        <v>40452</v>
      </c>
      <c r="B110" s="155">
        <v>1351.82</v>
      </c>
      <c r="C110" s="162">
        <f t="shared" si="4"/>
        <v>1408.4754166666664</v>
      </c>
      <c r="D110" s="159">
        <v>1221.46</v>
      </c>
      <c r="E110" s="170">
        <f t="shared" si="3"/>
        <v>1275.0162499999999</v>
      </c>
    </row>
    <row r="111" spans="1:5">
      <c r="A111" s="153">
        <v>40483</v>
      </c>
      <c r="B111" s="155">
        <v>1369.93</v>
      </c>
      <c r="C111" s="162">
        <f t="shared" si="4"/>
        <v>1421.5104166666667</v>
      </c>
      <c r="D111" s="159">
        <v>1242.8399999999999</v>
      </c>
      <c r="E111" s="170">
        <f t="shared" si="3"/>
        <v>1292.2779166666667</v>
      </c>
    </row>
    <row r="112" spans="1:5">
      <c r="A112" s="153">
        <v>40513</v>
      </c>
      <c r="B112" s="155">
        <v>1411.52</v>
      </c>
      <c r="C112" s="162">
        <f t="shared" si="4"/>
        <v>1434.3874999999998</v>
      </c>
      <c r="D112" s="159">
        <v>1286.3800000000001</v>
      </c>
      <c r="E112" s="170">
        <f t="shared" si="3"/>
        <v>1306.7891666666667</v>
      </c>
    </row>
    <row r="113" spans="1:5">
      <c r="A113" s="153">
        <v>40544</v>
      </c>
      <c r="B113" s="155">
        <v>1452.56</v>
      </c>
      <c r="C113" s="162">
        <f t="shared" si="4"/>
        <v>1449.2349999999999</v>
      </c>
      <c r="D113" s="159">
        <v>1328.14</v>
      </c>
      <c r="E113" s="170">
        <f t="shared" si="3"/>
        <v>1323.5054166666666</v>
      </c>
    </row>
    <row r="114" spans="1:5">
      <c r="A114" s="153">
        <v>40575</v>
      </c>
      <c r="B114" s="155">
        <v>1469.63</v>
      </c>
      <c r="C114" s="162">
        <f t="shared" si="4"/>
        <v>1467.0579166666666</v>
      </c>
      <c r="D114" s="159">
        <v>1351.26</v>
      </c>
      <c r="E114" s="170">
        <f t="shared" si="3"/>
        <v>1343.6958333333334</v>
      </c>
    </row>
    <row r="115" spans="1:5">
      <c r="A115" s="153">
        <v>40603</v>
      </c>
      <c r="B115" s="155">
        <v>1523.15</v>
      </c>
      <c r="C115" s="162">
        <f t="shared" si="4"/>
        <v>1486.1287500000001</v>
      </c>
      <c r="D115" s="159">
        <v>1416.73</v>
      </c>
      <c r="E115" s="170">
        <f t="shared" si="3"/>
        <v>1364.4545833333334</v>
      </c>
    </row>
    <row r="116" spans="1:5">
      <c r="A116" s="153">
        <v>40634</v>
      </c>
      <c r="B116" s="155">
        <v>1542.19</v>
      </c>
      <c r="C116" s="162">
        <f t="shared" si="4"/>
        <v>1505.9120833333334</v>
      </c>
      <c r="D116" s="159">
        <v>1448.06</v>
      </c>
      <c r="E116" s="170">
        <f t="shared" si="3"/>
        <v>1385.7491666666667</v>
      </c>
    </row>
    <row r="117" spans="1:5">
      <c r="A117" s="153">
        <v>40664</v>
      </c>
      <c r="B117" s="155">
        <v>1548.69</v>
      </c>
      <c r="C117" s="162">
        <f t="shared" si="4"/>
        <v>1525.17</v>
      </c>
      <c r="D117" s="159">
        <v>1423.26</v>
      </c>
      <c r="E117" s="170">
        <f t="shared" si="3"/>
        <v>1407.9370833333335</v>
      </c>
    </row>
    <row r="118" spans="1:5">
      <c r="A118" s="153">
        <v>40695</v>
      </c>
      <c r="B118" s="155">
        <v>1529.36</v>
      </c>
      <c r="C118" s="162">
        <f t="shared" si="4"/>
        <v>1544.5608333333337</v>
      </c>
      <c r="D118" s="159">
        <v>1402.52</v>
      </c>
      <c r="E118" s="170">
        <f t="shared" si="3"/>
        <v>1433.5754166666668</v>
      </c>
    </row>
    <row r="119" spans="1:5">
      <c r="A119" s="153">
        <v>40725</v>
      </c>
      <c r="B119" s="155">
        <v>1576.16</v>
      </c>
      <c r="C119" s="162">
        <f t="shared" si="4"/>
        <v>1565.0600000000004</v>
      </c>
      <c r="D119" s="159">
        <v>1450.28</v>
      </c>
      <c r="E119" s="170">
        <f t="shared" si="3"/>
        <v>1462.2770833333334</v>
      </c>
    </row>
    <row r="120" spans="1:5">
      <c r="A120" s="153">
        <v>40756</v>
      </c>
      <c r="B120" s="155">
        <v>1586.02</v>
      </c>
      <c r="C120" s="162">
        <f t="shared" si="4"/>
        <v>1586.5812500000004</v>
      </c>
      <c r="D120" s="159">
        <v>1461.04</v>
      </c>
      <c r="E120" s="170">
        <f t="shared" si="3"/>
        <v>1490.8291666666667</v>
      </c>
    </row>
    <row r="121" spans="1:5">
      <c r="A121" s="153">
        <v>40787</v>
      </c>
      <c r="B121" s="155">
        <v>1589.69</v>
      </c>
      <c r="C121" s="162">
        <f t="shared" si="4"/>
        <v>1609.2766666666666</v>
      </c>
      <c r="D121" s="159">
        <v>1465.79</v>
      </c>
      <c r="E121" s="170">
        <f t="shared" si="3"/>
        <v>1517.8799999999994</v>
      </c>
    </row>
    <row r="122" spans="1:5">
      <c r="A122" s="153">
        <v>40817</v>
      </c>
      <c r="B122" s="155">
        <v>1592.27</v>
      </c>
      <c r="C122" s="162">
        <f t="shared" si="4"/>
        <v>1633.6329166666667</v>
      </c>
      <c r="D122" s="159">
        <v>1483.92</v>
      </c>
      <c r="E122" s="170">
        <f t="shared" si="3"/>
        <v>1542.6520833333334</v>
      </c>
    </row>
    <row r="123" spans="1:5">
      <c r="A123" s="153">
        <v>40848</v>
      </c>
      <c r="B123" s="155">
        <v>1591.67</v>
      </c>
      <c r="C123" s="162">
        <f t="shared" si="4"/>
        <v>1657.175</v>
      </c>
      <c r="D123" s="159">
        <v>1512.89</v>
      </c>
      <c r="E123" s="170">
        <f t="shared" si="3"/>
        <v>1566.2662500000004</v>
      </c>
    </row>
    <row r="124" spans="1:5">
      <c r="A124" s="153">
        <v>40878</v>
      </c>
      <c r="B124" s="155">
        <v>1655.16</v>
      </c>
      <c r="C124" s="162">
        <f t="shared" si="4"/>
        <v>1677.5216666666663</v>
      </c>
      <c r="D124" s="159">
        <v>1631.65</v>
      </c>
      <c r="E124" s="170">
        <f t="shared" si="3"/>
        <v>1588.5354166666668</v>
      </c>
    </row>
    <row r="125" spans="1:5">
      <c r="A125" s="153">
        <v>40909</v>
      </c>
      <c r="B125" s="155">
        <v>1700.9</v>
      </c>
      <c r="C125" s="162">
        <f t="shared" si="4"/>
        <v>1694.4437499999997</v>
      </c>
      <c r="D125" s="159">
        <v>1671.71</v>
      </c>
      <c r="E125" s="170">
        <f t="shared" si="3"/>
        <v>1607.3458333333331</v>
      </c>
    </row>
    <row r="126" spans="1:5">
      <c r="A126" s="153">
        <v>40940</v>
      </c>
      <c r="B126" s="155">
        <v>1737.8</v>
      </c>
      <c r="C126" s="162">
        <f t="shared" si="4"/>
        <v>1711.4033333333334</v>
      </c>
      <c r="D126" s="159">
        <v>1692.94</v>
      </c>
      <c r="E126" s="170">
        <f t="shared" si="3"/>
        <v>1626.2004166666666</v>
      </c>
    </row>
    <row r="127" spans="1:5">
      <c r="A127" s="153">
        <v>40969</v>
      </c>
      <c r="B127" s="155">
        <v>1799.67</v>
      </c>
      <c r="C127" s="162">
        <f t="shared" si="4"/>
        <v>1732.7966666666664</v>
      </c>
      <c r="D127" s="159">
        <v>1724.27</v>
      </c>
      <c r="E127" s="170">
        <f t="shared" si="3"/>
        <v>1649.2920833333335</v>
      </c>
    </row>
    <row r="128" spans="1:5">
      <c r="A128" s="153">
        <v>41000</v>
      </c>
      <c r="B128" s="155">
        <v>1850.22</v>
      </c>
      <c r="C128" s="162">
        <f t="shared" si="4"/>
        <v>1754.5816666666667</v>
      </c>
      <c r="D128" s="159">
        <v>1735.05</v>
      </c>
      <c r="E128" s="170">
        <f t="shared" si="3"/>
        <v>1672.6320833333336</v>
      </c>
    </row>
    <row r="129" spans="1:5">
      <c r="A129" s="153">
        <v>41030</v>
      </c>
      <c r="B129" s="155">
        <v>1805.67</v>
      </c>
      <c r="C129" s="162">
        <f t="shared" si="4"/>
        <v>1771.625</v>
      </c>
      <c r="D129" s="159">
        <v>1703.01</v>
      </c>
      <c r="E129" s="170">
        <f t="shared" si="3"/>
        <v>1691.8691666666666</v>
      </c>
    </row>
    <row r="130" spans="1:5">
      <c r="A130" s="153">
        <v>41061</v>
      </c>
      <c r="B130" s="155">
        <v>1760.7</v>
      </c>
      <c r="C130" s="162">
        <f t="shared" si="4"/>
        <v>1782.4037500000002</v>
      </c>
      <c r="D130" s="159">
        <v>1657.23</v>
      </c>
      <c r="E130" s="170">
        <f t="shared" si="3"/>
        <v>1703.095</v>
      </c>
    </row>
    <row r="131" spans="1:5">
      <c r="A131" s="153">
        <v>41091</v>
      </c>
      <c r="B131" s="155">
        <v>1750.95</v>
      </c>
      <c r="C131" s="162">
        <f t="shared" si="4"/>
        <v>1788.2508333333335</v>
      </c>
      <c r="D131" s="159">
        <v>1647.02</v>
      </c>
      <c r="E131" s="170">
        <f t="shared" si="3"/>
        <v>1706.9337499999999</v>
      </c>
    </row>
    <row r="132" spans="1:5">
      <c r="A132" s="153">
        <v>41122</v>
      </c>
      <c r="B132" s="155">
        <v>1818.26</v>
      </c>
      <c r="C132" s="162">
        <f t="shared" si="4"/>
        <v>1792.0941666666668</v>
      </c>
      <c r="D132" s="159">
        <v>1716.81</v>
      </c>
      <c r="E132" s="170">
        <f t="shared" si="3"/>
        <v>1708.1587499999998</v>
      </c>
    </row>
    <row r="133" spans="1:5">
      <c r="A133" s="153">
        <v>41153</v>
      </c>
      <c r="B133" s="155">
        <v>1870.89</v>
      </c>
      <c r="C133" s="162">
        <f t="shared" si="4"/>
        <v>1793.7791666666665</v>
      </c>
      <c r="D133" s="159">
        <v>1764.22</v>
      </c>
      <c r="E133" s="170">
        <f t="shared" si="3"/>
        <v>1707.1754166666669</v>
      </c>
    </row>
    <row r="134" spans="1:5">
      <c r="A134" s="153">
        <v>41183</v>
      </c>
      <c r="B134" s="155">
        <v>1833.91</v>
      </c>
      <c r="C134" s="162">
        <f t="shared" si="4"/>
        <v>1789.6466666666668</v>
      </c>
      <c r="D134" s="159">
        <v>1745.65</v>
      </c>
      <c r="E134" s="170">
        <f t="shared" si="3"/>
        <v>1702.4141666666665</v>
      </c>
    </row>
    <row r="135" spans="1:5">
      <c r="A135" s="153">
        <v>41214</v>
      </c>
      <c r="B135" s="155">
        <v>1759.07</v>
      </c>
      <c r="C135" s="162">
        <f t="shared" si="4"/>
        <v>1781.8995833333336</v>
      </c>
      <c r="D135" s="159">
        <v>1712.85</v>
      </c>
      <c r="E135" s="170">
        <f t="shared" si="3"/>
        <v>1695.1375</v>
      </c>
    </row>
    <row r="136" spans="1:5">
      <c r="A136" s="153">
        <v>41244</v>
      </c>
      <c r="B136" s="155">
        <v>1746.45</v>
      </c>
      <c r="C136" s="162">
        <f t="shared" si="4"/>
        <v>1777.0475000000004</v>
      </c>
      <c r="D136" s="159">
        <v>1701.11</v>
      </c>
      <c r="E136" s="170">
        <f t="shared" si="3"/>
        <v>1690.0762500000003</v>
      </c>
    </row>
    <row r="137" spans="1:5">
      <c r="A137" s="153">
        <v>41275</v>
      </c>
      <c r="B137" s="155">
        <v>1749.94</v>
      </c>
      <c r="C137" s="162">
        <f t="shared" si="4"/>
        <v>1776.0325</v>
      </c>
      <c r="D137" s="160">
        <v>1694.38</v>
      </c>
      <c r="E137" s="170">
        <f t="shared" si="3"/>
        <v>1688.6691666666668</v>
      </c>
    </row>
    <row r="138" spans="1:5">
      <c r="A138" s="153">
        <v>41306</v>
      </c>
      <c r="B138" s="155">
        <v>1781</v>
      </c>
      <c r="C138" s="162">
        <f t="shared" si="4"/>
        <v>1774.039583333333</v>
      </c>
      <c r="D138" s="160">
        <v>1699.67</v>
      </c>
      <c r="E138" s="170">
        <f t="shared" si="3"/>
        <v>1686.0954166666668</v>
      </c>
    </row>
    <row r="139" spans="1:5">
      <c r="A139" s="153">
        <v>41334</v>
      </c>
      <c r="B139" s="155">
        <v>1796.91</v>
      </c>
      <c r="C139" s="162">
        <f t="shared" si="4"/>
        <v>1767.87</v>
      </c>
      <c r="D139" s="160">
        <v>1693.94</v>
      </c>
      <c r="E139" s="170">
        <f t="shared" si="3"/>
        <v>1679.99875</v>
      </c>
    </row>
    <row r="140" spans="1:5">
      <c r="A140" s="153">
        <v>41365</v>
      </c>
      <c r="B140" s="155">
        <v>1753.8</v>
      </c>
      <c r="C140" s="162">
        <f t="shared" si="4"/>
        <v>1759.4204166666666</v>
      </c>
      <c r="D140" s="160">
        <v>1651.11</v>
      </c>
      <c r="E140" s="170">
        <f t="shared" ref="E140:E166" si="5">((D134/2)+D135+D136+D137+D138+D139+D140+D141+D142+D143+D144+D145+(D146/2))/12</f>
        <v>1672.7691666666669</v>
      </c>
    </row>
    <row r="141" spans="1:5">
      <c r="A141" s="153">
        <v>41395</v>
      </c>
      <c r="B141" s="155">
        <v>1716.16</v>
      </c>
      <c r="C141" s="162">
        <f t="shared" si="4"/>
        <v>1752.7037499999999</v>
      </c>
      <c r="D141" s="160">
        <v>1612.31</v>
      </c>
      <c r="E141" s="170">
        <f t="shared" si="5"/>
        <v>1666.0116666666665</v>
      </c>
    </row>
    <row r="142" spans="1:5">
      <c r="A142" s="153">
        <v>41426</v>
      </c>
      <c r="B142" s="155">
        <v>1733.76</v>
      </c>
      <c r="C142" s="162">
        <f t="shared" si="4"/>
        <v>1749.5833333333333</v>
      </c>
      <c r="D142" s="160">
        <v>1626.46</v>
      </c>
      <c r="E142" s="170">
        <f t="shared" si="5"/>
        <v>1660.9795833333335</v>
      </c>
    </row>
    <row r="143" spans="1:5">
      <c r="A143" s="153">
        <v>41456</v>
      </c>
      <c r="B143" s="155">
        <v>1753.53</v>
      </c>
      <c r="C143" s="162">
        <f t="shared" si="4"/>
        <v>1747.6795833333335</v>
      </c>
      <c r="D143" s="160">
        <v>1644.02</v>
      </c>
      <c r="E143" s="170">
        <f t="shared" si="5"/>
        <v>1657.2320833333335</v>
      </c>
    </row>
    <row r="144" spans="1:5">
      <c r="A144" s="153">
        <v>41487</v>
      </c>
      <c r="B144" s="155">
        <v>1767.85</v>
      </c>
      <c r="C144" s="162">
        <f t="shared" si="4"/>
        <v>1743.770416666667</v>
      </c>
      <c r="D144" s="160">
        <v>1658.04</v>
      </c>
      <c r="E144" s="170">
        <f t="shared" si="5"/>
        <v>1652.7641666666671</v>
      </c>
    </row>
    <row r="145" spans="1:5">
      <c r="A145" s="153">
        <v>41518</v>
      </c>
      <c r="B145" s="155">
        <v>1773.23</v>
      </c>
      <c r="C145" s="162">
        <f t="shared" ref="C145:C166" si="6">((B139/2)+B140+B141+B142+B143+B144+B145+B146+B147+B148+B149+B150+(B151/2))/12</f>
        <v>1737.5804166666667</v>
      </c>
      <c r="D145" s="160">
        <v>1676.67</v>
      </c>
      <c r="E145" s="170">
        <f t="shared" si="5"/>
        <v>1647.5845833333333</v>
      </c>
    </row>
    <row r="146" spans="1:5">
      <c r="A146" s="153">
        <v>41548</v>
      </c>
      <c r="B146" s="155">
        <v>1728.78</v>
      </c>
      <c r="C146" s="162">
        <f t="shared" si="6"/>
        <v>1733.0049999999999</v>
      </c>
      <c r="D146" s="160">
        <v>1659.69</v>
      </c>
      <c r="E146" s="170">
        <f t="shared" si="5"/>
        <v>1644.0416666666667</v>
      </c>
    </row>
    <row r="147" spans="1:5">
      <c r="A147" s="153">
        <v>41579</v>
      </c>
      <c r="B147" s="155">
        <v>1703</v>
      </c>
      <c r="C147" s="162">
        <f t="shared" si="6"/>
        <v>1732.7204166666663</v>
      </c>
      <c r="D147" s="160">
        <v>1636.63</v>
      </c>
      <c r="E147" s="170">
        <f t="shared" si="5"/>
        <v>1643.8670833333333</v>
      </c>
    </row>
    <row r="148" spans="1:5">
      <c r="A148" s="153">
        <v>41609</v>
      </c>
      <c r="B148" s="155">
        <v>1727.63</v>
      </c>
      <c r="C148" s="162">
        <f t="shared" si="6"/>
        <v>1734.0358333333331</v>
      </c>
      <c r="D148" s="160">
        <v>1656.56</v>
      </c>
      <c r="E148" s="170">
        <f t="shared" si="5"/>
        <v>1644.8666666666666</v>
      </c>
    </row>
    <row r="149" spans="1:5">
      <c r="A149" s="153">
        <v>41640</v>
      </c>
      <c r="B149" s="155">
        <v>1723.07</v>
      </c>
      <c r="C149" s="162">
        <f t="shared" si="6"/>
        <v>1734.7799999999997</v>
      </c>
      <c r="D149" s="160">
        <v>1648.99</v>
      </c>
      <c r="E149" s="170">
        <f t="shared" si="5"/>
        <v>1644.7516666666663</v>
      </c>
    </row>
    <row r="150" spans="1:5">
      <c r="A150" s="153">
        <v>41671</v>
      </c>
      <c r="B150" s="155">
        <v>1714.05</v>
      </c>
      <c r="C150" s="162">
        <f t="shared" si="6"/>
        <v>1734.3441666666665</v>
      </c>
      <c r="D150" s="160">
        <v>1637.83</v>
      </c>
      <c r="E150" s="170">
        <f t="shared" si="5"/>
        <v>1642.8845833333332</v>
      </c>
    </row>
    <row r="151" spans="1:5">
      <c r="A151" s="153">
        <v>41699</v>
      </c>
      <c r="B151" s="155">
        <v>1715.3</v>
      </c>
      <c r="C151" s="162">
        <f t="shared" si="6"/>
        <v>1731.9779166666665</v>
      </c>
      <c r="D151" s="160">
        <v>1631.47</v>
      </c>
      <c r="E151" s="170">
        <f t="shared" si="5"/>
        <v>1638.7879166666664</v>
      </c>
    </row>
    <row r="152" spans="1:5">
      <c r="A152" s="153">
        <v>41730</v>
      </c>
      <c r="B152" s="155">
        <v>1725.6</v>
      </c>
      <c r="C152" s="162">
        <f t="shared" si="6"/>
        <v>1729.551666666667</v>
      </c>
      <c r="D152" s="160">
        <v>1628.55</v>
      </c>
      <c r="E152" s="170">
        <f t="shared" si="5"/>
        <v>1633.4404166666664</v>
      </c>
    </row>
    <row r="153" spans="1:5">
      <c r="A153" s="153">
        <v>41760</v>
      </c>
      <c r="B153" s="155">
        <v>1737.53</v>
      </c>
      <c r="C153" s="162">
        <f t="shared" si="6"/>
        <v>1726.6287500000005</v>
      </c>
      <c r="D153" s="160">
        <v>1630.68</v>
      </c>
      <c r="E153" s="170">
        <f t="shared" si="5"/>
        <v>1627.2058333333334</v>
      </c>
    </row>
    <row r="154" spans="1:5">
      <c r="A154" s="153">
        <v>41791</v>
      </c>
      <c r="B154" s="155">
        <v>1743.96</v>
      </c>
      <c r="C154" s="162">
        <f t="shared" si="6"/>
        <v>1718.6050000000002</v>
      </c>
      <c r="D154" s="160">
        <v>1632.08</v>
      </c>
      <c r="E154" s="170">
        <f t="shared" si="5"/>
        <v>1616.9445833333336</v>
      </c>
    </row>
    <row r="155" spans="1:5">
      <c r="A155" s="153">
        <v>41821</v>
      </c>
      <c r="B155" s="155">
        <v>1761.19</v>
      </c>
      <c r="C155" s="162">
        <f t="shared" si="6"/>
        <v>1702.2295833333335</v>
      </c>
      <c r="D155" s="160">
        <v>1635.64</v>
      </c>
      <c r="E155" s="170">
        <f t="shared" si="5"/>
        <v>1599.2437500000003</v>
      </c>
    </row>
    <row r="156" spans="1:5">
      <c r="A156" s="153">
        <v>41852</v>
      </c>
      <c r="B156" s="155">
        <v>1749.73</v>
      </c>
      <c r="C156" s="162">
        <f t="shared" si="6"/>
        <v>1682.4112500000001</v>
      </c>
      <c r="D156" s="160">
        <v>1621.61</v>
      </c>
      <c r="E156" s="170">
        <f t="shared" si="5"/>
        <v>1578.4449999999999</v>
      </c>
    </row>
    <row r="157" spans="1:5">
      <c r="A157" s="153">
        <v>41883</v>
      </c>
      <c r="B157" s="155">
        <v>1734.56</v>
      </c>
      <c r="C157" s="162">
        <f t="shared" si="6"/>
        <v>1666.8274999999996</v>
      </c>
      <c r="D157" s="160">
        <v>1614.78</v>
      </c>
      <c r="E157" s="170">
        <f t="shared" si="5"/>
        <v>1561.50125</v>
      </c>
    </row>
    <row r="158" spans="1:5">
      <c r="A158" s="153">
        <v>41913</v>
      </c>
      <c r="B158" s="155">
        <v>1709.22</v>
      </c>
      <c r="C158" s="162">
        <f t="shared" si="6"/>
        <v>1654.562083333333</v>
      </c>
      <c r="D158" s="160">
        <v>1593.24</v>
      </c>
      <c r="E158" s="170">
        <f t="shared" si="5"/>
        <v>1546.91625</v>
      </c>
    </row>
    <row r="159" spans="1:5">
      <c r="A159" s="153">
        <v>41944</v>
      </c>
      <c r="B159" s="155">
        <v>1652.41</v>
      </c>
      <c r="C159" s="162">
        <f t="shared" si="6"/>
        <v>1643.3766666666668</v>
      </c>
      <c r="D159" s="160">
        <v>1553.45</v>
      </c>
      <c r="E159" s="170">
        <f t="shared" si="5"/>
        <v>1533.1116666666667</v>
      </c>
    </row>
    <row r="160" spans="1:5">
      <c r="A160" s="153">
        <v>41974</v>
      </c>
      <c r="B160" s="155">
        <v>1585.65</v>
      </c>
      <c r="C160" s="162">
        <f t="shared" si="6"/>
        <v>1633.1849999999997</v>
      </c>
      <c r="D160" s="160">
        <v>1493.47</v>
      </c>
      <c r="E160" s="170">
        <f t="shared" si="5"/>
        <v>1520.4024999999999</v>
      </c>
    </row>
    <row r="161" spans="1:5">
      <c r="A161" s="153">
        <v>42005</v>
      </c>
      <c r="B161" s="155">
        <v>1472.04</v>
      </c>
      <c r="C161" s="162">
        <f t="shared" si="6"/>
        <v>1622.5245833333336</v>
      </c>
      <c r="D161" s="160">
        <v>1387.26</v>
      </c>
      <c r="E161" s="170">
        <f t="shared" si="5"/>
        <v>1506.2929166666665</v>
      </c>
    </row>
    <row r="162" spans="1:5">
      <c r="A162" s="153">
        <v>42036</v>
      </c>
      <c r="B162" s="155">
        <v>1489.44</v>
      </c>
      <c r="C162" s="162">
        <f t="shared" si="6"/>
        <v>1609.33125</v>
      </c>
      <c r="D162" s="160">
        <v>1400.39</v>
      </c>
      <c r="E162" s="170">
        <f t="shared" si="5"/>
        <v>1489.3370833333331</v>
      </c>
    </row>
    <row r="163" spans="1:5">
      <c r="A163" s="153">
        <v>42064</v>
      </c>
      <c r="B163" s="155">
        <v>1565.9</v>
      </c>
      <c r="C163" s="162">
        <f t="shared" si="6"/>
        <v>1591.7591666666665</v>
      </c>
      <c r="D163" s="160">
        <v>1462.26</v>
      </c>
      <c r="E163" s="170">
        <f t="shared" si="5"/>
        <v>1469.4370833333332</v>
      </c>
    </row>
    <row r="164" spans="1:5">
      <c r="A164" s="153">
        <v>42095</v>
      </c>
      <c r="B164" s="155">
        <v>1580.63</v>
      </c>
      <c r="C164" s="162">
        <f t="shared" si="6"/>
        <v>1571.9329166666666</v>
      </c>
      <c r="D164" s="160">
        <v>1447.72</v>
      </c>
      <c r="E164" s="170">
        <f t="shared" si="5"/>
        <v>1448.6208333333334</v>
      </c>
    </row>
    <row r="165" spans="1:5">
      <c r="A165" s="153">
        <v>42125</v>
      </c>
      <c r="B165" s="155">
        <v>1614.05</v>
      </c>
      <c r="C165" s="162">
        <f t="shared" si="6"/>
        <v>1553.9716666666666</v>
      </c>
      <c r="D165" s="160">
        <v>1480.2</v>
      </c>
      <c r="E165" s="170">
        <f t="shared" si="5"/>
        <v>1429.5470833333336</v>
      </c>
    </row>
    <row r="166" spans="1:5">
      <c r="A166" s="153">
        <v>42156</v>
      </c>
      <c r="B166" s="155">
        <v>1622.84</v>
      </c>
      <c r="C166" s="162">
        <f t="shared" si="6"/>
        <v>1540.2204166666668</v>
      </c>
      <c r="D166" s="160">
        <v>1477.54</v>
      </c>
      <c r="E166" s="170">
        <f t="shared" si="5"/>
        <v>1412.9825000000001</v>
      </c>
    </row>
    <row r="167" spans="1:5">
      <c r="A167" s="153">
        <v>42186</v>
      </c>
      <c r="B167" s="155">
        <v>1626.46</v>
      </c>
      <c r="C167" s="162"/>
      <c r="D167" s="160">
        <v>1451.55</v>
      </c>
      <c r="E167" s="170"/>
    </row>
    <row r="168" spans="1:5">
      <c r="A168" s="153">
        <v>42217</v>
      </c>
      <c r="B168" s="155">
        <v>1567.82</v>
      </c>
      <c r="C168" s="162"/>
      <c r="D168" s="160">
        <v>1398.76</v>
      </c>
      <c r="E168" s="170"/>
    </row>
    <row r="169" spans="1:5">
      <c r="A169" s="153">
        <v>42248</v>
      </c>
      <c r="B169" s="155">
        <v>1494.74</v>
      </c>
      <c r="C169" s="162"/>
      <c r="D169" s="160">
        <v>1360.03</v>
      </c>
      <c r="E169" s="170"/>
    </row>
    <row r="170" spans="1:5">
      <c r="A170" s="153">
        <v>42278</v>
      </c>
      <c r="B170" s="155">
        <v>1473.21</v>
      </c>
      <c r="C170" s="162"/>
      <c r="D170" s="160">
        <v>1348.4</v>
      </c>
      <c r="E170" s="170"/>
    </row>
    <row r="171" spans="1:5">
      <c r="A171" s="153">
        <v>42309</v>
      </c>
      <c r="B171" s="155">
        <v>1457.35</v>
      </c>
      <c r="C171" s="162"/>
      <c r="D171" s="160">
        <v>1340.52</v>
      </c>
      <c r="E171" s="170"/>
    </row>
    <row r="172" spans="1:5">
      <c r="A172" s="153">
        <v>42339</v>
      </c>
      <c r="B172" s="155">
        <v>1450.68</v>
      </c>
      <c r="C172" s="162"/>
      <c r="D172" s="160">
        <v>1308.8499999999999</v>
      </c>
      <c r="E172" s="170"/>
    </row>
  </sheetData>
  <mergeCells count="1">
    <mergeCell ref="D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I1" zoomScale="93" zoomScaleNormal="93" workbookViewId="0">
      <selection activeCell="T48" sqref="T48"/>
    </sheetView>
  </sheetViews>
  <sheetFormatPr defaultRowHeight="12.75"/>
  <cols>
    <col min="1" max="1" width="7.28515625" customWidth="1"/>
    <col min="2" max="2" width="13.85546875" customWidth="1"/>
    <col min="3" max="3" width="14.85546875" bestFit="1" customWidth="1"/>
    <col min="4" max="4" width="13.85546875" bestFit="1" customWidth="1"/>
    <col min="5" max="5" width="13.7109375" bestFit="1" customWidth="1"/>
    <col min="6" max="6" width="13.5703125" bestFit="1" customWidth="1"/>
    <col min="7" max="7" width="14.28515625" bestFit="1" customWidth="1"/>
    <col min="8" max="8" width="13.42578125" bestFit="1" customWidth="1"/>
    <col min="9" max="9" width="11" bestFit="1" customWidth="1"/>
    <col min="26" max="26" width="12.28515625" bestFit="1" customWidth="1"/>
  </cols>
  <sheetData>
    <row r="1" spans="1:26" ht="37.5">
      <c r="F1" s="296" t="s">
        <v>7</v>
      </c>
      <c r="G1" s="296"/>
      <c r="H1" s="296"/>
      <c r="I1" s="296"/>
      <c r="J1" s="296"/>
      <c r="K1" s="296"/>
      <c r="L1" s="296"/>
      <c r="M1" s="296"/>
      <c r="N1" s="296"/>
    </row>
    <row r="2" spans="1:26" ht="15">
      <c r="K2" s="192" t="s">
        <v>231</v>
      </c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1:26">
      <c r="A3" s="152" t="s">
        <v>2</v>
      </c>
      <c r="B3" s="155" t="s">
        <v>3</v>
      </c>
      <c r="C3" s="161" t="s">
        <v>180</v>
      </c>
      <c r="D3" s="173" t="s">
        <v>195</v>
      </c>
      <c r="E3" s="7" t="s">
        <v>196</v>
      </c>
      <c r="F3" s="157" t="s">
        <v>150</v>
      </c>
      <c r="G3" s="169" t="s">
        <v>181</v>
      </c>
      <c r="H3" s="166" t="s">
        <v>197</v>
      </c>
      <c r="I3" s="177" t="s">
        <v>200</v>
      </c>
      <c r="K3" s="192" t="s">
        <v>207</v>
      </c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</row>
    <row r="4" spans="1:26">
      <c r="A4" s="153">
        <v>37257</v>
      </c>
      <c r="B4" s="155">
        <v>992.39</v>
      </c>
      <c r="C4" s="162"/>
      <c r="D4" s="174">
        <f>B4-C4</f>
        <v>992.39</v>
      </c>
      <c r="E4" s="2">
        <f t="shared" ref="E4:E15" si="0">Z11</f>
        <v>32.408958333333374</v>
      </c>
      <c r="F4" s="158">
        <v>836.14</v>
      </c>
      <c r="G4" s="170"/>
      <c r="H4" s="167">
        <f>F4-G4</f>
        <v>836.14</v>
      </c>
      <c r="I4" s="154">
        <f t="shared" ref="I4:I15" si="1">Z53</f>
        <v>41.266577380952448</v>
      </c>
      <c r="K4" s="192" t="s">
        <v>208</v>
      </c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</row>
    <row r="5" spans="1:26">
      <c r="A5" s="153">
        <v>37288</v>
      </c>
      <c r="B5" s="155">
        <v>1095</v>
      </c>
      <c r="C5" s="162"/>
      <c r="D5" s="174">
        <f>B5-C5</f>
        <v>1095</v>
      </c>
      <c r="E5" s="2">
        <f t="shared" si="0"/>
        <v>50.512767857142876</v>
      </c>
      <c r="F5" s="158">
        <v>837.04</v>
      </c>
      <c r="G5" s="170"/>
      <c r="H5" s="167">
        <f t="shared" ref="H5:H68" si="2">F5-G5</f>
        <v>837.04</v>
      </c>
      <c r="I5" s="154">
        <f t="shared" si="1"/>
        <v>42.218125000000079</v>
      </c>
      <c r="K5" s="193" t="s">
        <v>230</v>
      </c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1:26">
      <c r="A6" s="153">
        <v>37316</v>
      </c>
      <c r="B6" s="155">
        <v>1023.92</v>
      </c>
      <c r="C6" s="162"/>
      <c r="D6" s="174">
        <f t="shared" ref="D6:D69" si="3">B6-C6</f>
        <v>1023.92</v>
      </c>
      <c r="E6" s="2">
        <f t="shared" si="0"/>
        <v>70.841279761904872</v>
      </c>
      <c r="F6" s="158">
        <v>844.64</v>
      </c>
      <c r="G6" s="170"/>
      <c r="H6" s="167">
        <f t="shared" si="2"/>
        <v>844.64</v>
      </c>
      <c r="I6" s="154">
        <f t="shared" si="1"/>
        <v>63.541011904761952</v>
      </c>
      <c r="K6" s="193" t="s">
        <v>232</v>
      </c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</row>
    <row r="7" spans="1:26">
      <c r="A7" s="153">
        <v>37347</v>
      </c>
      <c r="B7" s="155">
        <v>1063.3599999999999</v>
      </c>
      <c r="C7" s="162"/>
      <c r="D7" s="174">
        <f t="shared" si="3"/>
        <v>1063.3599999999999</v>
      </c>
      <c r="E7" s="2">
        <f t="shared" si="0"/>
        <v>85.201815476190433</v>
      </c>
      <c r="F7" s="158">
        <v>866.36</v>
      </c>
      <c r="G7" s="170"/>
      <c r="H7" s="167">
        <f t="shared" si="2"/>
        <v>866.36</v>
      </c>
      <c r="I7" s="154">
        <f t="shared" si="1"/>
        <v>69.479077380952376</v>
      </c>
      <c r="K7" s="193" t="s">
        <v>233</v>
      </c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</row>
    <row r="8" spans="1:26">
      <c r="A8" s="153">
        <v>37377</v>
      </c>
      <c r="B8" s="155">
        <v>1071.58</v>
      </c>
      <c r="C8" s="162"/>
      <c r="D8" s="174">
        <f t="shared" si="3"/>
        <v>1071.58</v>
      </c>
      <c r="E8" s="2">
        <f t="shared" si="0"/>
        <v>96.836874999999935</v>
      </c>
      <c r="F8" s="158">
        <v>868.07</v>
      </c>
      <c r="G8" s="170"/>
      <c r="H8" s="167">
        <f t="shared" si="2"/>
        <v>868.07</v>
      </c>
      <c r="I8" s="154">
        <f t="shared" si="1"/>
        <v>71.219970238095271</v>
      </c>
      <c r="K8" s="193" t="s">
        <v>234</v>
      </c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</row>
    <row r="9" spans="1:26">
      <c r="A9" s="153">
        <v>37408</v>
      </c>
      <c r="B9" s="155">
        <v>1061.1099999999999</v>
      </c>
      <c r="C9" s="162"/>
      <c r="D9" s="174">
        <f t="shared" si="3"/>
        <v>1061.1099999999999</v>
      </c>
      <c r="E9" s="2">
        <f t="shared" si="0"/>
        <v>102.03449404761894</v>
      </c>
      <c r="F9" s="158">
        <v>857.43</v>
      </c>
      <c r="G9" s="170"/>
      <c r="H9" s="167">
        <f t="shared" si="2"/>
        <v>857.43</v>
      </c>
      <c r="I9" s="154">
        <f t="shared" si="1"/>
        <v>72.679940476190424</v>
      </c>
    </row>
    <row r="10" spans="1:26">
      <c r="A10" s="153">
        <v>37438</v>
      </c>
      <c r="B10" s="155">
        <v>1052.43</v>
      </c>
      <c r="C10" s="162">
        <f>((B4/2)+B5+B6+B7+B8+B9+B10+B11+B12+B13+B14+B15+(B16/2))/12</f>
        <v>1056.5758333333331</v>
      </c>
      <c r="D10" s="174">
        <f t="shared" si="3"/>
        <v>-4.1458333333330302</v>
      </c>
      <c r="E10" s="2">
        <f t="shared" si="0"/>
        <v>143.80973214285709</v>
      </c>
      <c r="F10" s="158">
        <v>846.06</v>
      </c>
      <c r="G10" s="170">
        <f>((F4/2)+F5+F6+F7+F8+F9+F10+F11+F12+F13+F14+F15+(F16/2))/12</f>
        <v>857.47500000000002</v>
      </c>
      <c r="H10" s="167">
        <f t="shared" si="2"/>
        <v>-11.415000000000077</v>
      </c>
      <c r="I10" s="154">
        <f t="shared" si="1"/>
        <v>113.48940476190469</v>
      </c>
      <c r="K10" s="180" t="s">
        <v>198</v>
      </c>
      <c r="L10" s="180">
        <v>2002</v>
      </c>
      <c r="M10" s="180">
        <v>2003</v>
      </c>
      <c r="N10" s="180">
        <v>2004</v>
      </c>
      <c r="O10" s="180">
        <v>2005</v>
      </c>
      <c r="P10" s="180">
        <v>2006</v>
      </c>
      <c r="Q10" s="180">
        <v>2007</v>
      </c>
      <c r="R10" s="180">
        <v>2008</v>
      </c>
      <c r="S10" s="180">
        <v>2009</v>
      </c>
      <c r="T10" s="180">
        <v>2010</v>
      </c>
      <c r="U10" s="180">
        <v>2011</v>
      </c>
      <c r="V10" s="180">
        <v>2012</v>
      </c>
      <c r="W10" s="180">
        <v>2013</v>
      </c>
      <c r="X10" s="180">
        <v>2014</v>
      </c>
      <c r="Y10" s="180">
        <v>2015</v>
      </c>
      <c r="Z10" s="182" t="s">
        <v>196</v>
      </c>
    </row>
    <row r="11" spans="1:26">
      <c r="A11" s="153">
        <v>37469</v>
      </c>
      <c r="B11" s="155">
        <v>1052.57</v>
      </c>
      <c r="C11" s="162">
        <f t="shared" ref="C11:C14" si="4">((B5/2)+B6+B7+B8+B9+B10+B11+B12+B13+B14+B15+B16+(B17/2))/12</f>
        <v>1059.4479166666667</v>
      </c>
      <c r="D11" s="174">
        <f t="shared" si="3"/>
        <v>-6.8779166666668061</v>
      </c>
      <c r="E11" s="2">
        <f t="shared" si="0"/>
        <v>139.68898809523805</v>
      </c>
      <c r="F11" s="158">
        <v>842.69</v>
      </c>
      <c r="G11" s="170">
        <f t="shared" ref="G11:G74" si="5">((F5/2)+F6+F7+F8+F9+F10+F11+F12+F13+F14+F15+F16+(F17/2))/12</f>
        <v>862.66875000000016</v>
      </c>
      <c r="H11" s="167">
        <f t="shared" si="2"/>
        <v>-19.978750000000105</v>
      </c>
      <c r="I11" s="154">
        <f t="shared" si="1"/>
        <v>112.26181547619042</v>
      </c>
      <c r="K11" s="180" t="s">
        <v>15</v>
      </c>
      <c r="L11" s="168">
        <f t="shared" ref="L11:L22" si="6">D4</f>
        <v>992.39</v>
      </c>
      <c r="M11" s="168">
        <f t="shared" ref="M11:M22" si="7">D16</f>
        <v>8.6633333333331848</v>
      </c>
      <c r="N11" s="168">
        <f t="shared" ref="N11:N22" si="8">D28</f>
        <v>-29.625833333333048</v>
      </c>
      <c r="O11" s="168">
        <f t="shared" ref="O11:O22" si="9">D40</f>
        <v>-70.14458333333323</v>
      </c>
      <c r="P11" s="168">
        <f t="shared" ref="P11:P22" si="10">D52</f>
        <v>-33.299166666666906</v>
      </c>
      <c r="Q11" s="168">
        <f t="shared" ref="Q11:Q22" si="11">D64</f>
        <v>-62.887916666666797</v>
      </c>
      <c r="R11" s="168">
        <f t="shared" ref="R11:R22" si="12">D76</f>
        <v>-14.047916666666652</v>
      </c>
      <c r="S11" s="168">
        <f t="shared" ref="S11:S22" si="13">D88</f>
        <v>-143.94916666666654</v>
      </c>
      <c r="T11" s="168">
        <f t="shared" ref="T11:T22" si="14">D100</f>
        <v>-14.867499999999836</v>
      </c>
      <c r="U11" s="168">
        <f t="shared" ref="U11:U22" si="15">D112</f>
        <v>3.3250000000000455</v>
      </c>
      <c r="V11" s="168">
        <f t="shared" ref="V11:V22" si="16">D124</f>
        <v>6.4562500000004093</v>
      </c>
      <c r="W11" s="168">
        <f t="shared" ref="W11:W22" si="17">D136</f>
        <v>-26.092499999999973</v>
      </c>
      <c r="X11" s="168">
        <f t="shared" ref="X11:X22" si="18">D148</f>
        <v>-11.709999999999809</v>
      </c>
      <c r="Y11" s="168">
        <f t="shared" ref="Y11:Y22" si="19">D160</f>
        <v>-150.4845833333336</v>
      </c>
      <c r="Z11" s="163">
        <f>AVERAGE(L11:Y11)</f>
        <v>32.408958333333374</v>
      </c>
    </row>
    <row r="12" spans="1:26">
      <c r="A12" s="153">
        <v>37500</v>
      </c>
      <c r="B12" s="155">
        <v>1061.73</v>
      </c>
      <c r="C12" s="162">
        <f t="shared" si="4"/>
        <v>1062.1100000000001</v>
      </c>
      <c r="D12" s="174">
        <f t="shared" si="3"/>
        <v>-0.38000000000010914</v>
      </c>
      <c r="E12" s="2">
        <f t="shared" si="0"/>
        <v>129.29988095238099</v>
      </c>
      <c r="F12" s="158">
        <v>859.39</v>
      </c>
      <c r="G12" s="170">
        <f t="shared" si="5"/>
        <v>869.3841666666666</v>
      </c>
      <c r="H12" s="167">
        <f t="shared" si="2"/>
        <v>-9.9941666666666151</v>
      </c>
      <c r="I12" s="154">
        <f t="shared" si="1"/>
        <v>108.59559523809533</v>
      </c>
      <c r="K12" s="180" t="s">
        <v>16</v>
      </c>
      <c r="L12" s="168">
        <f t="shared" si="6"/>
        <v>1095</v>
      </c>
      <c r="M12" s="168">
        <f t="shared" si="7"/>
        <v>27.657083333333276</v>
      </c>
      <c r="N12" s="168">
        <f t="shared" si="8"/>
        <v>-21.734166666666624</v>
      </c>
      <c r="O12" s="168">
        <f t="shared" si="9"/>
        <v>-41.308333333333394</v>
      </c>
      <c r="P12" s="168">
        <f t="shared" si="10"/>
        <v>-43.478333333333467</v>
      </c>
      <c r="Q12" s="168">
        <f t="shared" si="11"/>
        <v>-67.241666666666561</v>
      </c>
      <c r="R12" s="168">
        <f t="shared" si="12"/>
        <v>-23.872083333333421</v>
      </c>
      <c r="S12" s="168">
        <f t="shared" si="13"/>
        <v>-99.508333333333439</v>
      </c>
      <c r="T12" s="168">
        <f t="shared" si="14"/>
        <v>-14.079166666666652</v>
      </c>
      <c r="U12" s="168">
        <f t="shared" si="15"/>
        <v>2.5720833333334667</v>
      </c>
      <c r="V12" s="168">
        <f t="shared" si="16"/>
        <v>26.396666666666533</v>
      </c>
      <c r="W12" s="168">
        <f t="shared" si="17"/>
        <v>6.9604166666670153</v>
      </c>
      <c r="X12" s="168">
        <f t="shared" si="18"/>
        <v>-20.29416666666657</v>
      </c>
      <c r="Y12" s="168">
        <f t="shared" si="19"/>
        <v>-119.8912499999999</v>
      </c>
      <c r="Z12" s="163">
        <f t="shared" ref="Z12:Z22" si="20">AVERAGE(L12:Y12)</f>
        <v>50.512767857142876</v>
      </c>
    </row>
    <row r="13" spans="1:26">
      <c r="A13" s="153">
        <v>37530</v>
      </c>
      <c r="B13" s="155">
        <v>1068.08</v>
      </c>
      <c r="C13" s="162">
        <f t="shared" si="4"/>
        <v>1065.1504166666668</v>
      </c>
      <c r="D13" s="174">
        <f t="shared" si="3"/>
        <v>2.9295833333330847</v>
      </c>
      <c r="E13" s="2">
        <f t="shared" si="0"/>
        <v>105.36449404761899</v>
      </c>
      <c r="F13" s="158">
        <v>875.67</v>
      </c>
      <c r="G13" s="170">
        <f t="shared" si="5"/>
        <v>874.8991666666667</v>
      </c>
      <c r="H13" s="167">
        <f t="shared" si="2"/>
        <v>0.77083333333325754</v>
      </c>
      <c r="I13" s="154">
        <f t="shared" si="1"/>
        <v>98.925059523809566</v>
      </c>
      <c r="K13" s="180" t="s">
        <v>17</v>
      </c>
      <c r="L13" s="168">
        <f t="shared" si="6"/>
        <v>1023.92</v>
      </c>
      <c r="M13" s="168">
        <f t="shared" si="7"/>
        <v>33.910416666666833</v>
      </c>
      <c r="N13" s="168">
        <f t="shared" si="8"/>
        <v>-9.9679166666664969</v>
      </c>
      <c r="O13" s="168">
        <f t="shared" si="9"/>
        <v>-16.56583333333333</v>
      </c>
      <c r="P13" s="168">
        <f t="shared" si="10"/>
        <v>-43.105833333333067</v>
      </c>
      <c r="Q13" s="168">
        <f t="shared" si="11"/>
        <v>-31.160416666666606</v>
      </c>
      <c r="R13" s="168">
        <f t="shared" si="12"/>
        <v>-16.668749999999818</v>
      </c>
      <c r="S13" s="168">
        <f t="shared" si="13"/>
        <v>-64.089166666666642</v>
      </c>
      <c r="T13" s="168">
        <f t="shared" si="14"/>
        <v>25.107916666666597</v>
      </c>
      <c r="U13" s="168">
        <f t="shared" si="15"/>
        <v>37.021250000000009</v>
      </c>
      <c r="V13" s="168">
        <f t="shared" si="16"/>
        <v>66.873333333333676</v>
      </c>
      <c r="W13" s="168">
        <f t="shared" si="17"/>
        <v>29.040000000000191</v>
      </c>
      <c r="X13" s="168">
        <f t="shared" si="18"/>
        <v>-16.677916666666533</v>
      </c>
      <c r="Y13" s="168">
        <f t="shared" si="19"/>
        <v>-25.859166666666397</v>
      </c>
      <c r="Z13" s="163">
        <f t="shared" si="20"/>
        <v>70.841279761904872</v>
      </c>
    </row>
    <row r="14" spans="1:26">
      <c r="A14" s="153">
        <v>37561</v>
      </c>
      <c r="B14" s="155">
        <v>1052.98</v>
      </c>
      <c r="C14" s="162">
        <f t="shared" si="4"/>
        <v>1063.9037500000002</v>
      </c>
      <c r="D14" s="174">
        <f t="shared" si="3"/>
        <v>-10.923750000000155</v>
      </c>
      <c r="E14" s="2">
        <f t="shared" si="0"/>
        <v>79.386934523809515</v>
      </c>
      <c r="F14" s="158">
        <v>864.11</v>
      </c>
      <c r="G14" s="170">
        <f t="shared" si="5"/>
        <v>876.28291666666667</v>
      </c>
      <c r="H14" s="167">
        <f t="shared" si="2"/>
        <v>-12.172916666666652</v>
      </c>
      <c r="I14" s="154">
        <f t="shared" si="1"/>
        <v>84.594434523809511</v>
      </c>
      <c r="K14" s="180" t="s">
        <v>18</v>
      </c>
      <c r="L14" s="168">
        <f t="shared" si="6"/>
        <v>1063.3599999999999</v>
      </c>
      <c r="M14" s="168">
        <f t="shared" si="7"/>
        <v>4.7050000000001546</v>
      </c>
      <c r="N14" s="168">
        <f t="shared" si="8"/>
        <v>-8.8245833333330665</v>
      </c>
      <c r="O14" s="168">
        <f t="shared" si="9"/>
        <v>20.484583333333148</v>
      </c>
      <c r="P14" s="168">
        <f t="shared" si="10"/>
        <v>6.3866666666665424</v>
      </c>
      <c r="Q14" s="168">
        <f t="shared" si="11"/>
        <v>-4.4279166666667606</v>
      </c>
      <c r="R14" s="168">
        <f t="shared" si="12"/>
        <v>-34.804166666666788</v>
      </c>
      <c r="S14" s="168">
        <f t="shared" si="13"/>
        <v>-30.826666666666824</v>
      </c>
      <c r="T14" s="168">
        <f t="shared" si="14"/>
        <v>45.731250000000045</v>
      </c>
      <c r="U14" s="168">
        <f t="shared" si="15"/>
        <v>36.27791666666667</v>
      </c>
      <c r="V14" s="168">
        <f t="shared" si="16"/>
        <v>95.638333333333321</v>
      </c>
      <c r="W14" s="168">
        <f t="shared" si="17"/>
        <v>-5.6204166666666424</v>
      </c>
      <c r="X14" s="168">
        <f t="shared" si="18"/>
        <v>-3.9516666666670517</v>
      </c>
      <c r="Y14" s="168">
        <f t="shared" si="19"/>
        <v>8.6970833333334667</v>
      </c>
      <c r="Z14" s="163">
        <f t="shared" si="20"/>
        <v>85.201815476190433</v>
      </c>
    </row>
    <row r="15" spans="1:26">
      <c r="A15" s="153">
        <v>37591</v>
      </c>
      <c r="B15" s="155">
        <v>1045.69</v>
      </c>
      <c r="C15" s="162">
        <f>((B9/2)+B10+B11+B12+B13+B14+B15+B16+B17+B18+B19+B20+(B21/2))/12</f>
        <v>1061.3675000000001</v>
      </c>
      <c r="D15" s="174">
        <f t="shared" si="3"/>
        <v>-15.677500000000009</v>
      </c>
      <c r="E15" s="2">
        <f t="shared" si="0"/>
        <v>67.26705357142869</v>
      </c>
      <c r="F15" s="158">
        <v>864.37</v>
      </c>
      <c r="G15" s="170">
        <f t="shared" si="5"/>
        <v>875.50291666666681</v>
      </c>
      <c r="H15" s="167">
        <f t="shared" si="2"/>
        <v>-11.132916666666802</v>
      </c>
      <c r="I15" s="154">
        <f t="shared" si="1"/>
        <v>79.911339285714277</v>
      </c>
      <c r="K15" s="180" t="s">
        <v>19</v>
      </c>
      <c r="L15" s="168">
        <f t="shared" si="6"/>
        <v>1071.58</v>
      </c>
      <c r="M15" s="168">
        <f t="shared" si="7"/>
        <v>-19.3287499999999</v>
      </c>
      <c r="N15" s="168">
        <f t="shared" si="8"/>
        <v>20.079999999999927</v>
      </c>
      <c r="O15" s="168">
        <f t="shared" si="9"/>
        <v>-1.0000000000218279E-2</v>
      </c>
      <c r="P15" s="168">
        <f t="shared" si="10"/>
        <v>54.374583333333248</v>
      </c>
      <c r="Q15" s="168">
        <f t="shared" si="11"/>
        <v>34.593333333333248</v>
      </c>
      <c r="R15" s="168">
        <f t="shared" si="12"/>
        <v>49.943333333333385</v>
      </c>
      <c r="S15" s="168">
        <f t="shared" si="13"/>
        <v>8.9624999999998636</v>
      </c>
      <c r="T15" s="168">
        <f t="shared" si="14"/>
        <v>43.520416666666506</v>
      </c>
      <c r="U15" s="168">
        <f t="shared" si="15"/>
        <v>23.519999999999982</v>
      </c>
      <c r="V15" s="168">
        <f t="shared" si="16"/>
        <v>34.045000000000073</v>
      </c>
      <c r="W15" s="168">
        <f t="shared" si="17"/>
        <v>-36.543749999999818</v>
      </c>
      <c r="X15" s="168">
        <f t="shared" si="18"/>
        <v>10.901249999999436</v>
      </c>
      <c r="Y15" s="168">
        <f t="shared" si="19"/>
        <v>60.078333333333376</v>
      </c>
      <c r="Z15" s="163">
        <f t="shared" si="20"/>
        <v>96.836874999999935</v>
      </c>
    </row>
    <row r="16" spans="1:26">
      <c r="A16" s="153">
        <v>37622</v>
      </c>
      <c r="B16" s="155">
        <v>1068.53</v>
      </c>
      <c r="C16" s="162">
        <f t="shared" ref="C16:C79" si="21">((B10/2)+B11+B12+B13+B14+B15+B16+B17+B18+B19+B20+B21+(B22/2))/12</f>
        <v>1059.8666666666668</v>
      </c>
      <c r="D16" s="174">
        <f t="shared" si="3"/>
        <v>8.6633333333331848</v>
      </c>
      <c r="E16" s="2">
        <f t="shared" ref="E16:E27" si="22">Z11</f>
        <v>32.408958333333374</v>
      </c>
      <c r="F16" s="158">
        <v>891.6</v>
      </c>
      <c r="G16" s="170">
        <f t="shared" si="5"/>
        <v>875.21208333333334</v>
      </c>
      <c r="H16" s="167">
        <f t="shared" si="2"/>
        <v>16.387916666666683</v>
      </c>
      <c r="I16" s="154">
        <f t="shared" ref="I16:I27" si="23">Z53</f>
        <v>41.266577380952448</v>
      </c>
      <c r="K16" s="180" t="s">
        <v>20</v>
      </c>
      <c r="L16" s="168">
        <f t="shared" si="6"/>
        <v>1061.1099999999999</v>
      </c>
      <c r="M16" s="168">
        <f t="shared" si="7"/>
        <v>-26.318750000000136</v>
      </c>
      <c r="N16" s="168">
        <f t="shared" si="8"/>
        <v>27.742916666666588</v>
      </c>
      <c r="O16" s="168">
        <f t="shared" si="9"/>
        <v>-6.5466666666668516</v>
      </c>
      <c r="P16" s="168">
        <f t="shared" si="10"/>
        <v>50.572499999999991</v>
      </c>
      <c r="Q16" s="168">
        <f t="shared" si="11"/>
        <v>54.282083333333503</v>
      </c>
      <c r="R16" s="168">
        <f t="shared" si="12"/>
        <v>122.4849999999999</v>
      </c>
      <c r="S16" s="168">
        <f t="shared" si="13"/>
        <v>69.646666666666306</v>
      </c>
      <c r="T16" s="168">
        <f t="shared" si="14"/>
        <v>20.262500000000045</v>
      </c>
      <c r="U16" s="168">
        <f t="shared" si="15"/>
        <v>-15.200833333333776</v>
      </c>
      <c r="V16" s="168">
        <f t="shared" si="16"/>
        <v>-21.703750000000127</v>
      </c>
      <c r="W16" s="168">
        <f t="shared" si="17"/>
        <v>-15.823333333333267</v>
      </c>
      <c r="X16" s="168">
        <f t="shared" si="18"/>
        <v>25.354999999999791</v>
      </c>
      <c r="Y16" s="168">
        <f t="shared" si="19"/>
        <v>82.619583333333139</v>
      </c>
      <c r="Z16" s="163">
        <f t="shared" si="20"/>
        <v>102.03449404761894</v>
      </c>
    </row>
    <row r="17" spans="1:26">
      <c r="A17" s="153">
        <v>37653</v>
      </c>
      <c r="B17" s="155">
        <v>1087.79</v>
      </c>
      <c r="C17" s="162">
        <f t="shared" si="21"/>
        <v>1060.1329166666667</v>
      </c>
      <c r="D17" s="174">
        <f t="shared" si="3"/>
        <v>27.657083333333276</v>
      </c>
      <c r="E17" s="2">
        <f t="shared" si="22"/>
        <v>50.512767857142876</v>
      </c>
      <c r="F17" s="158">
        <v>906.23</v>
      </c>
      <c r="G17" s="170">
        <f t="shared" si="5"/>
        <v>876.3549999999999</v>
      </c>
      <c r="H17" s="167">
        <f t="shared" si="2"/>
        <v>29.875000000000114</v>
      </c>
      <c r="I17" s="154">
        <f t="shared" si="23"/>
        <v>42.218125000000079</v>
      </c>
      <c r="K17" s="180" t="s">
        <v>21</v>
      </c>
      <c r="L17" s="168">
        <f t="shared" si="6"/>
        <v>-4.1458333333330302</v>
      </c>
      <c r="M17" s="168">
        <f t="shared" si="7"/>
        <v>-11.600416666666661</v>
      </c>
      <c r="N17" s="168">
        <f t="shared" si="8"/>
        <v>20.343749999999773</v>
      </c>
      <c r="O17" s="168">
        <f t="shared" si="9"/>
        <v>19.409166666666579</v>
      </c>
      <c r="P17" s="168">
        <f t="shared" si="10"/>
        <v>87.192500000000109</v>
      </c>
      <c r="Q17" s="168">
        <f t="shared" si="11"/>
        <v>49.926249999999982</v>
      </c>
      <c r="R17" s="168">
        <f t="shared" si="12"/>
        <v>153.44333333333338</v>
      </c>
      <c r="S17" s="168">
        <f t="shared" si="13"/>
        <v>30.984166666666624</v>
      </c>
      <c r="T17" s="168">
        <f t="shared" si="14"/>
        <v>2.7133333333331393</v>
      </c>
      <c r="U17" s="168">
        <f t="shared" si="15"/>
        <v>11.099999999999682</v>
      </c>
      <c r="V17" s="168">
        <f t="shared" si="16"/>
        <v>-37.300833333333458</v>
      </c>
      <c r="W17" s="168">
        <f t="shared" si="17"/>
        <v>5.8504166666664332</v>
      </c>
      <c r="X17" s="168">
        <f t="shared" si="18"/>
        <v>58.960416666666561</v>
      </c>
      <c r="Y17" s="168">
        <f t="shared" si="19"/>
        <v>1626.46</v>
      </c>
      <c r="Z17" s="163">
        <f t="shared" si="20"/>
        <v>143.80973214285709</v>
      </c>
    </row>
    <row r="18" spans="1:26">
      <c r="A18" s="153">
        <v>37681</v>
      </c>
      <c r="B18" s="155">
        <v>1095.02</v>
      </c>
      <c r="C18" s="162">
        <f t="shared" si="21"/>
        <v>1061.1095833333331</v>
      </c>
      <c r="D18" s="174">
        <f t="shared" si="3"/>
        <v>33.910416666666833</v>
      </c>
      <c r="E18" s="2">
        <f t="shared" si="22"/>
        <v>70.841279761904872</v>
      </c>
      <c r="F18" s="158">
        <v>936.62</v>
      </c>
      <c r="G18" s="170">
        <f t="shared" si="5"/>
        <v>877.48791666666648</v>
      </c>
      <c r="H18" s="167">
        <f t="shared" si="2"/>
        <v>59.132083333333526</v>
      </c>
      <c r="I18" s="154">
        <f t="shared" si="23"/>
        <v>63.541011904761952</v>
      </c>
      <c r="K18" s="180" t="s">
        <v>22</v>
      </c>
      <c r="L18" s="168">
        <f t="shared" si="6"/>
        <v>-6.8779166666668061</v>
      </c>
      <c r="M18" s="168">
        <f t="shared" si="7"/>
        <v>10.727083333333439</v>
      </c>
      <c r="N18" s="168">
        <f t="shared" si="8"/>
        <v>25.113333333333458</v>
      </c>
      <c r="O18" s="168">
        <f t="shared" si="9"/>
        <v>19.430416666666588</v>
      </c>
      <c r="P18" s="168">
        <f t="shared" si="10"/>
        <v>94.175416666666706</v>
      </c>
      <c r="Q18" s="168">
        <f t="shared" si="11"/>
        <v>-2.5933333333332484</v>
      </c>
      <c r="R18" s="168">
        <f t="shared" si="12"/>
        <v>108.95333333333338</v>
      </c>
      <c r="S18" s="168">
        <f t="shared" si="13"/>
        <v>40.947499999999991</v>
      </c>
      <c r="T18" s="168">
        <f t="shared" si="14"/>
        <v>-19.052916666666533</v>
      </c>
      <c r="U18" s="168">
        <f t="shared" si="15"/>
        <v>-0.56125000000042746</v>
      </c>
      <c r="V18" s="168">
        <f t="shared" si="16"/>
        <v>26.165833333333239</v>
      </c>
      <c r="W18" s="168">
        <f t="shared" si="17"/>
        <v>24.079583333332948</v>
      </c>
      <c r="X18" s="168">
        <f t="shared" si="18"/>
        <v>67.318749999999909</v>
      </c>
      <c r="Y18" s="168">
        <f t="shared" si="19"/>
        <v>1567.82</v>
      </c>
      <c r="Z18" s="163">
        <f t="shared" si="20"/>
        <v>139.68898809523805</v>
      </c>
    </row>
    <row r="19" spans="1:26">
      <c r="A19" s="153">
        <v>37712</v>
      </c>
      <c r="B19" s="155">
        <v>1065.23</v>
      </c>
      <c r="C19" s="162">
        <f t="shared" si="21"/>
        <v>1060.5249999999999</v>
      </c>
      <c r="D19" s="174">
        <f t="shared" si="3"/>
        <v>4.7050000000001546</v>
      </c>
      <c r="E19" s="2">
        <f t="shared" si="22"/>
        <v>85.201815476190433</v>
      </c>
      <c r="F19" s="158">
        <v>906.74</v>
      </c>
      <c r="G19" s="170">
        <f t="shared" si="5"/>
        <v>877.04874999999981</v>
      </c>
      <c r="H19" s="167">
        <f t="shared" si="2"/>
        <v>29.691250000000196</v>
      </c>
      <c r="I19" s="154">
        <f t="shared" si="23"/>
        <v>69.479077380952376</v>
      </c>
      <c r="K19" s="180" t="s">
        <v>23</v>
      </c>
      <c r="L19" s="168">
        <f t="shared" si="6"/>
        <v>-0.38000000000010914</v>
      </c>
      <c r="M19" s="168">
        <f t="shared" si="7"/>
        <v>18.232083333333321</v>
      </c>
      <c r="N19" s="168">
        <f t="shared" si="8"/>
        <v>17.515833333333376</v>
      </c>
      <c r="O19" s="168">
        <f t="shared" si="9"/>
        <v>58.972083333333558</v>
      </c>
      <c r="P19" s="168">
        <f t="shared" si="10"/>
        <v>18.601249999999936</v>
      </c>
      <c r="Q19" s="168">
        <f t="shared" si="11"/>
        <v>-24.767916666666679</v>
      </c>
      <c r="R19" s="168">
        <f t="shared" si="12"/>
        <v>104.81791666666663</v>
      </c>
      <c r="S19" s="168">
        <f t="shared" si="13"/>
        <v>1.3412499999999454</v>
      </c>
      <c r="T19" s="168">
        <f t="shared" si="14"/>
        <v>-39.780416666666724</v>
      </c>
      <c r="U19" s="168">
        <f t="shared" si="15"/>
        <v>-19.586666666666588</v>
      </c>
      <c r="V19" s="168">
        <f t="shared" si="16"/>
        <v>77.11083333333363</v>
      </c>
      <c r="W19" s="168">
        <f t="shared" si="17"/>
        <v>35.649583333333339</v>
      </c>
      <c r="X19" s="168">
        <f t="shared" si="18"/>
        <v>67.7325000000003</v>
      </c>
      <c r="Y19" s="168">
        <f t="shared" si="19"/>
        <v>1494.74</v>
      </c>
      <c r="Z19" s="163">
        <f t="shared" si="20"/>
        <v>129.29988095238099</v>
      </c>
    </row>
    <row r="20" spans="1:26">
      <c r="A20" s="153">
        <v>37742</v>
      </c>
      <c r="B20" s="155">
        <v>1039.79</v>
      </c>
      <c r="C20" s="162">
        <f t="shared" si="21"/>
        <v>1059.1187499999999</v>
      </c>
      <c r="D20" s="174">
        <f t="shared" si="3"/>
        <v>-19.3287499999999</v>
      </c>
      <c r="E20" s="2">
        <f t="shared" si="22"/>
        <v>96.836874999999935</v>
      </c>
      <c r="F20" s="158">
        <v>860.9</v>
      </c>
      <c r="G20" s="170">
        <f t="shared" si="5"/>
        <v>876.83916666666653</v>
      </c>
      <c r="H20" s="167">
        <f t="shared" si="2"/>
        <v>-15.939166666666551</v>
      </c>
      <c r="I20" s="154">
        <f t="shared" si="23"/>
        <v>71.219970238095271</v>
      </c>
      <c r="K20" s="180" t="s">
        <v>24</v>
      </c>
      <c r="L20" s="168">
        <f t="shared" si="6"/>
        <v>2.9295833333330847</v>
      </c>
      <c r="M20" s="168">
        <f t="shared" si="7"/>
        <v>-10.246666666666897</v>
      </c>
      <c r="N20" s="168">
        <f t="shared" si="8"/>
        <v>21.407083333333276</v>
      </c>
      <c r="O20" s="168">
        <f t="shared" si="9"/>
        <v>70.009583333333467</v>
      </c>
      <c r="P20" s="168">
        <f t="shared" si="10"/>
        <v>-53.566666666667061</v>
      </c>
      <c r="Q20" s="168">
        <f t="shared" si="11"/>
        <v>-28.169166666666797</v>
      </c>
      <c r="R20" s="168">
        <f t="shared" si="12"/>
        <v>33.028333333333194</v>
      </c>
      <c r="S20" s="168">
        <f t="shared" si="13"/>
        <v>-30.177083333333712</v>
      </c>
      <c r="T20" s="168">
        <f t="shared" si="14"/>
        <v>-56.655416666666497</v>
      </c>
      <c r="U20" s="168">
        <f t="shared" si="15"/>
        <v>-41.362916666666706</v>
      </c>
      <c r="V20" s="168">
        <f t="shared" si="16"/>
        <v>44.263333333333321</v>
      </c>
      <c r="W20" s="168">
        <f t="shared" si="17"/>
        <v>-4.2249999999999091</v>
      </c>
      <c r="X20" s="168">
        <f t="shared" si="18"/>
        <v>54.657916666667006</v>
      </c>
      <c r="Y20" s="168">
        <f t="shared" si="19"/>
        <v>1473.21</v>
      </c>
      <c r="Z20" s="163">
        <f t="shared" si="20"/>
        <v>105.36449404761899</v>
      </c>
    </row>
    <row r="21" spans="1:26">
      <c r="A21" s="153">
        <v>37773</v>
      </c>
      <c r="B21" s="155">
        <v>1032.03</v>
      </c>
      <c r="C21" s="162">
        <f t="shared" si="21"/>
        <v>1058.3487500000001</v>
      </c>
      <c r="D21" s="174">
        <f t="shared" si="3"/>
        <v>-26.318750000000136</v>
      </c>
      <c r="E21" s="2">
        <f t="shared" si="22"/>
        <v>102.03449404761894</v>
      </c>
      <c r="F21" s="158">
        <v>845.88</v>
      </c>
      <c r="G21" s="170">
        <f t="shared" si="5"/>
        <v>877.47916666666663</v>
      </c>
      <c r="H21" s="167">
        <f t="shared" si="2"/>
        <v>-31.599166666666633</v>
      </c>
      <c r="I21" s="154">
        <f t="shared" si="23"/>
        <v>72.679940476190424</v>
      </c>
      <c r="K21" s="180" t="s">
        <v>25</v>
      </c>
      <c r="L21" s="168">
        <f t="shared" si="6"/>
        <v>-10.923750000000155</v>
      </c>
      <c r="M21" s="168">
        <f t="shared" si="7"/>
        <v>-15.744166666666615</v>
      </c>
      <c r="N21" s="168">
        <f t="shared" si="8"/>
        <v>12.27791666666667</v>
      </c>
      <c r="O21" s="168">
        <f t="shared" si="9"/>
        <v>-16.40958333333333</v>
      </c>
      <c r="P21" s="168">
        <f t="shared" si="10"/>
        <v>-54.213750000000118</v>
      </c>
      <c r="Q21" s="168">
        <f t="shared" si="11"/>
        <v>-3.9754166666666606</v>
      </c>
      <c r="R21" s="168">
        <f t="shared" si="12"/>
        <v>-83.893749999999955</v>
      </c>
      <c r="S21" s="168">
        <f t="shared" si="13"/>
        <v>-12.448333333333267</v>
      </c>
      <c r="T21" s="168">
        <f t="shared" si="14"/>
        <v>-51.580416666666679</v>
      </c>
      <c r="U21" s="168">
        <f t="shared" si="15"/>
        <v>-65.504999999999882</v>
      </c>
      <c r="V21" s="168">
        <f t="shared" si="16"/>
        <v>-22.82958333333363</v>
      </c>
      <c r="W21" s="168">
        <f t="shared" si="17"/>
        <v>-29.720416666666324</v>
      </c>
      <c r="X21" s="168">
        <f t="shared" si="18"/>
        <v>9.033333333333303</v>
      </c>
      <c r="Y21" s="168">
        <f t="shared" si="19"/>
        <v>1457.35</v>
      </c>
      <c r="Z21" s="163">
        <f t="shared" si="20"/>
        <v>79.386934523809515</v>
      </c>
    </row>
    <row r="22" spans="1:26">
      <c r="A22" s="153">
        <v>37803</v>
      </c>
      <c r="B22" s="155">
        <v>1045.49</v>
      </c>
      <c r="C22" s="162">
        <f t="shared" si="21"/>
        <v>1057.0904166666667</v>
      </c>
      <c r="D22" s="174">
        <f t="shared" si="3"/>
        <v>-11.600416666666661</v>
      </c>
      <c r="E22" s="2">
        <f t="shared" si="22"/>
        <v>143.80973214285709</v>
      </c>
      <c r="F22" s="158">
        <v>850.63</v>
      </c>
      <c r="G22" s="170">
        <f t="shared" si="5"/>
        <v>877.0291666666667</v>
      </c>
      <c r="H22" s="167">
        <f t="shared" si="2"/>
        <v>-26.399166666666702</v>
      </c>
      <c r="I22" s="154">
        <f t="shared" si="23"/>
        <v>113.48940476190469</v>
      </c>
      <c r="K22" s="180" t="s">
        <v>26</v>
      </c>
      <c r="L22" s="168">
        <f t="shared" si="6"/>
        <v>-15.677500000000009</v>
      </c>
      <c r="M22" s="168">
        <f t="shared" si="7"/>
        <v>-30.944583333333412</v>
      </c>
      <c r="N22" s="168">
        <f t="shared" si="8"/>
        <v>-29.024999999999864</v>
      </c>
      <c r="O22" s="168">
        <f t="shared" si="9"/>
        <v>-50.989166666666506</v>
      </c>
      <c r="P22" s="168">
        <f t="shared" si="10"/>
        <v>-53.9224999999999</v>
      </c>
      <c r="Q22" s="168">
        <f t="shared" si="11"/>
        <v>-3.71875</v>
      </c>
      <c r="R22" s="168">
        <f t="shared" si="12"/>
        <v>-156.26791666666668</v>
      </c>
      <c r="S22" s="168">
        <f t="shared" si="13"/>
        <v>-38.628333333333103</v>
      </c>
      <c r="T22" s="168">
        <f t="shared" si="14"/>
        <v>-22.867499999999836</v>
      </c>
      <c r="U22" s="168">
        <f t="shared" si="15"/>
        <v>-22.361666666666224</v>
      </c>
      <c r="V22" s="168">
        <f t="shared" si="16"/>
        <v>-30.597500000000309</v>
      </c>
      <c r="W22" s="168">
        <f t="shared" si="17"/>
        <v>-6.4058333333330211</v>
      </c>
      <c r="X22" s="168">
        <f t="shared" si="18"/>
        <v>-47.534999999999627</v>
      </c>
      <c r="Y22" s="168">
        <f t="shared" si="19"/>
        <v>1450.68</v>
      </c>
      <c r="Z22" s="163">
        <f t="shared" si="20"/>
        <v>67.26705357142869</v>
      </c>
    </row>
    <row r="23" spans="1:26">
      <c r="A23" s="153">
        <v>37834</v>
      </c>
      <c r="B23" s="155">
        <v>1065.9000000000001</v>
      </c>
      <c r="C23" s="162">
        <f t="shared" si="21"/>
        <v>1055.1729166666667</v>
      </c>
      <c r="D23" s="174">
        <f t="shared" si="3"/>
        <v>10.727083333333439</v>
      </c>
      <c r="E23" s="2">
        <f t="shared" si="22"/>
        <v>139.68898809523805</v>
      </c>
      <c r="F23" s="158">
        <v>865.55</v>
      </c>
      <c r="G23" s="170">
        <f t="shared" si="5"/>
        <v>874.94416666666666</v>
      </c>
      <c r="H23" s="167">
        <f t="shared" si="2"/>
        <v>-9.3941666666667061</v>
      </c>
      <c r="I23" s="154">
        <f t="shared" si="23"/>
        <v>112.26181547619042</v>
      </c>
    </row>
    <row r="24" spans="1:26">
      <c r="A24" s="153">
        <v>37865</v>
      </c>
      <c r="B24" s="155">
        <v>1071.8399999999999</v>
      </c>
      <c r="C24" s="162">
        <f t="shared" si="21"/>
        <v>1053.6079166666666</v>
      </c>
      <c r="D24" s="174">
        <f t="shared" si="3"/>
        <v>18.232083333333321</v>
      </c>
      <c r="E24" s="2">
        <f t="shared" si="22"/>
        <v>129.29988095238099</v>
      </c>
      <c r="F24" s="158">
        <v>863.72</v>
      </c>
      <c r="G24" s="170">
        <f t="shared" si="5"/>
        <v>871.46916666666675</v>
      </c>
      <c r="H24" s="167">
        <f t="shared" si="2"/>
        <v>-7.7491666666667243</v>
      </c>
      <c r="I24" s="154">
        <f t="shared" si="23"/>
        <v>108.59559523809533</v>
      </c>
    </row>
    <row r="25" spans="1:26">
      <c r="A25" s="153">
        <v>37895</v>
      </c>
      <c r="B25" s="155">
        <v>1043.94</v>
      </c>
      <c r="C25" s="162">
        <f t="shared" si="21"/>
        <v>1054.186666666667</v>
      </c>
      <c r="D25" s="174">
        <f t="shared" si="3"/>
        <v>-10.246666666666897</v>
      </c>
      <c r="E25" s="2">
        <f t="shared" si="22"/>
        <v>105.36449404761899</v>
      </c>
      <c r="F25" s="158">
        <v>860.8</v>
      </c>
      <c r="G25" s="170">
        <f t="shared" si="5"/>
        <v>869.09166666666681</v>
      </c>
      <c r="H25" s="167">
        <f t="shared" si="2"/>
        <v>-8.2916666666668561</v>
      </c>
      <c r="I25" s="154">
        <f t="shared" si="23"/>
        <v>98.925059523809566</v>
      </c>
    </row>
    <row r="26" spans="1:26">
      <c r="A26" s="153">
        <v>37926</v>
      </c>
      <c r="B26" s="155">
        <v>1043.3699999999999</v>
      </c>
      <c r="C26" s="162">
        <f t="shared" si="21"/>
        <v>1059.1141666666665</v>
      </c>
      <c r="D26" s="174">
        <f t="shared" si="3"/>
        <v>-15.744166666666615</v>
      </c>
      <c r="E26" s="2">
        <f t="shared" si="22"/>
        <v>79.386934523809515</v>
      </c>
      <c r="F26" s="158">
        <v>873.95</v>
      </c>
      <c r="G26" s="170">
        <f t="shared" si="5"/>
        <v>871.41875000000016</v>
      </c>
      <c r="H26" s="167">
        <f t="shared" si="2"/>
        <v>2.5312499999998863</v>
      </c>
      <c r="I26" s="154">
        <f t="shared" si="23"/>
        <v>84.594434523809511</v>
      </c>
    </row>
    <row r="27" spans="1:26">
      <c r="A27" s="153">
        <v>37956</v>
      </c>
      <c r="B27" s="155">
        <v>1036.82</v>
      </c>
      <c r="C27" s="162">
        <f t="shared" si="21"/>
        <v>1067.7645833333333</v>
      </c>
      <c r="D27" s="174">
        <f t="shared" si="3"/>
        <v>-30.944583333333412</v>
      </c>
      <c r="E27" s="2">
        <f t="shared" si="22"/>
        <v>67.26705357142869</v>
      </c>
      <c r="F27" s="158">
        <v>869.89</v>
      </c>
      <c r="G27" s="170">
        <f t="shared" si="5"/>
        <v>877.87</v>
      </c>
      <c r="H27" s="167">
        <f t="shared" si="2"/>
        <v>-7.9800000000000182</v>
      </c>
      <c r="I27" s="154">
        <f t="shared" si="23"/>
        <v>79.911339285714277</v>
      </c>
    </row>
    <row r="28" spans="1:26">
      <c r="A28" s="153">
        <v>37987</v>
      </c>
      <c r="B28" s="155">
        <v>1047.2</v>
      </c>
      <c r="C28" s="162">
        <f t="shared" si="21"/>
        <v>1076.8258333333331</v>
      </c>
      <c r="D28" s="174">
        <f t="shared" si="3"/>
        <v>-29.625833333333048</v>
      </c>
      <c r="E28" s="2">
        <f>E4</f>
        <v>32.408958333333374</v>
      </c>
      <c r="F28" s="158">
        <v>875.28</v>
      </c>
      <c r="G28" s="170">
        <f t="shared" si="5"/>
        <v>885.23666666666668</v>
      </c>
      <c r="H28" s="167">
        <f t="shared" si="2"/>
        <v>-9.9566666666667061</v>
      </c>
      <c r="I28" s="154">
        <f t="shared" ref="I28:I39" si="24">Z53</f>
        <v>41.266577380952448</v>
      </c>
    </row>
    <row r="29" spans="1:26">
      <c r="A29" s="153">
        <v>38018</v>
      </c>
      <c r="B29" s="155">
        <v>1063.0999999999999</v>
      </c>
      <c r="C29" s="162">
        <f t="shared" si="21"/>
        <v>1084.8341666666665</v>
      </c>
      <c r="D29" s="174">
        <f t="shared" si="3"/>
        <v>-21.734166666666624</v>
      </c>
      <c r="E29" s="2">
        <f t="shared" ref="E29:E39" si="25">E5</f>
        <v>50.512767857142876</v>
      </c>
      <c r="F29" s="158">
        <v>872.51</v>
      </c>
      <c r="G29" s="170">
        <f t="shared" si="5"/>
        <v>892.50583333333327</v>
      </c>
      <c r="H29" s="167">
        <f t="shared" si="2"/>
        <v>-19.99583333333328</v>
      </c>
      <c r="I29" s="154">
        <f t="shared" si="24"/>
        <v>42.218125000000079</v>
      </c>
    </row>
    <row r="30" spans="1:26">
      <c r="A30" s="153">
        <v>38047</v>
      </c>
      <c r="B30" s="155">
        <v>1082.1500000000001</v>
      </c>
      <c r="C30" s="162">
        <f t="shared" si="21"/>
        <v>1092.1179166666666</v>
      </c>
      <c r="D30" s="174">
        <f t="shared" si="3"/>
        <v>-9.9679166666664969</v>
      </c>
      <c r="E30" s="2">
        <f t="shared" si="25"/>
        <v>70.841279761904872</v>
      </c>
      <c r="F30" s="158">
        <v>886.94</v>
      </c>
      <c r="G30" s="170">
        <f t="shared" si="5"/>
        <v>900.65874999999994</v>
      </c>
      <c r="H30" s="167">
        <f t="shared" si="2"/>
        <v>-13.718749999999886</v>
      </c>
      <c r="I30" s="154">
        <f t="shared" si="24"/>
        <v>63.541011904761952</v>
      </c>
    </row>
    <row r="31" spans="1:26">
      <c r="A31" s="153">
        <v>38078</v>
      </c>
      <c r="B31" s="155">
        <v>1091.99</v>
      </c>
      <c r="C31" s="162">
        <f t="shared" si="21"/>
        <v>1100.8145833333331</v>
      </c>
      <c r="D31" s="174">
        <f t="shared" si="3"/>
        <v>-8.8245833333330665</v>
      </c>
      <c r="E31" s="2">
        <f t="shared" si="25"/>
        <v>85.201815476190433</v>
      </c>
      <c r="F31" s="158">
        <v>899.36</v>
      </c>
      <c r="G31" s="170">
        <f t="shared" si="5"/>
        <v>910.73624999999981</v>
      </c>
      <c r="H31" s="167">
        <f t="shared" si="2"/>
        <v>-11.3762499999998</v>
      </c>
      <c r="I31" s="154">
        <f t="shared" si="24"/>
        <v>69.479077380952376</v>
      </c>
    </row>
    <row r="32" spans="1:26">
      <c r="A32" s="153">
        <v>38108</v>
      </c>
      <c r="B32" s="155">
        <v>1131.29</v>
      </c>
      <c r="C32" s="162">
        <f t="shared" si="21"/>
        <v>1111.21</v>
      </c>
      <c r="D32" s="174">
        <f t="shared" si="3"/>
        <v>20.079999999999927</v>
      </c>
      <c r="E32" s="2">
        <f t="shared" si="25"/>
        <v>96.836874999999935</v>
      </c>
      <c r="F32" s="158">
        <v>924.13</v>
      </c>
      <c r="G32" s="170">
        <f t="shared" si="5"/>
        <v>921.49583333333328</v>
      </c>
      <c r="H32" s="167">
        <f t="shared" si="2"/>
        <v>2.6341666666667152</v>
      </c>
      <c r="I32" s="154">
        <f t="shared" si="24"/>
        <v>71.219970238095271</v>
      </c>
    </row>
    <row r="33" spans="1:17">
      <c r="A33" s="153">
        <v>38139</v>
      </c>
      <c r="B33" s="155">
        <v>1148.1400000000001</v>
      </c>
      <c r="C33" s="162">
        <f t="shared" si="21"/>
        <v>1120.3970833333335</v>
      </c>
      <c r="D33" s="174">
        <f t="shared" si="3"/>
        <v>27.742916666666588</v>
      </c>
      <c r="E33" s="2">
        <f t="shared" si="25"/>
        <v>102.03449404761894</v>
      </c>
      <c r="F33" s="158">
        <v>937.48</v>
      </c>
      <c r="G33" s="170">
        <f t="shared" si="5"/>
        <v>932.61333333333323</v>
      </c>
      <c r="H33" s="167">
        <f t="shared" si="2"/>
        <v>4.8666666666667879</v>
      </c>
      <c r="I33" s="154">
        <f t="shared" si="24"/>
        <v>72.679940476190424</v>
      </c>
    </row>
    <row r="34" spans="1:17">
      <c r="A34" s="153">
        <v>38169</v>
      </c>
      <c r="B34" s="155">
        <v>1146.8499999999999</v>
      </c>
      <c r="C34" s="162">
        <f t="shared" si="21"/>
        <v>1126.5062500000001</v>
      </c>
      <c r="D34" s="174">
        <f t="shared" si="3"/>
        <v>20.343749999999773</v>
      </c>
      <c r="E34" s="2">
        <f t="shared" si="25"/>
        <v>143.80973214285709</v>
      </c>
      <c r="F34" s="158">
        <v>935.83</v>
      </c>
      <c r="G34" s="170">
        <f t="shared" si="5"/>
        <v>944.18666666666684</v>
      </c>
      <c r="H34" s="167">
        <f t="shared" si="2"/>
        <v>-8.356666666666797</v>
      </c>
      <c r="I34" s="154">
        <f t="shared" si="24"/>
        <v>113.48940476190469</v>
      </c>
    </row>
    <row r="35" spans="1:17">
      <c r="A35" s="153">
        <v>38200</v>
      </c>
      <c r="B35" s="155">
        <v>1156.74</v>
      </c>
      <c r="C35" s="162">
        <f t="shared" si="21"/>
        <v>1131.6266666666666</v>
      </c>
      <c r="D35" s="174">
        <f t="shared" si="3"/>
        <v>25.113333333333458</v>
      </c>
      <c r="E35" s="2">
        <f t="shared" si="25"/>
        <v>139.68898809523805</v>
      </c>
      <c r="F35" s="158">
        <v>954.81</v>
      </c>
      <c r="G35" s="170">
        <f t="shared" si="5"/>
        <v>956.01375000000007</v>
      </c>
      <c r="H35" s="167">
        <f t="shared" si="2"/>
        <v>-1.2037500000001273</v>
      </c>
      <c r="I35" s="154">
        <f t="shared" si="24"/>
        <v>112.26181547619042</v>
      </c>
    </row>
    <row r="36" spans="1:17">
      <c r="A36" s="153">
        <v>38231</v>
      </c>
      <c r="B36" s="155">
        <v>1155.81</v>
      </c>
      <c r="C36" s="162">
        <f t="shared" si="21"/>
        <v>1138.2941666666666</v>
      </c>
      <c r="D36" s="174">
        <f t="shared" si="3"/>
        <v>17.515833333333376</v>
      </c>
      <c r="E36" s="2">
        <f t="shared" si="25"/>
        <v>129.29988095238099</v>
      </c>
      <c r="F36" s="158">
        <v>970.13</v>
      </c>
      <c r="G36" s="170">
        <f t="shared" si="5"/>
        <v>969.37333333333333</v>
      </c>
      <c r="H36" s="167">
        <f t="shared" si="2"/>
        <v>0.7566666666666606</v>
      </c>
      <c r="I36" s="154">
        <f t="shared" si="24"/>
        <v>108.59559523809533</v>
      </c>
    </row>
    <row r="37" spans="1:17">
      <c r="A37" s="153">
        <v>38261</v>
      </c>
      <c r="B37" s="155">
        <v>1168.69</v>
      </c>
      <c r="C37" s="162">
        <f t="shared" si="21"/>
        <v>1147.2829166666668</v>
      </c>
      <c r="D37" s="174">
        <f t="shared" si="3"/>
        <v>21.407083333333276</v>
      </c>
      <c r="E37" s="2">
        <f t="shared" si="25"/>
        <v>105.36449404761899</v>
      </c>
      <c r="F37" s="158">
        <v>996.25</v>
      </c>
      <c r="G37" s="170">
        <f t="shared" si="5"/>
        <v>985.1</v>
      </c>
      <c r="H37" s="167">
        <f t="shared" si="2"/>
        <v>11.149999999999977</v>
      </c>
      <c r="I37" s="154">
        <f t="shared" si="24"/>
        <v>98.925059523809566</v>
      </c>
    </row>
    <row r="38" spans="1:17">
      <c r="A38" s="153">
        <v>38292</v>
      </c>
      <c r="B38" s="155">
        <v>1168.1099999999999</v>
      </c>
      <c r="C38" s="162">
        <f t="shared" si="21"/>
        <v>1155.8320833333332</v>
      </c>
      <c r="D38" s="174">
        <f t="shared" si="3"/>
        <v>12.27791666666667</v>
      </c>
      <c r="E38" s="2">
        <f t="shared" si="25"/>
        <v>79.386934523809515</v>
      </c>
      <c r="F38" s="158">
        <v>996.73</v>
      </c>
      <c r="G38" s="170">
        <f t="shared" si="5"/>
        <v>999.83166666666659</v>
      </c>
      <c r="H38" s="167">
        <f t="shared" si="2"/>
        <v>-3.1016666666665742</v>
      </c>
      <c r="I38" s="154">
        <f t="shared" si="24"/>
        <v>84.594434523809511</v>
      </c>
    </row>
    <row r="39" spans="1:17">
      <c r="A39" s="153">
        <v>38322</v>
      </c>
      <c r="B39" s="156">
        <v>1132.57</v>
      </c>
      <c r="C39" s="162">
        <f t="shared" si="21"/>
        <v>1161.5949999999998</v>
      </c>
      <c r="D39" s="174">
        <f t="shared" si="3"/>
        <v>-29.024999999999864</v>
      </c>
      <c r="E39" s="2">
        <f t="shared" si="25"/>
        <v>67.26705357142869</v>
      </c>
      <c r="F39" s="159">
        <v>1013.93</v>
      </c>
      <c r="G39" s="170">
        <f t="shared" si="5"/>
        <v>1012.3141666666666</v>
      </c>
      <c r="H39" s="167">
        <f t="shared" si="2"/>
        <v>1.6158333333333985</v>
      </c>
      <c r="I39" s="154">
        <f t="shared" si="24"/>
        <v>79.911339285714277</v>
      </c>
    </row>
    <row r="40" spans="1:17">
      <c r="A40" s="153">
        <v>38353</v>
      </c>
      <c r="B40" s="155">
        <v>1098.07</v>
      </c>
      <c r="C40" s="162">
        <f t="shared" si="21"/>
        <v>1168.2145833333332</v>
      </c>
      <c r="D40" s="174">
        <f t="shared" si="3"/>
        <v>-70.14458333333323</v>
      </c>
      <c r="E40" s="2">
        <f>E4</f>
        <v>32.408958333333374</v>
      </c>
      <c r="F40" s="159">
        <v>1009</v>
      </c>
      <c r="G40" s="170">
        <f t="shared" si="5"/>
        <v>1026.8212500000002</v>
      </c>
      <c r="H40" s="167">
        <f t="shared" si="2"/>
        <v>-17.821250000000191</v>
      </c>
      <c r="I40" s="154">
        <f t="shared" ref="I40:I51" si="26">Z53</f>
        <v>41.266577380952448</v>
      </c>
    </row>
    <row r="41" spans="1:17">
      <c r="A41" s="153">
        <v>38384</v>
      </c>
      <c r="B41" s="155">
        <v>1135.1199999999999</v>
      </c>
      <c r="C41" s="162">
        <f t="shared" si="21"/>
        <v>1176.4283333333333</v>
      </c>
      <c r="D41" s="174">
        <f t="shared" si="3"/>
        <v>-41.308333333333394</v>
      </c>
      <c r="E41" s="2">
        <f t="shared" ref="E41:E51" si="27">E5</f>
        <v>50.512767857142876</v>
      </c>
      <c r="F41" s="159">
        <v>1022.64</v>
      </c>
      <c r="G41" s="170">
        <f t="shared" si="5"/>
        <v>1042.6966666666667</v>
      </c>
      <c r="H41" s="167">
        <f t="shared" si="2"/>
        <v>-20.056666666666729</v>
      </c>
      <c r="I41" s="154">
        <f t="shared" si="26"/>
        <v>42.218125000000079</v>
      </c>
    </row>
    <row r="42" spans="1:17">
      <c r="A42" s="153">
        <v>38412</v>
      </c>
      <c r="B42" s="155">
        <v>1170.1500000000001</v>
      </c>
      <c r="C42" s="162">
        <f t="shared" si="21"/>
        <v>1186.7158333333334</v>
      </c>
      <c r="D42" s="174">
        <f t="shared" si="3"/>
        <v>-16.56583333333333</v>
      </c>
      <c r="E42" s="2">
        <f t="shared" si="27"/>
        <v>70.841279761904872</v>
      </c>
      <c r="F42" s="159">
        <v>1057.44</v>
      </c>
      <c r="G42" s="170">
        <f t="shared" si="5"/>
        <v>1059.2833333333333</v>
      </c>
      <c r="H42" s="167">
        <f t="shared" si="2"/>
        <v>-1.8433333333332484</v>
      </c>
      <c r="I42" s="154">
        <f t="shared" si="26"/>
        <v>63.541011904761952</v>
      </c>
    </row>
    <row r="43" spans="1:17">
      <c r="A43" s="153">
        <v>38443</v>
      </c>
      <c r="B43" s="155">
        <v>1219.72</v>
      </c>
      <c r="C43" s="162">
        <f t="shared" si="21"/>
        <v>1199.2354166666669</v>
      </c>
      <c r="D43" s="174">
        <f t="shared" si="3"/>
        <v>20.484583333333148</v>
      </c>
      <c r="E43" s="2">
        <f t="shared" si="27"/>
        <v>85.201815476190433</v>
      </c>
      <c r="F43" s="159">
        <v>1106.3</v>
      </c>
      <c r="G43" s="170">
        <f t="shared" si="5"/>
        <v>1077.08125</v>
      </c>
      <c r="H43" s="167">
        <f t="shared" si="2"/>
        <v>29.21875</v>
      </c>
      <c r="I43" s="154">
        <f t="shared" si="26"/>
        <v>69.479077380952376</v>
      </c>
    </row>
    <row r="44" spans="1:17">
      <c r="A44" s="153">
        <v>38473</v>
      </c>
      <c r="B44" s="155">
        <v>1208.74</v>
      </c>
      <c r="C44" s="162">
        <f t="shared" si="21"/>
        <v>1208.7500000000002</v>
      </c>
      <c r="D44" s="174">
        <f t="shared" si="3"/>
        <v>-1.0000000000218279E-2</v>
      </c>
      <c r="E44" s="2">
        <f t="shared" si="27"/>
        <v>96.836874999999935</v>
      </c>
      <c r="F44" s="159">
        <v>1070.75</v>
      </c>
      <c r="G44" s="170">
        <f t="shared" si="5"/>
        <v>1092.1958333333332</v>
      </c>
      <c r="H44" s="167">
        <f t="shared" si="2"/>
        <v>-21.445833333333212</v>
      </c>
      <c r="I44" s="154">
        <f t="shared" si="26"/>
        <v>71.219970238095271</v>
      </c>
    </row>
    <row r="45" spans="1:17">
      <c r="A45" s="153">
        <v>38504</v>
      </c>
      <c r="B45" s="155">
        <v>1209</v>
      </c>
      <c r="C45" s="162">
        <f t="shared" si="21"/>
        <v>1215.5466666666669</v>
      </c>
      <c r="D45" s="174">
        <f t="shared" si="3"/>
        <v>-6.5466666666668516</v>
      </c>
      <c r="E45" s="2">
        <f t="shared" si="27"/>
        <v>102.03449404761894</v>
      </c>
      <c r="F45" s="159">
        <v>1090.44</v>
      </c>
      <c r="G45" s="170">
        <f t="shared" si="5"/>
        <v>1102.7541666666668</v>
      </c>
      <c r="H45" s="167">
        <f t="shared" si="2"/>
        <v>-12.314166666666779</v>
      </c>
      <c r="I45" s="154">
        <f t="shared" si="26"/>
        <v>72.679940476190424</v>
      </c>
    </row>
    <row r="46" spans="1:17">
      <c r="A46" s="153">
        <v>38534</v>
      </c>
      <c r="B46" s="155">
        <v>1244.8599999999999</v>
      </c>
      <c r="C46" s="162">
        <f t="shared" si="21"/>
        <v>1225.4508333333333</v>
      </c>
      <c r="D46" s="174">
        <f t="shared" si="3"/>
        <v>19.409166666666579</v>
      </c>
      <c r="E46" s="2">
        <f t="shared" si="27"/>
        <v>143.80973214285709</v>
      </c>
      <c r="F46" s="159">
        <v>1131.04</v>
      </c>
      <c r="G46" s="170">
        <f t="shared" si="5"/>
        <v>1112.8991666666668</v>
      </c>
      <c r="H46" s="167">
        <f t="shared" si="2"/>
        <v>18.140833333333148</v>
      </c>
      <c r="I46" s="154">
        <f t="shared" si="26"/>
        <v>113.48940476190469</v>
      </c>
    </row>
    <row r="47" spans="1:17">
      <c r="A47" s="153">
        <v>38565</v>
      </c>
      <c r="B47" s="155">
        <v>1255.8599999999999</v>
      </c>
      <c r="C47" s="162">
        <f t="shared" si="21"/>
        <v>1236.4295833333333</v>
      </c>
      <c r="D47" s="174">
        <f t="shared" si="3"/>
        <v>19.430416666666588</v>
      </c>
      <c r="E47" s="2">
        <f t="shared" si="27"/>
        <v>139.68898809523805</v>
      </c>
      <c r="F47" s="159">
        <v>1140.6099999999999</v>
      </c>
      <c r="G47" s="170">
        <f t="shared" si="5"/>
        <v>1123.99125</v>
      </c>
      <c r="H47" s="167">
        <f t="shared" si="2"/>
        <v>16.618749999999864</v>
      </c>
      <c r="I47" s="154">
        <f t="shared" si="26"/>
        <v>112.26181547619042</v>
      </c>
    </row>
    <row r="48" spans="1:17">
      <c r="A48" s="153">
        <v>38596</v>
      </c>
      <c r="B48" s="155">
        <v>1303.5899999999999</v>
      </c>
      <c r="C48" s="162">
        <f t="shared" si="21"/>
        <v>1244.6179166666664</v>
      </c>
      <c r="D48" s="174">
        <f t="shared" si="3"/>
        <v>58.972083333333558</v>
      </c>
      <c r="E48" s="2">
        <f t="shared" si="27"/>
        <v>129.29988095238099</v>
      </c>
      <c r="F48" s="159">
        <v>1182.4100000000001</v>
      </c>
      <c r="G48" s="170">
        <f t="shared" si="5"/>
        <v>1133.7429166666666</v>
      </c>
      <c r="H48" s="167">
        <f t="shared" si="2"/>
        <v>48.667083333333494</v>
      </c>
      <c r="I48" s="154">
        <f t="shared" si="26"/>
        <v>108.59559523809533</v>
      </c>
      <c r="K48" s="270" t="s">
        <v>258</v>
      </c>
      <c r="L48" s="271"/>
      <c r="M48" s="271"/>
      <c r="N48" s="271"/>
      <c r="O48" s="271"/>
      <c r="P48" s="271"/>
      <c r="Q48" s="271"/>
    </row>
    <row r="49" spans="1:26">
      <c r="A49" s="153">
        <v>38626</v>
      </c>
      <c r="B49" s="155">
        <v>1321.38</v>
      </c>
      <c r="C49" s="162">
        <f t="shared" si="21"/>
        <v>1251.3704166666666</v>
      </c>
      <c r="D49" s="174">
        <f t="shared" si="3"/>
        <v>70.009583333333467</v>
      </c>
      <c r="E49" s="2">
        <f t="shared" si="27"/>
        <v>105.36449404761899</v>
      </c>
      <c r="F49" s="159">
        <v>1211.1199999999999</v>
      </c>
      <c r="G49" s="170">
        <f t="shared" si="5"/>
        <v>1141.1616666666666</v>
      </c>
      <c r="H49" s="167">
        <f t="shared" si="2"/>
        <v>69.958333333333258</v>
      </c>
      <c r="I49" s="154">
        <f t="shared" si="26"/>
        <v>98.925059523809566</v>
      </c>
    </row>
    <row r="50" spans="1:26">
      <c r="A50" s="153">
        <v>38657</v>
      </c>
      <c r="B50" s="155">
        <v>1243.77</v>
      </c>
      <c r="C50" s="162">
        <f t="shared" si="21"/>
        <v>1260.1795833333333</v>
      </c>
      <c r="D50" s="174">
        <f t="shared" si="3"/>
        <v>-16.40958333333333</v>
      </c>
      <c r="E50" s="2">
        <f t="shared" si="27"/>
        <v>79.386934523809515</v>
      </c>
      <c r="F50" s="159">
        <v>1144.6099999999999</v>
      </c>
      <c r="G50" s="170">
        <f t="shared" si="5"/>
        <v>1149.760833333333</v>
      </c>
      <c r="H50" s="167">
        <f t="shared" si="2"/>
        <v>-5.1508333333331393</v>
      </c>
      <c r="I50" s="154">
        <f t="shared" si="26"/>
        <v>84.594434523809511</v>
      </c>
    </row>
    <row r="51" spans="1:26">
      <c r="A51" s="153">
        <v>38687</v>
      </c>
      <c r="B51" s="155">
        <v>1220.03</v>
      </c>
      <c r="C51" s="162">
        <f t="shared" si="21"/>
        <v>1271.0191666666665</v>
      </c>
      <c r="D51" s="174">
        <f t="shared" si="3"/>
        <v>-50.989166666666506</v>
      </c>
      <c r="E51" s="2">
        <f t="shared" si="27"/>
        <v>67.26705357142869</v>
      </c>
      <c r="F51" s="159">
        <v>1119.45</v>
      </c>
      <c r="G51" s="170">
        <f t="shared" si="5"/>
        <v>1159.7891666666665</v>
      </c>
      <c r="H51" s="167">
        <f t="shared" si="2"/>
        <v>-40.339166666666415</v>
      </c>
      <c r="I51" s="154">
        <f t="shared" si="26"/>
        <v>79.911339285714277</v>
      </c>
    </row>
    <row r="52" spans="1:26">
      <c r="A52" s="153">
        <v>38718</v>
      </c>
      <c r="B52" s="155">
        <v>1248.31</v>
      </c>
      <c r="C52" s="162">
        <f t="shared" si="21"/>
        <v>1281.6091666666669</v>
      </c>
      <c r="D52" s="174">
        <f t="shared" si="3"/>
        <v>-33.299166666666906</v>
      </c>
      <c r="E52" s="2">
        <f>E4</f>
        <v>32.408958333333374</v>
      </c>
      <c r="F52" s="159">
        <v>1146.96</v>
      </c>
      <c r="G52" s="170">
        <f t="shared" si="5"/>
        <v>1167.2304166666665</v>
      </c>
      <c r="H52" s="167">
        <f t="shared" si="2"/>
        <v>-20.270416666666506</v>
      </c>
      <c r="I52" s="154">
        <f t="shared" ref="I52:I63" si="28">Z53</f>
        <v>41.266577380952448</v>
      </c>
      <c r="K52" s="180" t="s">
        <v>199</v>
      </c>
      <c r="L52" s="180">
        <v>2002</v>
      </c>
      <c r="M52" s="180">
        <v>2003</v>
      </c>
      <c r="N52" s="180">
        <v>2004</v>
      </c>
      <c r="O52" s="180">
        <v>2005</v>
      </c>
      <c r="P52" s="180">
        <v>2006</v>
      </c>
      <c r="Q52" s="180">
        <v>2007</v>
      </c>
      <c r="R52" s="180">
        <v>2008</v>
      </c>
      <c r="S52" s="180">
        <v>2009</v>
      </c>
      <c r="T52" s="180">
        <v>2010</v>
      </c>
      <c r="U52" s="180">
        <v>2011</v>
      </c>
      <c r="V52" s="180">
        <v>2012</v>
      </c>
      <c r="W52" s="180">
        <v>2013</v>
      </c>
      <c r="X52" s="180">
        <v>2014</v>
      </c>
      <c r="Y52" s="180">
        <v>2015</v>
      </c>
      <c r="Z52" s="182" t="s">
        <v>200</v>
      </c>
    </row>
    <row r="53" spans="1:26">
      <c r="A53" s="153">
        <v>38749</v>
      </c>
      <c r="B53" s="155">
        <v>1248.3699999999999</v>
      </c>
      <c r="C53" s="162">
        <f t="shared" si="21"/>
        <v>1291.8483333333334</v>
      </c>
      <c r="D53" s="174">
        <f t="shared" si="3"/>
        <v>-43.478333333333467</v>
      </c>
      <c r="E53" s="2">
        <f t="shared" ref="E53:E63" si="29">E5</f>
        <v>50.512767857142876</v>
      </c>
      <c r="F53" s="159">
        <v>1150.8900000000001</v>
      </c>
      <c r="G53" s="170">
        <f t="shared" si="5"/>
        <v>1172.9841666666664</v>
      </c>
      <c r="H53" s="167">
        <f t="shared" si="2"/>
        <v>-22.094166666666297</v>
      </c>
      <c r="I53" s="154">
        <f t="shared" si="28"/>
        <v>42.218125000000079</v>
      </c>
      <c r="K53" s="180" t="s">
        <v>15</v>
      </c>
      <c r="L53" s="183">
        <f t="shared" ref="L53:L64" si="30">H4</f>
        <v>836.14</v>
      </c>
      <c r="M53" s="183">
        <f t="shared" ref="M53:M64" si="31">H16</f>
        <v>16.387916666666683</v>
      </c>
      <c r="N53" s="183">
        <f t="shared" ref="N53:N64" si="32">H28</f>
        <v>-9.9566666666667061</v>
      </c>
      <c r="O53" s="168">
        <f t="shared" ref="O53:O64" si="33">H40</f>
        <v>-17.821250000000191</v>
      </c>
      <c r="P53" s="168">
        <f t="shared" ref="P53:P64" si="34">H52</f>
        <v>-20.270416666666506</v>
      </c>
      <c r="Q53" s="168">
        <f t="shared" ref="Q53:Q64" si="35">H64</f>
        <v>-33.627916666666579</v>
      </c>
      <c r="R53" s="168">
        <f t="shared" ref="R53:R64" si="36">H76</f>
        <v>-23.582499999999982</v>
      </c>
      <c r="S53" s="168">
        <f t="shared" ref="S53:S64" si="37">H88</f>
        <v>-118.77250000000004</v>
      </c>
      <c r="T53" s="168">
        <f t="shared" ref="T53:T64" si="38">H100</f>
        <v>-10.679583333333312</v>
      </c>
      <c r="U53" s="168">
        <f t="shared" ref="U53:U64" si="39">H112</f>
        <v>4.6345833333334667</v>
      </c>
      <c r="V53" s="168">
        <f t="shared" ref="V53:V64" si="40">H124</f>
        <v>64.364166666666961</v>
      </c>
      <c r="W53" s="168">
        <f t="shared" ref="W53:W64" si="41">H136</f>
        <v>5.7108333333333121</v>
      </c>
      <c r="X53" s="168">
        <f t="shared" ref="X53:X64" si="42">H148</f>
        <v>4.238333333333685</v>
      </c>
      <c r="Y53" s="168">
        <f t="shared" ref="Y53:Y64" si="43">H160</f>
        <v>-119.03291666666655</v>
      </c>
      <c r="Z53" s="163">
        <f>AVERAGE(L53:Y53)</f>
        <v>41.266577380952448</v>
      </c>
    </row>
    <row r="54" spans="1:26">
      <c r="A54" s="153">
        <v>38777</v>
      </c>
      <c r="B54" s="155">
        <v>1253.42</v>
      </c>
      <c r="C54" s="162">
        <f t="shared" si="21"/>
        <v>1296.5258333333331</v>
      </c>
      <c r="D54" s="174">
        <f t="shared" si="3"/>
        <v>-43.105833333333067</v>
      </c>
      <c r="E54" s="2">
        <f t="shared" si="29"/>
        <v>70.841279761904872</v>
      </c>
      <c r="F54" s="159">
        <v>1163.23</v>
      </c>
      <c r="G54" s="170">
        <f t="shared" si="5"/>
        <v>1175.17</v>
      </c>
      <c r="H54" s="167">
        <f t="shared" si="2"/>
        <v>-11.940000000000055</v>
      </c>
      <c r="I54" s="154">
        <f t="shared" si="28"/>
        <v>63.541011904761952</v>
      </c>
      <c r="K54" s="180" t="s">
        <v>16</v>
      </c>
      <c r="L54" s="183">
        <f t="shared" si="30"/>
        <v>837.04</v>
      </c>
      <c r="M54" s="183">
        <f t="shared" si="31"/>
        <v>29.875000000000114</v>
      </c>
      <c r="N54" s="183">
        <f t="shared" si="32"/>
        <v>-19.99583333333328</v>
      </c>
      <c r="O54" s="168">
        <f t="shared" si="33"/>
        <v>-20.056666666666729</v>
      </c>
      <c r="P54" s="168">
        <f t="shared" si="34"/>
        <v>-22.094166666666297</v>
      </c>
      <c r="Q54" s="168">
        <f t="shared" si="35"/>
        <v>-47.291666666666515</v>
      </c>
      <c r="R54" s="168">
        <f t="shared" si="36"/>
        <v>-55.248749999999745</v>
      </c>
      <c r="S54" s="168">
        <f t="shared" si="37"/>
        <v>-82.142500000000155</v>
      </c>
      <c r="T54" s="168">
        <f t="shared" si="38"/>
        <v>-22.908333333333303</v>
      </c>
      <c r="U54" s="168">
        <f t="shared" si="39"/>
        <v>7.5641666666665515</v>
      </c>
      <c r="V54" s="168">
        <f t="shared" si="40"/>
        <v>66.739583333333485</v>
      </c>
      <c r="W54" s="168">
        <f t="shared" si="41"/>
        <v>13.574583333333294</v>
      </c>
      <c r="X54" s="168">
        <f t="shared" si="42"/>
        <v>-5.0545833333333121</v>
      </c>
      <c r="Y54" s="168">
        <f t="shared" si="43"/>
        <v>-88.947083333333012</v>
      </c>
      <c r="Z54" s="163">
        <f t="shared" ref="Z54:Z64" si="44">AVERAGE(L54:Y54)</f>
        <v>42.218125000000079</v>
      </c>
    </row>
    <row r="55" spans="1:26">
      <c r="A55" s="153">
        <v>38808</v>
      </c>
      <c r="B55" s="155">
        <v>1298.51</v>
      </c>
      <c r="C55" s="162">
        <f t="shared" si="21"/>
        <v>1292.1233333333334</v>
      </c>
      <c r="D55" s="174">
        <f t="shared" si="3"/>
        <v>6.3866666666665424</v>
      </c>
      <c r="E55" s="2">
        <f t="shared" si="29"/>
        <v>85.201815476190433</v>
      </c>
      <c r="F55" s="159">
        <v>1178.56</v>
      </c>
      <c r="G55" s="170">
        <f t="shared" si="5"/>
        <v>1170.7916666666667</v>
      </c>
      <c r="H55" s="167">
        <f t="shared" si="2"/>
        <v>7.768333333333203</v>
      </c>
      <c r="I55" s="154">
        <f t="shared" si="28"/>
        <v>69.479077380952376</v>
      </c>
      <c r="K55" s="180" t="s">
        <v>17</v>
      </c>
      <c r="L55" s="183">
        <f t="shared" si="30"/>
        <v>844.64</v>
      </c>
      <c r="M55" s="183">
        <f t="shared" si="31"/>
        <v>59.132083333333526</v>
      </c>
      <c r="N55" s="183">
        <f t="shared" si="32"/>
        <v>-13.718749999999886</v>
      </c>
      <c r="O55" s="168">
        <f t="shared" si="33"/>
        <v>-1.8433333333332484</v>
      </c>
      <c r="P55" s="168">
        <f t="shared" si="34"/>
        <v>-11.940000000000055</v>
      </c>
      <c r="Q55" s="168">
        <f t="shared" si="35"/>
        <v>-23.717499999999973</v>
      </c>
      <c r="R55" s="168">
        <f t="shared" si="36"/>
        <v>-14.295833333333121</v>
      </c>
      <c r="S55" s="168">
        <f t="shared" si="37"/>
        <v>-90.769166666666706</v>
      </c>
      <c r="T55" s="168">
        <f t="shared" si="38"/>
        <v>15.387083333333294</v>
      </c>
      <c r="U55" s="168">
        <f t="shared" si="39"/>
        <v>52.275416666666615</v>
      </c>
      <c r="V55" s="168">
        <f t="shared" si="40"/>
        <v>74.977916666666488</v>
      </c>
      <c r="W55" s="168">
        <f t="shared" si="41"/>
        <v>13.941250000000082</v>
      </c>
      <c r="X55" s="168">
        <f t="shared" si="42"/>
        <v>-7.3179166666664059</v>
      </c>
      <c r="Y55" s="168">
        <f t="shared" si="43"/>
        <v>-7.1770833333332575</v>
      </c>
      <c r="Z55" s="163">
        <f t="shared" si="44"/>
        <v>63.541011904761952</v>
      </c>
    </row>
    <row r="56" spans="1:26">
      <c r="A56" s="153">
        <v>38838</v>
      </c>
      <c r="B56" s="155">
        <v>1341.37</v>
      </c>
      <c r="C56" s="162">
        <f t="shared" si="21"/>
        <v>1286.9954166666666</v>
      </c>
      <c r="D56" s="174">
        <f t="shared" si="3"/>
        <v>54.374583333333248</v>
      </c>
      <c r="E56" s="2">
        <f t="shared" si="29"/>
        <v>96.836874999999935</v>
      </c>
      <c r="F56" s="159">
        <v>1204.8699999999999</v>
      </c>
      <c r="G56" s="170">
        <f t="shared" si="5"/>
        <v>1165.7704166666665</v>
      </c>
      <c r="H56" s="167">
        <f t="shared" si="2"/>
        <v>39.099583333333385</v>
      </c>
      <c r="I56" s="154">
        <f t="shared" si="28"/>
        <v>71.219970238095271</v>
      </c>
      <c r="K56" s="180" t="s">
        <v>18</v>
      </c>
      <c r="L56" s="183">
        <f t="shared" si="30"/>
        <v>866.36</v>
      </c>
      <c r="M56" s="183">
        <f t="shared" si="31"/>
        <v>29.691250000000196</v>
      </c>
      <c r="N56" s="183">
        <f t="shared" si="32"/>
        <v>-11.3762499999998</v>
      </c>
      <c r="O56" s="168">
        <f t="shared" si="33"/>
        <v>29.21875</v>
      </c>
      <c r="P56" s="168">
        <f t="shared" si="34"/>
        <v>7.768333333333203</v>
      </c>
      <c r="Q56" s="168">
        <f t="shared" si="35"/>
        <v>-12.479999999999791</v>
      </c>
      <c r="R56" s="168">
        <f t="shared" si="36"/>
        <v>-13.55083333333323</v>
      </c>
      <c r="S56" s="168">
        <f t="shared" si="37"/>
        <v>-51.555416666666815</v>
      </c>
      <c r="T56" s="168">
        <f t="shared" si="38"/>
        <v>31.352916666666715</v>
      </c>
      <c r="U56" s="168">
        <f t="shared" si="39"/>
        <v>62.310833333333221</v>
      </c>
      <c r="V56" s="168">
        <f t="shared" si="40"/>
        <v>62.417916666666315</v>
      </c>
      <c r="W56" s="168">
        <f t="shared" si="41"/>
        <v>-21.659166666667033</v>
      </c>
      <c r="X56" s="168">
        <f t="shared" si="42"/>
        <v>-4.8904166666663968</v>
      </c>
      <c r="Y56" s="168">
        <f t="shared" si="43"/>
        <v>-0.90083333333336668</v>
      </c>
      <c r="Z56" s="163">
        <f t="shared" si="44"/>
        <v>69.479077380952376</v>
      </c>
    </row>
    <row r="57" spans="1:26">
      <c r="A57" s="153">
        <v>38869</v>
      </c>
      <c r="B57" s="155">
        <v>1336.52</v>
      </c>
      <c r="C57" s="162">
        <f t="shared" si="21"/>
        <v>1285.9475</v>
      </c>
      <c r="D57" s="174">
        <f t="shared" si="3"/>
        <v>50.572499999999991</v>
      </c>
      <c r="E57" s="2">
        <f t="shared" si="29"/>
        <v>102.03449404761894</v>
      </c>
      <c r="F57" s="159">
        <v>1197</v>
      </c>
      <c r="G57" s="170">
        <f t="shared" si="5"/>
        <v>1164.3283333333331</v>
      </c>
      <c r="H57" s="167">
        <f t="shared" si="2"/>
        <v>32.671666666666852</v>
      </c>
      <c r="I57" s="154">
        <f t="shared" si="28"/>
        <v>72.679940476190424</v>
      </c>
      <c r="K57" s="180" t="s">
        <v>19</v>
      </c>
      <c r="L57" s="183">
        <f t="shared" si="30"/>
        <v>868.07</v>
      </c>
      <c r="M57" s="183">
        <f t="shared" si="31"/>
        <v>-15.939166666666551</v>
      </c>
      <c r="N57" s="183">
        <f t="shared" si="32"/>
        <v>2.6341666666667152</v>
      </c>
      <c r="O57" s="168">
        <f t="shared" si="33"/>
        <v>-21.445833333333212</v>
      </c>
      <c r="P57" s="168">
        <f t="shared" si="34"/>
        <v>39.099583333333385</v>
      </c>
      <c r="Q57" s="168">
        <f t="shared" si="35"/>
        <v>-11.379583333333358</v>
      </c>
      <c r="R57" s="168">
        <f t="shared" si="36"/>
        <v>82.500416666666979</v>
      </c>
      <c r="S57" s="168">
        <f t="shared" si="37"/>
        <v>-19.976666666666688</v>
      </c>
      <c r="T57" s="168">
        <f t="shared" si="38"/>
        <v>46.627500000000055</v>
      </c>
      <c r="U57" s="168">
        <f t="shared" si="39"/>
        <v>15.322916666666515</v>
      </c>
      <c r="V57" s="168">
        <f t="shared" si="40"/>
        <v>11.140833333333376</v>
      </c>
      <c r="W57" s="168">
        <f t="shared" si="41"/>
        <v>-53.701666666666597</v>
      </c>
      <c r="X57" s="168">
        <f t="shared" si="42"/>
        <v>3.4741666666666333</v>
      </c>
      <c r="Y57" s="168">
        <f t="shared" si="43"/>
        <v>50.652916666666442</v>
      </c>
      <c r="Z57" s="163">
        <f t="shared" si="44"/>
        <v>71.219970238095271</v>
      </c>
    </row>
    <row r="58" spans="1:26">
      <c r="A58" s="153">
        <v>38899</v>
      </c>
      <c r="B58" s="155">
        <v>1371.5</v>
      </c>
      <c r="C58" s="162">
        <f t="shared" si="21"/>
        <v>1284.3074999999999</v>
      </c>
      <c r="D58" s="174">
        <f t="shared" si="3"/>
        <v>87.192500000000109</v>
      </c>
      <c r="E58" s="2">
        <f t="shared" si="29"/>
        <v>143.80973214285709</v>
      </c>
      <c r="F58" s="159">
        <v>1203.07</v>
      </c>
      <c r="G58" s="170">
        <f t="shared" si="5"/>
        <v>1162.1141666666665</v>
      </c>
      <c r="H58" s="167">
        <f t="shared" si="2"/>
        <v>40.95583333333343</v>
      </c>
      <c r="I58" s="154">
        <f t="shared" si="28"/>
        <v>113.48940476190469</v>
      </c>
      <c r="K58" s="180" t="s">
        <v>20</v>
      </c>
      <c r="L58" s="183">
        <f t="shared" si="30"/>
        <v>857.43</v>
      </c>
      <c r="M58" s="183">
        <f t="shared" si="31"/>
        <v>-31.599166666666633</v>
      </c>
      <c r="N58" s="183">
        <f t="shared" si="32"/>
        <v>4.8666666666667879</v>
      </c>
      <c r="O58" s="168">
        <f t="shared" si="33"/>
        <v>-12.314166666666779</v>
      </c>
      <c r="P58" s="168">
        <f t="shared" si="34"/>
        <v>32.671666666666852</v>
      </c>
      <c r="Q58" s="168">
        <f t="shared" si="35"/>
        <v>-4.9475000000002183</v>
      </c>
      <c r="R58" s="168">
        <f t="shared" si="36"/>
        <v>157.04041666666672</v>
      </c>
      <c r="S58" s="168">
        <f t="shared" si="37"/>
        <v>16.422083333333376</v>
      </c>
      <c r="T58" s="168">
        <f t="shared" si="38"/>
        <v>29.696249999999964</v>
      </c>
      <c r="U58" s="168">
        <f t="shared" si="39"/>
        <v>-31.055416666666815</v>
      </c>
      <c r="V58" s="168">
        <f t="shared" si="40"/>
        <v>-45.865000000000009</v>
      </c>
      <c r="W58" s="168">
        <f t="shared" si="41"/>
        <v>-34.519583333333458</v>
      </c>
      <c r="X58" s="168">
        <f t="shared" si="42"/>
        <v>15.135416666666288</v>
      </c>
      <c r="Y58" s="168">
        <f t="shared" si="43"/>
        <v>64.557499999999891</v>
      </c>
      <c r="Z58" s="163">
        <f t="shared" si="44"/>
        <v>72.679940476190424</v>
      </c>
    </row>
    <row r="59" spans="1:26">
      <c r="A59" s="153">
        <v>38930</v>
      </c>
      <c r="B59" s="155">
        <v>1374.96</v>
      </c>
      <c r="C59" s="162">
        <f t="shared" si="21"/>
        <v>1280.7845833333333</v>
      </c>
      <c r="D59" s="174">
        <f t="shared" si="3"/>
        <v>94.175416666666706</v>
      </c>
      <c r="E59" s="2">
        <f t="shared" si="29"/>
        <v>139.68898809523805</v>
      </c>
      <c r="F59" s="159">
        <v>1206.67</v>
      </c>
      <c r="G59" s="170">
        <f t="shared" si="5"/>
        <v>1157.2887499999999</v>
      </c>
      <c r="H59" s="167">
        <f t="shared" si="2"/>
        <v>49.381250000000136</v>
      </c>
      <c r="I59" s="154">
        <f t="shared" si="28"/>
        <v>112.26181547619042</v>
      </c>
      <c r="K59" s="180" t="s">
        <v>21</v>
      </c>
      <c r="L59" s="183">
        <f t="shared" si="30"/>
        <v>-11.415000000000077</v>
      </c>
      <c r="M59" s="183">
        <f t="shared" si="31"/>
        <v>-26.399166666666702</v>
      </c>
      <c r="N59" s="183">
        <f t="shared" si="32"/>
        <v>-8.356666666666797</v>
      </c>
      <c r="O59" s="168">
        <f t="shared" si="33"/>
        <v>18.140833333333148</v>
      </c>
      <c r="P59" s="168">
        <f t="shared" si="34"/>
        <v>40.95583333333343</v>
      </c>
      <c r="Q59" s="168">
        <f t="shared" si="35"/>
        <v>-8.0250000000003183</v>
      </c>
      <c r="R59" s="168">
        <f t="shared" si="36"/>
        <v>185.41166666666686</v>
      </c>
      <c r="S59" s="168">
        <f t="shared" si="37"/>
        <v>1.7845833333335577</v>
      </c>
      <c r="T59" s="168">
        <f t="shared" si="38"/>
        <v>-6.0687500000001364</v>
      </c>
      <c r="U59" s="168">
        <f t="shared" si="39"/>
        <v>-11.997083333333421</v>
      </c>
      <c r="V59" s="168">
        <f t="shared" si="40"/>
        <v>-59.913749999999936</v>
      </c>
      <c r="W59" s="168">
        <f t="shared" si="41"/>
        <v>-13.212083333333567</v>
      </c>
      <c r="X59" s="168">
        <f t="shared" si="42"/>
        <v>36.396249999999782</v>
      </c>
      <c r="Y59" s="168">
        <f t="shared" si="43"/>
        <v>1451.55</v>
      </c>
      <c r="Z59" s="163">
        <f t="shared" si="44"/>
        <v>113.48940476190469</v>
      </c>
    </row>
    <row r="60" spans="1:26">
      <c r="A60" s="153">
        <v>38961</v>
      </c>
      <c r="B60" s="155">
        <v>1296.75</v>
      </c>
      <c r="C60" s="162">
        <f t="shared" si="21"/>
        <v>1278.1487500000001</v>
      </c>
      <c r="D60" s="174">
        <f t="shared" si="3"/>
        <v>18.601249999999936</v>
      </c>
      <c r="E60" s="2">
        <f t="shared" si="29"/>
        <v>129.29988095238099</v>
      </c>
      <c r="F60" s="159">
        <v>1168.81</v>
      </c>
      <c r="G60" s="170">
        <f t="shared" si="5"/>
        <v>1152.0324999999996</v>
      </c>
      <c r="H60" s="167">
        <f t="shared" si="2"/>
        <v>16.777500000000373</v>
      </c>
      <c r="I60" s="154">
        <f t="shared" si="28"/>
        <v>108.59559523809533</v>
      </c>
      <c r="K60" s="180" t="s">
        <v>22</v>
      </c>
      <c r="L60" s="183">
        <f t="shared" si="30"/>
        <v>-19.978750000000105</v>
      </c>
      <c r="M60" s="183">
        <f t="shared" si="31"/>
        <v>-9.3941666666667061</v>
      </c>
      <c r="N60" s="183">
        <f t="shared" si="32"/>
        <v>-1.2037500000001273</v>
      </c>
      <c r="O60" s="168">
        <f t="shared" si="33"/>
        <v>16.618749999999864</v>
      </c>
      <c r="P60" s="168">
        <f t="shared" si="34"/>
        <v>49.381250000000136</v>
      </c>
      <c r="Q60" s="168">
        <f t="shared" si="35"/>
        <v>-11.591250000000173</v>
      </c>
      <c r="R60" s="168">
        <f t="shared" si="36"/>
        <v>122.54791666666665</v>
      </c>
      <c r="S60" s="168">
        <f t="shared" si="37"/>
        <v>25.487499999999955</v>
      </c>
      <c r="T60" s="168">
        <f t="shared" si="38"/>
        <v>-26.2650000000001</v>
      </c>
      <c r="U60" s="168">
        <f t="shared" si="39"/>
        <v>-29.789166666666688</v>
      </c>
      <c r="V60" s="168">
        <f t="shared" si="40"/>
        <v>8.6512500000001182</v>
      </c>
      <c r="W60" s="168">
        <f t="shared" si="41"/>
        <v>5.2758333333329119</v>
      </c>
      <c r="X60" s="168">
        <f t="shared" si="42"/>
        <v>43.164999999999964</v>
      </c>
      <c r="Y60" s="168">
        <f t="shared" si="43"/>
        <v>1398.76</v>
      </c>
      <c r="Z60" s="163">
        <f t="shared" si="44"/>
        <v>112.26181547619042</v>
      </c>
    </row>
    <row r="61" spans="1:26">
      <c r="A61" s="153">
        <v>38991</v>
      </c>
      <c r="B61" s="155">
        <v>1222.56</v>
      </c>
      <c r="C61" s="162">
        <f t="shared" si="21"/>
        <v>1276.126666666667</v>
      </c>
      <c r="D61" s="174">
        <f t="shared" si="3"/>
        <v>-53.566666666667061</v>
      </c>
      <c r="E61" s="2">
        <f t="shared" si="29"/>
        <v>105.36449404761899</v>
      </c>
      <c r="F61" s="159">
        <v>1119.6400000000001</v>
      </c>
      <c r="G61" s="170">
        <f t="shared" si="5"/>
        <v>1147.2062499999997</v>
      </c>
      <c r="H61" s="167">
        <f t="shared" si="2"/>
        <v>-27.566249999999627</v>
      </c>
      <c r="I61" s="154">
        <f t="shared" si="28"/>
        <v>98.925059523809566</v>
      </c>
      <c r="K61" s="180" t="s">
        <v>23</v>
      </c>
      <c r="L61" s="183">
        <f t="shared" si="30"/>
        <v>-9.9941666666666151</v>
      </c>
      <c r="M61" s="183">
        <f t="shared" si="31"/>
        <v>-7.7491666666667243</v>
      </c>
      <c r="N61" s="183">
        <f t="shared" si="32"/>
        <v>0.7566666666666606</v>
      </c>
      <c r="O61" s="168">
        <f t="shared" si="33"/>
        <v>48.667083333333494</v>
      </c>
      <c r="P61" s="168">
        <f t="shared" si="34"/>
        <v>16.777500000000373</v>
      </c>
      <c r="Q61" s="168">
        <f t="shared" si="35"/>
        <v>-21.852916666666488</v>
      </c>
      <c r="R61" s="168">
        <f t="shared" si="36"/>
        <v>91.398750000000064</v>
      </c>
      <c r="S61" s="168">
        <f t="shared" si="37"/>
        <v>-6.3187499999999091</v>
      </c>
      <c r="T61" s="168">
        <f t="shared" si="38"/>
        <v>-38.695416666666688</v>
      </c>
      <c r="U61" s="168">
        <f t="shared" si="39"/>
        <v>-52.089999999999463</v>
      </c>
      <c r="V61" s="168">
        <f t="shared" si="40"/>
        <v>57.044583333333094</v>
      </c>
      <c r="W61" s="168">
        <f t="shared" si="41"/>
        <v>29.085416666666788</v>
      </c>
      <c r="X61" s="168">
        <f t="shared" si="42"/>
        <v>53.278749999999945</v>
      </c>
      <c r="Y61" s="168">
        <f t="shared" si="43"/>
        <v>1360.03</v>
      </c>
      <c r="Z61" s="163">
        <f t="shared" si="44"/>
        <v>108.59559523809533</v>
      </c>
    </row>
    <row r="62" spans="1:26">
      <c r="A62" s="153">
        <v>39022</v>
      </c>
      <c r="B62" s="155">
        <v>1219.52</v>
      </c>
      <c r="C62" s="162">
        <f t="shared" si="21"/>
        <v>1273.7337500000001</v>
      </c>
      <c r="D62" s="174">
        <f t="shared" si="3"/>
        <v>-54.213750000000118</v>
      </c>
      <c r="E62" s="2">
        <f t="shared" si="29"/>
        <v>79.386934523809515</v>
      </c>
      <c r="F62" s="159">
        <v>1115.58</v>
      </c>
      <c r="G62" s="170">
        <f t="shared" si="5"/>
        <v>1141.7145833333334</v>
      </c>
      <c r="H62" s="167">
        <f t="shared" si="2"/>
        <v>-26.134583333333467</v>
      </c>
      <c r="I62" s="154">
        <f t="shared" si="28"/>
        <v>84.594434523809511</v>
      </c>
      <c r="K62" s="180" t="s">
        <v>24</v>
      </c>
      <c r="L62" s="183">
        <f t="shared" si="30"/>
        <v>0.77083333333325754</v>
      </c>
      <c r="M62" s="183">
        <f t="shared" si="31"/>
        <v>-8.2916666666668561</v>
      </c>
      <c r="N62" s="183">
        <f t="shared" si="32"/>
        <v>11.149999999999977</v>
      </c>
      <c r="O62" s="168">
        <f t="shared" si="33"/>
        <v>69.958333333333258</v>
      </c>
      <c r="P62" s="168">
        <f t="shared" si="34"/>
        <v>-27.566249999999627</v>
      </c>
      <c r="Q62" s="168">
        <f t="shared" si="35"/>
        <v>-16.068750000000136</v>
      </c>
      <c r="R62" s="168">
        <f t="shared" si="36"/>
        <v>34.573333333333494</v>
      </c>
      <c r="S62" s="168">
        <f t="shared" si="37"/>
        <v>-20.89458333333323</v>
      </c>
      <c r="T62" s="168">
        <f t="shared" si="38"/>
        <v>-53.556249999999864</v>
      </c>
      <c r="U62" s="168">
        <f t="shared" si="39"/>
        <v>-58.732083333333321</v>
      </c>
      <c r="V62" s="168">
        <f t="shared" si="40"/>
        <v>43.23583333333363</v>
      </c>
      <c r="W62" s="168">
        <f t="shared" si="41"/>
        <v>15.648333333333312</v>
      </c>
      <c r="X62" s="168">
        <f t="shared" si="42"/>
        <v>46.323750000000018</v>
      </c>
      <c r="Y62" s="168">
        <f t="shared" si="43"/>
        <v>1348.4</v>
      </c>
      <c r="Z62" s="163">
        <f t="shared" si="44"/>
        <v>98.925059523809566</v>
      </c>
    </row>
    <row r="63" spans="1:26">
      <c r="A63" s="153">
        <v>39052</v>
      </c>
      <c r="B63" s="155">
        <v>1219.1300000000001</v>
      </c>
      <c r="C63" s="162">
        <f t="shared" si="21"/>
        <v>1273.0525</v>
      </c>
      <c r="D63" s="174">
        <f t="shared" si="3"/>
        <v>-53.9224999999999</v>
      </c>
      <c r="E63" s="2">
        <f t="shared" si="29"/>
        <v>67.26705357142869</v>
      </c>
      <c r="F63" s="159">
        <v>1113.8699999999999</v>
      </c>
      <c r="G63" s="170">
        <f t="shared" si="5"/>
        <v>1136.6912500000001</v>
      </c>
      <c r="H63" s="167">
        <f t="shared" si="2"/>
        <v>-22.821250000000191</v>
      </c>
      <c r="I63" s="154">
        <f t="shared" si="28"/>
        <v>79.911339285714277</v>
      </c>
      <c r="K63" s="180" t="s">
        <v>25</v>
      </c>
      <c r="L63" s="183">
        <f t="shared" si="30"/>
        <v>-12.172916666666652</v>
      </c>
      <c r="M63" s="183">
        <f t="shared" si="31"/>
        <v>2.5312499999998863</v>
      </c>
      <c r="N63" s="183">
        <f t="shared" si="32"/>
        <v>-3.1016666666665742</v>
      </c>
      <c r="O63" s="168">
        <f t="shared" si="33"/>
        <v>-5.1508333333331393</v>
      </c>
      <c r="P63" s="168">
        <f t="shared" si="34"/>
        <v>-26.134583333333467</v>
      </c>
      <c r="Q63" s="168">
        <f t="shared" si="35"/>
        <v>8.6850000000001728</v>
      </c>
      <c r="R63" s="168">
        <f t="shared" si="36"/>
        <v>-43.518333333333203</v>
      </c>
      <c r="S63" s="168">
        <f t="shared" si="37"/>
        <v>-5.3354166666667879</v>
      </c>
      <c r="T63" s="168">
        <f t="shared" si="38"/>
        <v>-49.437916666666752</v>
      </c>
      <c r="U63" s="168">
        <f t="shared" si="39"/>
        <v>-53.376250000000255</v>
      </c>
      <c r="V63" s="168">
        <f t="shared" si="40"/>
        <v>17.712499999999864</v>
      </c>
      <c r="W63" s="168">
        <f t="shared" si="41"/>
        <v>-7.237083333333203</v>
      </c>
      <c r="X63" s="168">
        <f t="shared" si="42"/>
        <v>20.338333333333367</v>
      </c>
      <c r="Y63" s="168">
        <f t="shared" si="43"/>
        <v>1340.52</v>
      </c>
      <c r="Z63" s="163">
        <f t="shared" si="44"/>
        <v>84.594434523809511</v>
      </c>
    </row>
    <row r="64" spans="1:26">
      <c r="A64" s="153">
        <v>39083</v>
      </c>
      <c r="B64" s="155">
        <v>1209.8499999999999</v>
      </c>
      <c r="C64" s="162">
        <f t="shared" si="21"/>
        <v>1272.7379166666667</v>
      </c>
      <c r="D64" s="174">
        <f t="shared" si="3"/>
        <v>-62.887916666666797</v>
      </c>
      <c r="E64" s="2">
        <f>E4</f>
        <v>32.408958333333374</v>
      </c>
      <c r="F64" s="159">
        <v>1099.4000000000001</v>
      </c>
      <c r="G64" s="170">
        <f t="shared" si="5"/>
        <v>1133.0279166666667</v>
      </c>
      <c r="H64" s="167">
        <f t="shared" si="2"/>
        <v>-33.627916666666579</v>
      </c>
      <c r="I64" s="154">
        <f t="shared" ref="I64:I75" si="45">Z53</f>
        <v>41.266577380952448</v>
      </c>
      <c r="K64" s="180" t="s">
        <v>26</v>
      </c>
      <c r="L64" s="183">
        <f t="shared" si="30"/>
        <v>-11.132916666666802</v>
      </c>
      <c r="M64" s="183">
        <f t="shared" si="31"/>
        <v>-7.9800000000000182</v>
      </c>
      <c r="N64" s="183">
        <f t="shared" si="32"/>
        <v>1.6158333333333985</v>
      </c>
      <c r="O64" s="168">
        <f t="shared" si="33"/>
        <v>-40.339166666666415</v>
      </c>
      <c r="P64" s="168">
        <f t="shared" si="34"/>
        <v>-22.821250000000191</v>
      </c>
      <c r="Q64" s="168">
        <f t="shared" si="35"/>
        <v>14.505833333333157</v>
      </c>
      <c r="R64" s="168">
        <f t="shared" si="36"/>
        <v>-112.40458333333322</v>
      </c>
      <c r="S64" s="168">
        <f t="shared" si="37"/>
        <v>-30.034999999999627</v>
      </c>
      <c r="T64" s="168">
        <f t="shared" si="38"/>
        <v>-20.409166666666579</v>
      </c>
      <c r="U64" s="168">
        <f t="shared" si="39"/>
        <v>43.114583333333258</v>
      </c>
      <c r="V64" s="168">
        <f t="shared" si="40"/>
        <v>11.0337499999996</v>
      </c>
      <c r="W64" s="168">
        <f t="shared" si="41"/>
        <v>11.693333333333385</v>
      </c>
      <c r="X64" s="168">
        <f t="shared" si="42"/>
        <v>-26.932499999999891</v>
      </c>
      <c r="Y64" s="168">
        <f t="shared" si="43"/>
        <v>1308.8499999999999</v>
      </c>
      <c r="Z64" s="163">
        <f t="shared" si="44"/>
        <v>79.911339285714277</v>
      </c>
    </row>
    <row r="65" spans="1:9">
      <c r="A65" s="153">
        <v>39114</v>
      </c>
      <c r="B65" s="155">
        <v>1202.28</v>
      </c>
      <c r="C65" s="162">
        <f t="shared" si="21"/>
        <v>1269.5216666666665</v>
      </c>
      <c r="D65" s="174">
        <f t="shared" si="3"/>
        <v>-67.241666666666561</v>
      </c>
      <c r="E65" s="2">
        <f t="shared" ref="E65:E75" si="46">E5</f>
        <v>50.512767857142876</v>
      </c>
      <c r="F65" s="159">
        <v>1082.6400000000001</v>
      </c>
      <c r="G65" s="170">
        <f t="shared" si="5"/>
        <v>1129.9316666666666</v>
      </c>
      <c r="H65" s="167">
        <f t="shared" si="2"/>
        <v>-47.291666666666515</v>
      </c>
      <c r="I65" s="154">
        <f t="shared" si="45"/>
        <v>42.218125000000079</v>
      </c>
    </row>
    <row r="66" spans="1:9">
      <c r="A66" s="153">
        <v>39142</v>
      </c>
      <c r="B66" s="155">
        <v>1236.25</v>
      </c>
      <c r="C66" s="162">
        <f t="shared" si="21"/>
        <v>1267.4104166666666</v>
      </c>
      <c r="D66" s="174">
        <f t="shared" si="3"/>
        <v>-31.160416666666606</v>
      </c>
      <c r="E66" s="2">
        <f t="shared" si="46"/>
        <v>70.841279761904872</v>
      </c>
      <c r="F66" s="159">
        <v>1105.33</v>
      </c>
      <c r="G66" s="170">
        <f t="shared" si="5"/>
        <v>1129.0474999999999</v>
      </c>
      <c r="H66" s="167">
        <f t="shared" si="2"/>
        <v>-23.717499999999973</v>
      </c>
      <c r="I66" s="154">
        <f t="shared" si="45"/>
        <v>63.541011904761952</v>
      </c>
    </row>
    <row r="67" spans="1:9">
      <c r="A67" s="153">
        <v>39173</v>
      </c>
      <c r="B67" s="155">
        <v>1267.1500000000001</v>
      </c>
      <c r="C67" s="162">
        <f t="shared" si="21"/>
        <v>1271.5779166666669</v>
      </c>
      <c r="D67" s="174">
        <f t="shared" si="3"/>
        <v>-4.4279166666667606</v>
      </c>
      <c r="E67" s="2">
        <f t="shared" si="46"/>
        <v>85.201815476190433</v>
      </c>
      <c r="F67" s="159">
        <v>1120.6300000000001</v>
      </c>
      <c r="G67" s="170">
        <f t="shared" si="5"/>
        <v>1133.1099999999999</v>
      </c>
      <c r="H67" s="167">
        <f t="shared" si="2"/>
        <v>-12.479999999999791</v>
      </c>
      <c r="I67" s="154">
        <f t="shared" si="45"/>
        <v>69.479077380952376</v>
      </c>
    </row>
    <row r="68" spans="1:9">
      <c r="A68" s="153">
        <v>39203</v>
      </c>
      <c r="B68" s="155">
        <v>1315.3</v>
      </c>
      <c r="C68" s="162">
        <f t="shared" si="21"/>
        <v>1280.7066666666667</v>
      </c>
      <c r="D68" s="174">
        <f t="shared" si="3"/>
        <v>34.593333333333248</v>
      </c>
      <c r="E68" s="2">
        <f t="shared" si="46"/>
        <v>96.836874999999935</v>
      </c>
      <c r="F68" s="159">
        <v>1131</v>
      </c>
      <c r="G68" s="170">
        <f t="shared" si="5"/>
        <v>1142.3795833333334</v>
      </c>
      <c r="H68" s="167">
        <f t="shared" si="2"/>
        <v>-11.379583333333358</v>
      </c>
      <c r="I68" s="154">
        <f t="shared" si="45"/>
        <v>71.219970238095271</v>
      </c>
    </row>
    <row r="69" spans="1:9">
      <c r="A69" s="153">
        <v>39234</v>
      </c>
      <c r="B69" s="155">
        <v>1346.24</v>
      </c>
      <c r="C69" s="162">
        <f t="shared" si="21"/>
        <v>1291.9579166666665</v>
      </c>
      <c r="D69" s="174">
        <f t="shared" si="3"/>
        <v>54.282083333333503</v>
      </c>
      <c r="E69" s="2">
        <f t="shared" si="46"/>
        <v>102.03449404761894</v>
      </c>
      <c r="F69" s="159">
        <v>1150.31</v>
      </c>
      <c r="G69" s="170">
        <f t="shared" si="5"/>
        <v>1155.2575000000002</v>
      </c>
      <c r="H69" s="167">
        <f t="shared" ref="H69:H132" si="47">F69-G69</f>
        <v>-4.9475000000002183</v>
      </c>
      <c r="I69" s="154">
        <f t="shared" si="45"/>
        <v>72.679940476190424</v>
      </c>
    </row>
    <row r="70" spans="1:9">
      <c r="A70" s="153">
        <v>39264</v>
      </c>
      <c r="B70" s="155">
        <v>1354.23</v>
      </c>
      <c r="C70" s="162">
        <f t="shared" si="21"/>
        <v>1304.30375</v>
      </c>
      <c r="D70" s="174">
        <f t="shared" ref="D70:D133" si="48">B70-C70</f>
        <v>49.926249999999982</v>
      </c>
      <c r="E70" s="2">
        <f t="shared" si="46"/>
        <v>143.80973214285709</v>
      </c>
      <c r="F70" s="159">
        <v>1161.8399999999999</v>
      </c>
      <c r="G70" s="170">
        <f t="shared" si="5"/>
        <v>1169.8650000000002</v>
      </c>
      <c r="H70" s="167">
        <f t="shared" si="47"/>
        <v>-8.0250000000003183</v>
      </c>
      <c r="I70" s="154">
        <f t="shared" si="45"/>
        <v>113.48940476190469</v>
      </c>
    </row>
    <row r="71" spans="1:9">
      <c r="A71" s="153">
        <v>39295</v>
      </c>
      <c r="B71" s="155">
        <v>1315.04</v>
      </c>
      <c r="C71" s="162">
        <f t="shared" si="21"/>
        <v>1317.6333333333332</v>
      </c>
      <c r="D71" s="174">
        <f t="shared" si="48"/>
        <v>-2.5933333333332484</v>
      </c>
      <c r="E71" s="2">
        <f t="shared" si="46"/>
        <v>139.68898809523805</v>
      </c>
      <c r="F71" s="159">
        <v>1173.5899999999999</v>
      </c>
      <c r="G71" s="170">
        <f t="shared" si="5"/>
        <v>1185.1812500000001</v>
      </c>
      <c r="H71" s="167">
        <f t="shared" si="47"/>
        <v>-11.591250000000173</v>
      </c>
      <c r="I71" s="154">
        <f t="shared" si="45"/>
        <v>112.26181547619042</v>
      </c>
    </row>
    <row r="72" spans="1:9">
      <c r="A72" s="153">
        <v>39326</v>
      </c>
      <c r="B72" s="155">
        <v>1306</v>
      </c>
      <c r="C72" s="162">
        <f t="shared" si="21"/>
        <v>1330.7679166666667</v>
      </c>
      <c r="D72" s="174">
        <f t="shared" si="48"/>
        <v>-24.767916666666679</v>
      </c>
      <c r="E72" s="2">
        <f t="shared" si="46"/>
        <v>129.29988095238099</v>
      </c>
      <c r="F72" s="159">
        <v>1180.67</v>
      </c>
      <c r="G72" s="170">
        <f t="shared" si="5"/>
        <v>1202.5229166666666</v>
      </c>
      <c r="H72" s="167">
        <f t="shared" si="47"/>
        <v>-21.852916666666488</v>
      </c>
      <c r="I72" s="154">
        <f t="shared" si="45"/>
        <v>108.59559523809533</v>
      </c>
    </row>
    <row r="73" spans="1:9">
      <c r="A73" s="153">
        <v>39356</v>
      </c>
      <c r="B73" s="155">
        <v>1313.33</v>
      </c>
      <c r="C73" s="162">
        <f t="shared" si="21"/>
        <v>1341.4991666666667</v>
      </c>
      <c r="D73" s="174">
        <f t="shared" si="48"/>
        <v>-28.169166666666797</v>
      </c>
      <c r="E73" s="2">
        <f t="shared" si="46"/>
        <v>105.36449404761899</v>
      </c>
      <c r="F73" s="159">
        <v>1205.28</v>
      </c>
      <c r="G73" s="170">
        <f t="shared" si="5"/>
        <v>1221.3487500000001</v>
      </c>
      <c r="H73" s="167">
        <f t="shared" si="47"/>
        <v>-16.068750000000136</v>
      </c>
      <c r="I73" s="154">
        <f t="shared" si="45"/>
        <v>98.925059523809566</v>
      </c>
    </row>
    <row r="74" spans="1:9">
      <c r="A74" s="153">
        <v>39387</v>
      </c>
      <c r="B74" s="155">
        <v>1347.84</v>
      </c>
      <c r="C74" s="162">
        <f t="shared" si="21"/>
        <v>1351.8154166666666</v>
      </c>
      <c r="D74" s="174">
        <f t="shared" si="48"/>
        <v>-3.9754166666666606</v>
      </c>
      <c r="E74" s="2">
        <f t="shared" si="46"/>
        <v>79.386934523809515</v>
      </c>
      <c r="F74" s="159">
        <v>1252.4100000000001</v>
      </c>
      <c r="G74" s="170">
        <f t="shared" si="5"/>
        <v>1243.7249999999999</v>
      </c>
      <c r="H74" s="167">
        <f t="shared" si="47"/>
        <v>8.6850000000001728</v>
      </c>
      <c r="I74" s="154">
        <f t="shared" si="45"/>
        <v>84.594434523809511</v>
      </c>
    </row>
    <row r="75" spans="1:9">
      <c r="A75" s="153">
        <v>39417</v>
      </c>
      <c r="B75" s="155">
        <v>1360.84</v>
      </c>
      <c r="C75" s="162">
        <f t="shared" si="21"/>
        <v>1364.5587499999999</v>
      </c>
      <c r="D75" s="174">
        <f t="shared" si="48"/>
        <v>-3.71875</v>
      </c>
      <c r="E75" s="2">
        <f t="shared" si="46"/>
        <v>67.26705357142869</v>
      </c>
      <c r="F75" s="159">
        <v>1286.1099999999999</v>
      </c>
      <c r="G75" s="170">
        <f t="shared" ref="G75:G138" si="49">((F69/2)+F70+F71+F72+F73+F74+F75+F76+F77+F78+F79+F80+(F81/2))/12</f>
        <v>1271.6041666666667</v>
      </c>
      <c r="H75" s="167">
        <f t="shared" si="47"/>
        <v>14.505833333333157</v>
      </c>
      <c r="I75" s="154">
        <f t="shared" si="45"/>
        <v>79.911339285714277</v>
      </c>
    </row>
    <row r="76" spans="1:9">
      <c r="A76" s="153">
        <v>39448</v>
      </c>
      <c r="B76" s="155">
        <v>1364.44</v>
      </c>
      <c r="C76" s="162">
        <f t="shared" si="21"/>
        <v>1378.4879166666667</v>
      </c>
      <c r="D76" s="174">
        <f t="shared" si="48"/>
        <v>-14.047916666666652</v>
      </c>
      <c r="E76" s="2">
        <f>E4</f>
        <v>32.408958333333374</v>
      </c>
      <c r="F76" s="159">
        <v>1277.74</v>
      </c>
      <c r="G76" s="170">
        <f t="shared" si="49"/>
        <v>1301.3225</v>
      </c>
      <c r="H76" s="167">
        <f t="shared" si="47"/>
        <v>-23.582499999999982</v>
      </c>
      <c r="I76" s="154">
        <f t="shared" ref="I76:I87" si="50">Z53</f>
        <v>41.266577380952448</v>
      </c>
    </row>
    <row r="77" spans="1:9">
      <c r="A77" s="153">
        <v>39479</v>
      </c>
      <c r="B77" s="155">
        <v>1367.6</v>
      </c>
      <c r="C77" s="162">
        <f t="shared" si="21"/>
        <v>1391.4720833333333</v>
      </c>
      <c r="D77" s="174">
        <f t="shared" si="48"/>
        <v>-23.872083333333421</v>
      </c>
      <c r="E77" s="2">
        <f t="shared" ref="E77:E87" si="51">E5</f>
        <v>50.512767857142876</v>
      </c>
      <c r="F77" s="159">
        <v>1271.8900000000001</v>
      </c>
      <c r="G77" s="170">
        <f t="shared" si="49"/>
        <v>1327.1387499999998</v>
      </c>
      <c r="H77" s="167">
        <f t="shared" si="47"/>
        <v>-55.248749999999745</v>
      </c>
      <c r="I77" s="154">
        <f t="shared" si="50"/>
        <v>42.218125000000079</v>
      </c>
    </row>
    <row r="78" spans="1:9">
      <c r="A78" s="153">
        <v>39508</v>
      </c>
      <c r="B78" s="155">
        <v>1386.16</v>
      </c>
      <c r="C78" s="162">
        <f t="shared" si="21"/>
        <v>1402.8287499999999</v>
      </c>
      <c r="D78" s="174">
        <f t="shared" si="48"/>
        <v>-16.668749999999818</v>
      </c>
      <c r="E78" s="2">
        <f t="shared" si="51"/>
        <v>70.841279761904872</v>
      </c>
      <c r="F78" s="159">
        <v>1332.28</v>
      </c>
      <c r="G78" s="170">
        <f t="shared" si="49"/>
        <v>1346.5758333333331</v>
      </c>
      <c r="H78" s="167">
        <f t="shared" si="47"/>
        <v>-14.295833333333121</v>
      </c>
      <c r="I78" s="154">
        <f t="shared" si="50"/>
        <v>63.541011904761952</v>
      </c>
    </row>
    <row r="79" spans="1:9">
      <c r="A79" s="153">
        <v>39539</v>
      </c>
      <c r="B79" s="155">
        <v>1374.79</v>
      </c>
      <c r="C79" s="162">
        <f t="shared" si="21"/>
        <v>1409.5941666666668</v>
      </c>
      <c r="D79" s="174">
        <f t="shared" si="48"/>
        <v>-34.804166666666788</v>
      </c>
      <c r="E79" s="2">
        <f t="shared" si="51"/>
        <v>85.201815476190433</v>
      </c>
      <c r="F79" s="159">
        <v>1345.5</v>
      </c>
      <c r="G79" s="170">
        <f t="shared" si="49"/>
        <v>1359.0508333333332</v>
      </c>
      <c r="H79" s="167">
        <f t="shared" si="47"/>
        <v>-13.55083333333323</v>
      </c>
      <c r="I79" s="154">
        <f t="shared" si="50"/>
        <v>69.479077380952376</v>
      </c>
    </row>
    <row r="80" spans="1:9">
      <c r="A80" s="153">
        <v>39569</v>
      </c>
      <c r="B80" s="155">
        <v>1455.25</v>
      </c>
      <c r="C80" s="162">
        <f t="shared" ref="C80:C143" si="52">((B74/2)+B75+B76+B77+B78+B79+B80+B81+B82+B83+B84+B85+(B86/2))/12</f>
        <v>1405.3066666666666</v>
      </c>
      <c r="D80" s="174">
        <f t="shared" si="48"/>
        <v>49.943333333333385</v>
      </c>
      <c r="E80" s="2">
        <f t="shared" si="51"/>
        <v>96.836874999999935</v>
      </c>
      <c r="F80" s="159">
        <v>1443.16</v>
      </c>
      <c r="G80" s="170">
        <f t="shared" si="49"/>
        <v>1360.6595833333331</v>
      </c>
      <c r="H80" s="167">
        <f t="shared" si="47"/>
        <v>82.500416666666979</v>
      </c>
      <c r="I80" s="154">
        <f t="shared" si="50"/>
        <v>71.219970238095271</v>
      </c>
    </row>
    <row r="81" spans="1:17">
      <c r="A81" s="153">
        <v>39600</v>
      </c>
      <c r="B81" s="155">
        <v>1512.13</v>
      </c>
      <c r="C81" s="162">
        <f t="shared" si="52"/>
        <v>1389.6450000000002</v>
      </c>
      <c r="D81" s="174">
        <f t="shared" si="48"/>
        <v>122.4849999999999</v>
      </c>
      <c r="E81" s="2">
        <f t="shared" si="51"/>
        <v>102.03449404761894</v>
      </c>
      <c r="F81" s="159">
        <v>1507.25</v>
      </c>
      <c r="G81" s="170">
        <f t="shared" si="49"/>
        <v>1350.2095833333333</v>
      </c>
      <c r="H81" s="167">
        <f t="shared" si="47"/>
        <v>157.04041666666672</v>
      </c>
      <c r="I81" s="154">
        <f t="shared" si="50"/>
        <v>72.679940476190424</v>
      </c>
    </row>
    <row r="82" spans="1:17">
      <c r="A82" s="153">
        <v>39630</v>
      </c>
      <c r="B82" s="155">
        <v>1522.64</v>
      </c>
      <c r="C82" s="162">
        <f t="shared" si="52"/>
        <v>1369.1966666666667</v>
      </c>
      <c r="D82" s="174">
        <f t="shared" si="48"/>
        <v>153.44333333333338</v>
      </c>
      <c r="E82" s="2">
        <f t="shared" si="51"/>
        <v>143.80973214285709</v>
      </c>
      <c r="F82" s="159">
        <v>1518.14</v>
      </c>
      <c r="G82" s="170">
        <f t="shared" si="49"/>
        <v>1332.7283333333332</v>
      </c>
      <c r="H82" s="167">
        <f t="shared" si="47"/>
        <v>185.41166666666686</v>
      </c>
      <c r="I82" s="154">
        <f t="shared" si="50"/>
        <v>113.48940476190469</v>
      </c>
    </row>
    <row r="83" spans="1:17">
      <c r="A83" s="153">
        <v>39661</v>
      </c>
      <c r="B83" s="155">
        <v>1458.25</v>
      </c>
      <c r="C83" s="162">
        <f t="shared" si="52"/>
        <v>1349.2966666666666</v>
      </c>
      <c r="D83" s="174">
        <f t="shared" si="48"/>
        <v>108.95333333333338</v>
      </c>
      <c r="E83" s="2">
        <f t="shared" si="51"/>
        <v>139.68898809523805</v>
      </c>
      <c r="F83" s="159">
        <v>1436.88</v>
      </c>
      <c r="G83" s="170">
        <f t="shared" si="49"/>
        <v>1314.3320833333335</v>
      </c>
      <c r="H83" s="167">
        <f t="shared" si="47"/>
        <v>122.54791666666665</v>
      </c>
      <c r="I83" s="154">
        <f t="shared" si="50"/>
        <v>112.26181547619042</v>
      </c>
    </row>
    <row r="84" spans="1:17">
      <c r="A84" s="153">
        <v>39692</v>
      </c>
      <c r="B84" s="155">
        <v>1435.35</v>
      </c>
      <c r="C84" s="162">
        <f t="shared" si="52"/>
        <v>1330.5320833333333</v>
      </c>
      <c r="D84" s="174">
        <f t="shared" si="48"/>
        <v>104.81791666666663</v>
      </c>
      <c r="E84" s="2">
        <f t="shared" si="51"/>
        <v>129.29988095238099</v>
      </c>
      <c r="F84" s="159">
        <v>1383.87</v>
      </c>
      <c r="G84" s="170">
        <f t="shared" si="49"/>
        <v>1292.4712499999998</v>
      </c>
      <c r="H84" s="167">
        <f t="shared" si="47"/>
        <v>91.398750000000064</v>
      </c>
      <c r="I84" s="154">
        <f t="shared" si="50"/>
        <v>108.59559523809533</v>
      </c>
    </row>
    <row r="85" spans="1:17">
      <c r="A85" s="153">
        <v>39722</v>
      </c>
      <c r="B85" s="155">
        <v>1346.35</v>
      </c>
      <c r="C85" s="162">
        <f t="shared" si="52"/>
        <v>1313.3216666666667</v>
      </c>
      <c r="D85" s="174">
        <f t="shared" si="48"/>
        <v>33.028333333333194</v>
      </c>
      <c r="E85" s="2">
        <f t="shared" si="51"/>
        <v>105.36449404761899</v>
      </c>
      <c r="F85" s="159">
        <v>1301.48</v>
      </c>
      <c r="G85" s="170">
        <f t="shared" si="49"/>
        <v>1266.9066666666665</v>
      </c>
      <c r="H85" s="167">
        <f t="shared" si="47"/>
        <v>34.573333333333494</v>
      </c>
      <c r="I85" s="154">
        <f t="shared" si="50"/>
        <v>98.925059523809566</v>
      </c>
    </row>
    <row r="86" spans="1:17">
      <c r="A86" s="153">
        <v>39753</v>
      </c>
      <c r="B86" s="155">
        <v>1211.92</v>
      </c>
      <c r="C86" s="162">
        <f t="shared" si="52"/>
        <v>1295.81375</v>
      </c>
      <c r="D86" s="174">
        <f t="shared" si="48"/>
        <v>-83.893749999999955</v>
      </c>
      <c r="E86" s="2">
        <f t="shared" si="51"/>
        <v>79.386934523809515</v>
      </c>
      <c r="F86" s="159">
        <v>1194.82</v>
      </c>
      <c r="G86" s="170">
        <f t="shared" si="49"/>
        <v>1238.3383333333331</v>
      </c>
      <c r="H86" s="167">
        <f t="shared" si="47"/>
        <v>-43.518333333333203</v>
      </c>
      <c r="I86" s="154">
        <f t="shared" si="50"/>
        <v>84.594434523809511</v>
      </c>
    </row>
    <row r="87" spans="1:17">
      <c r="A87" s="153">
        <v>39783</v>
      </c>
      <c r="B87" s="155">
        <v>1120.8800000000001</v>
      </c>
      <c r="C87" s="162">
        <f t="shared" si="52"/>
        <v>1277.1479166666668</v>
      </c>
      <c r="D87" s="174">
        <f t="shared" si="48"/>
        <v>-156.26791666666668</v>
      </c>
      <c r="E87" s="2">
        <f t="shared" si="51"/>
        <v>67.26705357142869</v>
      </c>
      <c r="F87" s="159">
        <v>1092.9000000000001</v>
      </c>
      <c r="G87" s="170">
        <f t="shared" si="49"/>
        <v>1205.3045833333333</v>
      </c>
      <c r="H87" s="167">
        <f t="shared" si="47"/>
        <v>-112.40458333333322</v>
      </c>
      <c r="I87" s="154">
        <f t="shared" si="50"/>
        <v>79.911339285714277</v>
      </c>
    </row>
    <row r="88" spans="1:17">
      <c r="A88" s="153">
        <v>39814</v>
      </c>
      <c r="B88" s="155">
        <v>1113.6400000000001</v>
      </c>
      <c r="C88" s="162">
        <f t="shared" si="52"/>
        <v>1257.5891666666666</v>
      </c>
      <c r="D88" s="174">
        <f t="shared" si="48"/>
        <v>-143.94916666666654</v>
      </c>
      <c r="E88" s="2">
        <f>E4</f>
        <v>32.408958333333374</v>
      </c>
      <c r="F88" s="159">
        <v>1051.4000000000001</v>
      </c>
      <c r="G88" s="170">
        <f t="shared" si="49"/>
        <v>1170.1725000000001</v>
      </c>
      <c r="H88" s="167">
        <f t="shared" si="47"/>
        <v>-118.77250000000004</v>
      </c>
      <c r="I88" s="154">
        <f t="shared" ref="I88:I99" si="53">Z53</f>
        <v>41.266577380952448</v>
      </c>
    </row>
    <row r="89" spans="1:17">
      <c r="A89" s="153">
        <v>39845</v>
      </c>
      <c r="B89" s="155">
        <v>1140.8</v>
      </c>
      <c r="C89" s="162">
        <f t="shared" si="52"/>
        <v>1240.3083333333334</v>
      </c>
      <c r="D89" s="174">
        <f t="shared" si="48"/>
        <v>-99.508333333333439</v>
      </c>
      <c r="E89" s="2">
        <f t="shared" ref="E89:E99" si="54">E5</f>
        <v>50.512767857142876</v>
      </c>
      <c r="F89" s="159">
        <v>1056.72</v>
      </c>
      <c r="G89" s="170">
        <f t="shared" si="49"/>
        <v>1138.8625000000002</v>
      </c>
      <c r="H89" s="167">
        <f t="shared" si="47"/>
        <v>-82.142500000000155</v>
      </c>
      <c r="I89" s="154">
        <f t="shared" si="53"/>
        <v>42.218125000000079</v>
      </c>
      <c r="K89" s="270" t="s">
        <v>258</v>
      </c>
      <c r="L89" s="271"/>
      <c r="M89" s="271"/>
      <c r="N89" s="271"/>
      <c r="O89" s="271"/>
      <c r="P89" s="271"/>
      <c r="Q89" s="271"/>
    </row>
    <row r="90" spans="1:17">
      <c r="A90" s="153">
        <v>39873</v>
      </c>
      <c r="B90" s="155">
        <v>1162.6099999999999</v>
      </c>
      <c r="C90" s="162">
        <f t="shared" si="52"/>
        <v>1226.6991666666665</v>
      </c>
      <c r="D90" s="174">
        <f t="shared" si="48"/>
        <v>-64.089166666666642</v>
      </c>
      <c r="E90" s="2">
        <f t="shared" si="54"/>
        <v>70.841279761904872</v>
      </c>
      <c r="F90" s="159">
        <v>1022.79</v>
      </c>
      <c r="G90" s="170">
        <f t="shared" si="49"/>
        <v>1113.5591666666667</v>
      </c>
      <c r="H90" s="167">
        <f t="shared" si="47"/>
        <v>-90.769166666666706</v>
      </c>
      <c r="I90" s="154">
        <f t="shared" si="53"/>
        <v>63.541011904761952</v>
      </c>
    </row>
    <row r="91" spans="1:17">
      <c r="A91" s="153">
        <v>39904</v>
      </c>
      <c r="B91" s="155">
        <v>1185.29</v>
      </c>
      <c r="C91" s="162">
        <f t="shared" si="52"/>
        <v>1216.1166666666668</v>
      </c>
      <c r="D91" s="174">
        <f t="shared" si="48"/>
        <v>-30.826666666666824</v>
      </c>
      <c r="E91" s="2">
        <f t="shared" si="54"/>
        <v>85.201815476190433</v>
      </c>
      <c r="F91" s="159">
        <v>1041.44</v>
      </c>
      <c r="G91" s="170">
        <f t="shared" si="49"/>
        <v>1092.9954166666669</v>
      </c>
      <c r="H91" s="167">
        <f t="shared" si="47"/>
        <v>-51.555416666666815</v>
      </c>
      <c r="I91" s="154">
        <f t="shared" si="53"/>
        <v>69.479077380952376</v>
      </c>
    </row>
    <row r="92" spans="1:17">
      <c r="A92" s="153">
        <v>39934</v>
      </c>
      <c r="B92" s="155">
        <v>1224.56</v>
      </c>
      <c r="C92" s="162">
        <f t="shared" si="52"/>
        <v>1215.5975000000001</v>
      </c>
      <c r="D92" s="174">
        <f t="shared" si="48"/>
        <v>8.9624999999998636</v>
      </c>
      <c r="E92" s="2">
        <f t="shared" si="54"/>
        <v>96.836874999999935</v>
      </c>
      <c r="F92" s="159">
        <v>1061.58</v>
      </c>
      <c r="G92" s="170">
        <f t="shared" si="49"/>
        <v>1081.5566666666666</v>
      </c>
      <c r="H92" s="167">
        <f t="shared" si="47"/>
        <v>-19.976666666666688</v>
      </c>
      <c r="I92" s="154">
        <f t="shared" si="53"/>
        <v>71.219970238095271</v>
      </c>
    </row>
    <row r="93" spans="1:17">
      <c r="A93" s="153">
        <v>39965</v>
      </c>
      <c r="B93" s="155">
        <v>1294.8399999999999</v>
      </c>
      <c r="C93" s="162">
        <f t="shared" si="52"/>
        <v>1225.1933333333336</v>
      </c>
      <c r="D93" s="174">
        <f t="shared" si="48"/>
        <v>69.646666666666306</v>
      </c>
      <c r="E93" s="2">
        <f t="shared" si="54"/>
        <v>102.03449404761894</v>
      </c>
      <c r="F93" s="159">
        <v>1096.02</v>
      </c>
      <c r="G93" s="170">
        <f t="shared" si="49"/>
        <v>1079.5979166666666</v>
      </c>
      <c r="H93" s="167">
        <f t="shared" si="47"/>
        <v>16.422083333333376</v>
      </c>
      <c r="I93" s="154">
        <f t="shared" si="53"/>
        <v>72.679940476190424</v>
      </c>
    </row>
    <row r="94" spans="1:17">
      <c r="A94" s="153">
        <v>39995</v>
      </c>
      <c r="B94" s="155">
        <v>1270.52</v>
      </c>
      <c r="C94" s="162">
        <f t="shared" si="52"/>
        <v>1239.5358333333334</v>
      </c>
      <c r="D94" s="174">
        <f t="shared" si="48"/>
        <v>30.984166666666624</v>
      </c>
      <c r="E94" s="2">
        <f t="shared" si="54"/>
        <v>143.80973214285709</v>
      </c>
      <c r="F94" s="159">
        <v>1086.2</v>
      </c>
      <c r="G94" s="170">
        <f t="shared" si="49"/>
        <v>1084.4154166666665</v>
      </c>
      <c r="H94" s="167">
        <f t="shared" si="47"/>
        <v>1.7845833333335577</v>
      </c>
      <c r="I94" s="154">
        <f t="shared" si="53"/>
        <v>113.48940476190469</v>
      </c>
    </row>
    <row r="95" spans="1:17">
      <c r="A95" s="153">
        <v>40026</v>
      </c>
      <c r="B95" s="155">
        <v>1295.6300000000001</v>
      </c>
      <c r="C95" s="162">
        <f t="shared" si="52"/>
        <v>1254.6825000000001</v>
      </c>
      <c r="D95" s="174">
        <f t="shared" si="48"/>
        <v>40.947499999999991</v>
      </c>
      <c r="E95" s="2">
        <f t="shared" si="54"/>
        <v>139.68898809523805</v>
      </c>
      <c r="F95" s="159">
        <v>1117.3800000000001</v>
      </c>
      <c r="G95" s="170">
        <f t="shared" si="49"/>
        <v>1091.8925000000002</v>
      </c>
      <c r="H95" s="167">
        <f t="shared" si="47"/>
        <v>25.487499999999955</v>
      </c>
      <c r="I95" s="154">
        <f t="shared" si="53"/>
        <v>112.26181547619042</v>
      </c>
    </row>
    <row r="96" spans="1:17">
      <c r="A96" s="153">
        <v>40057</v>
      </c>
      <c r="B96" s="155">
        <v>1271.3499999999999</v>
      </c>
      <c r="C96" s="162">
        <f t="shared" si="52"/>
        <v>1270.00875</v>
      </c>
      <c r="D96" s="174">
        <f t="shared" si="48"/>
        <v>1.3412499999999454</v>
      </c>
      <c r="E96" s="2">
        <f t="shared" si="54"/>
        <v>129.29988095238099</v>
      </c>
      <c r="F96" s="159">
        <v>1096.0899999999999</v>
      </c>
      <c r="G96" s="170">
        <f t="shared" si="49"/>
        <v>1102.4087499999998</v>
      </c>
      <c r="H96" s="167">
        <f t="shared" si="47"/>
        <v>-6.3187499999999091</v>
      </c>
      <c r="I96" s="154">
        <f t="shared" si="53"/>
        <v>108.59559523809533</v>
      </c>
    </row>
    <row r="97" spans="1:9">
      <c r="A97" s="153">
        <v>40087</v>
      </c>
      <c r="B97" s="155">
        <v>1256.3699999999999</v>
      </c>
      <c r="C97" s="162">
        <f t="shared" si="52"/>
        <v>1286.5470833333336</v>
      </c>
      <c r="D97" s="174">
        <f t="shared" si="48"/>
        <v>-30.177083333333712</v>
      </c>
      <c r="E97" s="2">
        <f t="shared" si="54"/>
        <v>105.36449404761899</v>
      </c>
      <c r="F97" s="159">
        <v>1095.73</v>
      </c>
      <c r="G97" s="170">
        <f t="shared" si="49"/>
        <v>1116.6245833333332</v>
      </c>
      <c r="H97" s="167">
        <f t="shared" si="47"/>
        <v>-20.89458333333323</v>
      </c>
      <c r="I97" s="154">
        <f t="shared" si="53"/>
        <v>98.925059523809566</v>
      </c>
    </row>
    <row r="98" spans="1:9">
      <c r="A98" s="153">
        <v>40118</v>
      </c>
      <c r="B98" s="155">
        <v>1289.44</v>
      </c>
      <c r="C98" s="162">
        <f t="shared" si="52"/>
        <v>1301.8883333333333</v>
      </c>
      <c r="D98" s="174">
        <f t="shared" si="48"/>
        <v>-12.448333333333267</v>
      </c>
      <c r="E98" s="2">
        <f t="shared" si="54"/>
        <v>79.386934523809515</v>
      </c>
      <c r="F98" s="159">
        <v>1126.04</v>
      </c>
      <c r="G98" s="170">
        <f t="shared" si="49"/>
        <v>1131.3754166666668</v>
      </c>
      <c r="H98" s="167">
        <f t="shared" si="47"/>
        <v>-5.3354166666667879</v>
      </c>
      <c r="I98" s="154">
        <f t="shared" si="53"/>
        <v>84.594434523809511</v>
      </c>
    </row>
    <row r="99" spans="1:9">
      <c r="A99" s="153">
        <v>40148</v>
      </c>
      <c r="B99" s="155">
        <v>1273.6600000000001</v>
      </c>
      <c r="C99" s="162">
        <f t="shared" si="52"/>
        <v>1312.2883333333332</v>
      </c>
      <c r="D99" s="174">
        <f t="shared" si="48"/>
        <v>-38.628333333333103</v>
      </c>
      <c r="E99" s="2">
        <f t="shared" si="54"/>
        <v>67.26705357142869</v>
      </c>
      <c r="F99" s="159">
        <v>1114.67</v>
      </c>
      <c r="G99" s="170">
        <f t="shared" si="49"/>
        <v>1144.7049999999997</v>
      </c>
      <c r="H99" s="167">
        <f t="shared" si="47"/>
        <v>-30.034999999999627</v>
      </c>
      <c r="I99" s="154">
        <f t="shared" si="53"/>
        <v>79.911339285714277</v>
      </c>
    </row>
    <row r="100" spans="1:9">
      <c r="A100" s="153">
        <v>40179</v>
      </c>
      <c r="B100" s="155">
        <v>1305.08</v>
      </c>
      <c r="C100" s="162">
        <f t="shared" si="52"/>
        <v>1319.9474999999998</v>
      </c>
      <c r="D100" s="174">
        <f t="shared" si="48"/>
        <v>-14.867499999999836</v>
      </c>
      <c r="E100" s="2">
        <f>E4</f>
        <v>32.408958333333374</v>
      </c>
      <c r="F100" s="159">
        <v>1145.25</v>
      </c>
      <c r="G100" s="170">
        <f t="shared" si="49"/>
        <v>1155.9295833333333</v>
      </c>
      <c r="H100" s="167">
        <f t="shared" si="47"/>
        <v>-10.679583333333312</v>
      </c>
      <c r="I100" s="154">
        <f t="shared" ref="I100:I111" si="55">Z53</f>
        <v>41.266577380952448</v>
      </c>
    </row>
    <row r="101" spans="1:9">
      <c r="A101" s="153">
        <v>40210</v>
      </c>
      <c r="B101" s="155">
        <v>1312.88</v>
      </c>
      <c r="C101" s="162">
        <f t="shared" si="52"/>
        <v>1326.9591666666668</v>
      </c>
      <c r="D101" s="174">
        <f t="shared" si="48"/>
        <v>-14.079166666666652</v>
      </c>
      <c r="E101" s="2">
        <f t="shared" ref="E101:E111" si="56">E5</f>
        <v>50.512767857142876</v>
      </c>
      <c r="F101" s="159">
        <v>1142.32</v>
      </c>
      <c r="G101" s="170">
        <f t="shared" si="49"/>
        <v>1165.2283333333332</v>
      </c>
      <c r="H101" s="167">
        <f t="shared" si="47"/>
        <v>-22.908333333333303</v>
      </c>
      <c r="I101" s="154">
        <f t="shared" si="55"/>
        <v>42.218125000000079</v>
      </c>
    </row>
    <row r="102" spans="1:9">
      <c r="A102" s="153">
        <v>40238</v>
      </c>
      <c r="B102" s="155">
        <v>1358.36</v>
      </c>
      <c r="C102" s="162">
        <f t="shared" si="52"/>
        <v>1333.2520833333333</v>
      </c>
      <c r="D102" s="174">
        <f t="shared" si="48"/>
        <v>25.107916666666597</v>
      </c>
      <c r="E102" s="2">
        <f t="shared" si="56"/>
        <v>70.841279761904872</v>
      </c>
      <c r="F102" s="159">
        <v>1189.58</v>
      </c>
      <c r="G102" s="170">
        <f t="shared" si="49"/>
        <v>1174.1929166666666</v>
      </c>
      <c r="H102" s="167">
        <f t="shared" si="47"/>
        <v>15.387083333333294</v>
      </c>
      <c r="I102" s="154">
        <f t="shared" si="55"/>
        <v>63.541011904761952</v>
      </c>
    </row>
    <row r="103" spans="1:9">
      <c r="A103" s="153">
        <v>40269</v>
      </c>
      <c r="B103" s="155">
        <v>1386.46</v>
      </c>
      <c r="C103" s="162">
        <f t="shared" si="52"/>
        <v>1340.72875</v>
      </c>
      <c r="D103" s="174">
        <f t="shared" si="48"/>
        <v>45.731250000000045</v>
      </c>
      <c r="E103" s="2">
        <f t="shared" si="56"/>
        <v>85.201815476190433</v>
      </c>
      <c r="F103" s="159">
        <v>1215.83</v>
      </c>
      <c r="G103" s="170">
        <f t="shared" si="49"/>
        <v>1184.4770833333332</v>
      </c>
      <c r="H103" s="167">
        <f t="shared" si="47"/>
        <v>31.352916666666715</v>
      </c>
      <c r="I103" s="154">
        <f t="shared" si="55"/>
        <v>69.479077380952376</v>
      </c>
    </row>
    <row r="104" spans="1:9">
      <c r="A104" s="153">
        <v>40299</v>
      </c>
      <c r="B104" s="155">
        <v>1391.58</v>
      </c>
      <c r="C104" s="162">
        <f t="shared" si="52"/>
        <v>1348.0595833333334</v>
      </c>
      <c r="D104" s="174">
        <f t="shared" si="48"/>
        <v>43.520416666666506</v>
      </c>
      <c r="E104" s="2">
        <f t="shared" si="56"/>
        <v>96.836874999999935</v>
      </c>
      <c r="F104" s="159">
        <v>1241.21</v>
      </c>
      <c r="G104" s="170">
        <f t="shared" si="49"/>
        <v>1194.5825</v>
      </c>
      <c r="H104" s="167">
        <f t="shared" si="47"/>
        <v>46.627500000000055</v>
      </c>
      <c r="I104" s="154">
        <f t="shared" si="55"/>
        <v>71.219970238095271</v>
      </c>
    </row>
    <row r="105" spans="1:9">
      <c r="A105" s="153">
        <v>40330</v>
      </c>
      <c r="B105" s="155">
        <v>1377.42</v>
      </c>
      <c r="C105" s="162">
        <f t="shared" si="52"/>
        <v>1357.1575</v>
      </c>
      <c r="D105" s="174">
        <f t="shared" si="48"/>
        <v>20.262500000000045</v>
      </c>
      <c r="E105" s="2">
        <f t="shared" si="56"/>
        <v>102.03449404761894</v>
      </c>
      <c r="F105" s="159">
        <v>1236.3</v>
      </c>
      <c r="G105" s="170">
        <f t="shared" si="49"/>
        <v>1206.60375</v>
      </c>
      <c r="H105" s="167">
        <f t="shared" si="47"/>
        <v>29.696249999999964</v>
      </c>
      <c r="I105" s="154">
        <f t="shared" si="55"/>
        <v>72.679940476190424</v>
      </c>
    </row>
    <row r="106" spans="1:9">
      <c r="A106" s="153">
        <v>40360</v>
      </c>
      <c r="B106" s="155">
        <v>1371.76</v>
      </c>
      <c r="C106" s="162">
        <f t="shared" si="52"/>
        <v>1369.0466666666669</v>
      </c>
      <c r="D106" s="174">
        <f t="shared" si="48"/>
        <v>2.7133333333331393</v>
      </c>
      <c r="E106" s="2">
        <f t="shared" si="56"/>
        <v>143.80973214285709</v>
      </c>
      <c r="F106" s="159">
        <v>1215.31</v>
      </c>
      <c r="G106" s="170">
        <f t="shared" si="49"/>
        <v>1221.3787500000001</v>
      </c>
      <c r="H106" s="167">
        <f t="shared" si="47"/>
        <v>-6.0687500000001364</v>
      </c>
      <c r="I106" s="154">
        <f t="shared" si="55"/>
        <v>113.48940476190469</v>
      </c>
    </row>
    <row r="107" spans="1:9">
      <c r="A107" s="153">
        <v>40391</v>
      </c>
      <c r="B107" s="155">
        <v>1362.67</v>
      </c>
      <c r="C107" s="162">
        <f t="shared" si="52"/>
        <v>1381.7229166666666</v>
      </c>
      <c r="D107" s="174">
        <f t="shared" si="48"/>
        <v>-19.052916666666533</v>
      </c>
      <c r="E107" s="2">
        <f t="shared" si="56"/>
        <v>139.68898809523805</v>
      </c>
      <c r="F107" s="159">
        <v>1211.44</v>
      </c>
      <c r="G107" s="170">
        <f t="shared" si="49"/>
        <v>1237.7050000000002</v>
      </c>
      <c r="H107" s="167">
        <f t="shared" si="47"/>
        <v>-26.2650000000001</v>
      </c>
      <c r="I107" s="154">
        <f t="shared" si="55"/>
        <v>112.26181547619042</v>
      </c>
    </row>
    <row r="108" spans="1:9">
      <c r="A108" s="153">
        <v>40422</v>
      </c>
      <c r="B108" s="155">
        <v>1355.34</v>
      </c>
      <c r="C108" s="162">
        <f t="shared" si="52"/>
        <v>1395.1204166666666</v>
      </c>
      <c r="D108" s="174">
        <f t="shared" si="48"/>
        <v>-39.780416666666724</v>
      </c>
      <c r="E108" s="2">
        <f t="shared" si="56"/>
        <v>129.29988095238099</v>
      </c>
      <c r="F108" s="159">
        <v>1217.18</v>
      </c>
      <c r="G108" s="170">
        <f t="shared" si="49"/>
        <v>1255.8754166666668</v>
      </c>
      <c r="H108" s="167">
        <f t="shared" si="47"/>
        <v>-38.695416666666688</v>
      </c>
      <c r="I108" s="154">
        <f t="shared" si="55"/>
        <v>108.59559523809533</v>
      </c>
    </row>
    <row r="109" spans="1:9">
      <c r="A109" s="153">
        <v>40452</v>
      </c>
      <c r="B109" s="155">
        <v>1351.82</v>
      </c>
      <c r="C109" s="162">
        <f t="shared" si="52"/>
        <v>1408.4754166666664</v>
      </c>
      <c r="D109" s="174">
        <f t="shared" si="48"/>
        <v>-56.655416666666497</v>
      </c>
      <c r="E109" s="2">
        <f t="shared" si="56"/>
        <v>105.36449404761899</v>
      </c>
      <c r="F109" s="159">
        <v>1221.46</v>
      </c>
      <c r="G109" s="170">
        <f t="shared" si="49"/>
        <v>1275.0162499999999</v>
      </c>
      <c r="H109" s="167">
        <f t="shared" si="47"/>
        <v>-53.556249999999864</v>
      </c>
      <c r="I109" s="154">
        <f t="shared" si="55"/>
        <v>98.925059523809566</v>
      </c>
    </row>
    <row r="110" spans="1:9">
      <c r="A110" s="153">
        <v>40483</v>
      </c>
      <c r="B110" s="155">
        <v>1369.93</v>
      </c>
      <c r="C110" s="162">
        <f t="shared" si="52"/>
        <v>1421.5104166666667</v>
      </c>
      <c r="D110" s="174">
        <f t="shared" si="48"/>
        <v>-51.580416666666679</v>
      </c>
      <c r="E110" s="2">
        <f t="shared" si="56"/>
        <v>79.386934523809515</v>
      </c>
      <c r="F110" s="159">
        <v>1242.8399999999999</v>
      </c>
      <c r="G110" s="170">
        <f t="shared" si="49"/>
        <v>1292.2779166666667</v>
      </c>
      <c r="H110" s="167">
        <f t="shared" si="47"/>
        <v>-49.437916666666752</v>
      </c>
      <c r="I110" s="154">
        <f t="shared" si="55"/>
        <v>84.594434523809511</v>
      </c>
    </row>
    <row r="111" spans="1:9">
      <c r="A111" s="153">
        <v>40513</v>
      </c>
      <c r="B111" s="155">
        <v>1411.52</v>
      </c>
      <c r="C111" s="162">
        <f t="shared" si="52"/>
        <v>1434.3874999999998</v>
      </c>
      <c r="D111" s="174">
        <f t="shared" si="48"/>
        <v>-22.867499999999836</v>
      </c>
      <c r="E111" s="2">
        <f t="shared" si="56"/>
        <v>67.26705357142869</v>
      </c>
      <c r="F111" s="159">
        <v>1286.3800000000001</v>
      </c>
      <c r="G111" s="170">
        <f t="shared" si="49"/>
        <v>1306.7891666666667</v>
      </c>
      <c r="H111" s="167">
        <f t="shared" si="47"/>
        <v>-20.409166666666579</v>
      </c>
      <c r="I111" s="154">
        <f t="shared" si="55"/>
        <v>79.911339285714277</v>
      </c>
    </row>
    <row r="112" spans="1:9">
      <c r="A112" s="153">
        <v>40544</v>
      </c>
      <c r="B112" s="155">
        <v>1452.56</v>
      </c>
      <c r="C112" s="162">
        <f t="shared" si="52"/>
        <v>1449.2349999999999</v>
      </c>
      <c r="D112" s="174">
        <f t="shared" si="48"/>
        <v>3.3250000000000455</v>
      </c>
      <c r="E112" s="2">
        <f>E4</f>
        <v>32.408958333333374</v>
      </c>
      <c r="F112" s="159">
        <v>1328.14</v>
      </c>
      <c r="G112" s="170">
        <f t="shared" si="49"/>
        <v>1323.5054166666666</v>
      </c>
      <c r="H112" s="167">
        <f t="shared" si="47"/>
        <v>4.6345833333334667</v>
      </c>
      <c r="I112" s="154">
        <f t="shared" ref="I112:I123" si="57">Z53</f>
        <v>41.266577380952448</v>
      </c>
    </row>
    <row r="113" spans="1:9">
      <c r="A113" s="153">
        <v>40575</v>
      </c>
      <c r="B113" s="155">
        <v>1469.63</v>
      </c>
      <c r="C113" s="162">
        <f t="shared" si="52"/>
        <v>1467.0579166666666</v>
      </c>
      <c r="D113" s="174">
        <f t="shared" si="48"/>
        <v>2.5720833333334667</v>
      </c>
      <c r="E113" s="2">
        <f t="shared" ref="E113:E123" si="58">E5</f>
        <v>50.512767857142876</v>
      </c>
      <c r="F113" s="159">
        <v>1351.26</v>
      </c>
      <c r="G113" s="170">
        <f t="shared" si="49"/>
        <v>1343.6958333333334</v>
      </c>
      <c r="H113" s="167">
        <f t="shared" si="47"/>
        <v>7.5641666666665515</v>
      </c>
      <c r="I113" s="154">
        <f t="shared" si="57"/>
        <v>42.218125000000079</v>
      </c>
    </row>
    <row r="114" spans="1:9">
      <c r="A114" s="153">
        <v>40603</v>
      </c>
      <c r="B114" s="155">
        <v>1523.15</v>
      </c>
      <c r="C114" s="162">
        <f t="shared" si="52"/>
        <v>1486.1287500000001</v>
      </c>
      <c r="D114" s="174">
        <f t="shared" si="48"/>
        <v>37.021250000000009</v>
      </c>
      <c r="E114" s="2">
        <f t="shared" si="58"/>
        <v>70.841279761904872</v>
      </c>
      <c r="F114" s="159">
        <v>1416.73</v>
      </c>
      <c r="G114" s="170">
        <f t="shared" si="49"/>
        <v>1364.4545833333334</v>
      </c>
      <c r="H114" s="167">
        <f t="shared" si="47"/>
        <v>52.275416666666615</v>
      </c>
      <c r="I114" s="154">
        <f t="shared" si="57"/>
        <v>63.541011904761952</v>
      </c>
    </row>
    <row r="115" spans="1:9">
      <c r="A115" s="153">
        <v>40634</v>
      </c>
      <c r="B115" s="155">
        <v>1542.19</v>
      </c>
      <c r="C115" s="162">
        <f t="shared" si="52"/>
        <v>1505.9120833333334</v>
      </c>
      <c r="D115" s="174">
        <f t="shared" si="48"/>
        <v>36.27791666666667</v>
      </c>
      <c r="E115" s="2">
        <f t="shared" si="58"/>
        <v>85.201815476190433</v>
      </c>
      <c r="F115" s="159">
        <v>1448.06</v>
      </c>
      <c r="G115" s="170">
        <f t="shared" si="49"/>
        <v>1385.7491666666667</v>
      </c>
      <c r="H115" s="167">
        <f t="shared" si="47"/>
        <v>62.310833333333221</v>
      </c>
      <c r="I115" s="154">
        <f t="shared" si="57"/>
        <v>69.479077380952376</v>
      </c>
    </row>
    <row r="116" spans="1:9">
      <c r="A116" s="153">
        <v>40664</v>
      </c>
      <c r="B116" s="155">
        <v>1548.69</v>
      </c>
      <c r="C116" s="162">
        <f t="shared" si="52"/>
        <v>1525.17</v>
      </c>
      <c r="D116" s="174">
        <f t="shared" si="48"/>
        <v>23.519999999999982</v>
      </c>
      <c r="E116" s="2">
        <f t="shared" si="58"/>
        <v>96.836874999999935</v>
      </c>
      <c r="F116" s="159">
        <v>1423.26</v>
      </c>
      <c r="G116" s="170">
        <f t="shared" si="49"/>
        <v>1407.9370833333335</v>
      </c>
      <c r="H116" s="167">
        <f t="shared" si="47"/>
        <v>15.322916666666515</v>
      </c>
      <c r="I116" s="154">
        <f t="shared" si="57"/>
        <v>71.219970238095271</v>
      </c>
    </row>
    <row r="117" spans="1:9">
      <c r="A117" s="153">
        <v>40695</v>
      </c>
      <c r="B117" s="155">
        <v>1529.36</v>
      </c>
      <c r="C117" s="162">
        <f t="shared" si="52"/>
        <v>1544.5608333333337</v>
      </c>
      <c r="D117" s="174">
        <f t="shared" si="48"/>
        <v>-15.200833333333776</v>
      </c>
      <c r="E117" s="2">
        <f t="shared" si="58"/>
        <v>102.03449404761894</v>
      </c>
      <c r="F117" s="159">
        <v>1402.52</v>
      </c>
      <c r="G117" s="170">
        <f t="shared" si="49"/>
        <v>1433.5754166666668</v>
      </c>
      <c r="H117" s="167">
        <f t="shared" si="47"/>
        <v>-31.055416666666815</v>
      </c>
      <c r="I117" s="154">
        <f t="shared" si="57"/>
        <v>72.679940476190424</v>
      </c>
    </row>
    <row r="118" spans="1:9">
      <c r="A118" s="153">
        <v>40725</v>
      </c>
      <c r="B118" s="155">
        <v>1576.16</v>
      </c>
      <c r="C118" s="162">
        <f t="shared" si="52"/>
        <v>1565.0600000000004</v>
      </c>
      <c r="D118" s="174">
        <f t="shared" si="48"/>
        <v>11.099999999999682</v>
      </c>
      <c r="E118" s="2">
        <f t="shared" si="58"/>
        <v>143.80973214285709</v>
      </c>
      <c r="F118" s="159">
        <v>1450.28</v>
      </c>
      <c r="G118" s="170">
        <f t="shared" si="49"/>
        <v>1462.2770833333334</v>
      </c>
      <c r="H118" s="167">
        <f t="shared" si="47"/>
        <v>-11.997083333333421</v>
      </c>
      <c r="I118" s="154">
        <f t="shared" si="57"/>
        <v>113.48940476190469</v>
      </c>
    </row>
    <row r="119" spans="1:9">
      <c r="A119" s="153">
        <v>40756</v>
      </c>
      <c r="B119" s="155">
        <v>1586.02</v>
      </c>
      <c r="C119" s="162">
        <f t="shared" si="52"/>
        <v>1586.5812500000004</v>
      </c>
      <c r="D119" s="174">
        <f t="shared" si="48"/>
        <v>-0.56125000000042746</v>
      </c>
      <c r="E119" s="2">
        <f t="shared" si="58"/>
        <v>139.68898809523805</v>
      </c>
      <c r="F119" s="159">
        <v>1461.04</v>
      </c>
      <c r="G119" s="170">
        <f t="shared" si="49"/>
        <v>1490.8291666666667</v>
      </c>
      <c r="H119" s="167">
        <f t="shared" si="47"/>
        <v>-29.789166666666688</v>
      </c>
      <c r="I119" s="154">
        <f t="shared" si="57"/>
        <v>112.26181547619042</v>
      </c>
    </row>
    <row r="120" spans="1:9">
      <c r="A120" s="153">
        <v>40787</v>
      </c>
      <c r="B120" s="155">
        <v>1589.69</v>
      </c>
      <c r="C120" s="162">
        <f t="shared" si="52"/>
        <v>1609.2766666666666</v>
      </c>
      <c r="D120" s="174">
        <f t="shared" si="48"/>
        <v>-19.586666666666588</v>
      </c>
      <c r="E120" s="2">
        <f t="shared" si="58"/>
        <v>129.29988095238099</v>
      </c>
      <c r="F120" s="159">
        <v>1465.79</v>
      </c>
      <c r="G120" s="170">
        <f t="shared" si="49"/>
        <v>1517.8799999999994</v>
      </c>
      <c r="H120" s="167">
        <f t="shared" si="47"/>
        <v>-52.089999999999463</v>
      </c>
      <c r="I120" s="154">
        <f t="shared" si="57"/>
        <v>108.59559523809533</v>
      </c>
    </row>
    <row r="121" spans="1:9">
      <c r="A121" s="153">
        <v>40817</v>
      </c>
      <c r="B121" s="155">
        <v>1592.27</v>
      </c>
      <c r="C121" s="162">
        <f t="shared" si="52"/>
        <v>1633.6329166666667</v>
      </c>
      <c r="D121" s="174">
        <f t="shared" si="48"/>
        <v>-41.362916666666706</v>
      </c>
      <c r="E121" s="2">
        <f t="shared" si="58"/>
        <v>105.36449404761899</v>
      </c>
      <c r="F121" s="159">
        <v>1483.92</v>
      </c>
      <c r="G121" s="170">
        <f t="shared" si="49"/>
        <v>1542.6520833333334</v>
      </c>
      <c r="H121" s="167">
        <f t="shared" si="47"/>
        <v>-58.732083333333321</v>
      </c>
      <c r="I121" s="154">
        <f t="shared" si="57"/>
        <v>98.925059523809566</v>
      </c>
    </row>
    <row r="122" spans="1:9">
      <c r="A122" s="153">
        <v>40848</v>
      </c>
      <c r="B122" s="155">
        <v>1591.67</v>
      </c>
      <c r="C122" s="162">
        <f t="shared" si="52"/>
        <v>1657.175</v>
      </c>
      <c r="D122" s="174">
        <f t="shared" si="48"/>
        <v>-65.504999999999882</v>
      </c>
      <c r="E122" s="2">
        <f t="shared" si="58"/>
        <v>79.386934523809515</v>
      </c>
      <c r="F122" s="159">
        <v>1512.89</v>
      </c>
      <c r="G122" s="170">
        <f t="shared" si="49"/>
        <v>1566.2662500000004</v>
      </c>
      <c r="H122" s="167">
        <f t="shared" si="47"/>
        <v>-53.376250000000255</v>
      </c>
      <c r="I122" s="154">
        <f t="shared" si="57"/>
        <v>84.594434523809511</v>
      </c>
    </row>
    <row r="123" spans="1:9">
      <c r="A123" s="153">
        <v>40878</v>
      </c>
      <c r="B123" s="155">
        <v>1655.16</v>
      </c>
      <c r="C123" s="162">
        <f t="shared" si="52"/>
        <v>1677.5216666666663</v>
      </c>
      <c r="D123" s="174">
        <f t="shared" si="48"/>
        <v>-22.361666666666224</v>
      </c>
      <c r="E123" s="2">
        <f t="shared" si="58"/>
        <v>67.26705357142869</v>
      </c>
      <c r="F123" s="159">
        <v>1631.65</v>
      </c>
      <c r="G123" s="170">
        <f t="shared" si="49"/>
        <v>1588.5354166666668</v>
      </c>
      <c r="H123" s="167">
        <f t="shared" si="47"/>
        <v>43.114583333333258</v>
      </c>
      <c r="I123" s="154">
        <f t="shared" si="57"/>
        <v>79.911339285714277</v>
      </c>
    </row>
    <row r="124" spans="1:9">
      <c r="A124" s="153">
        <v>40909</v>
      </c>
      <c r="B124" s="155">
        <v>1700.9</v>
      </c>
      <c r="C124" s="162">
        <f t="shared" si="52"/>
        <v>1694.4437499999997</v>
      </c>
      <c r="D124" s="174">
        <f t="shared" si="48"/>
        <v>6.4562500000004093</v>
      </c>
      <c r="E124" s="2">
        <f>E4</f>
        <v>32.408958333333374</v>
      </c>
      <c r="F124" s="159">
        <v>1671.71</v>
      </c>
      <c r="G124" s="170">
        <f t="shared" si="49"/>
        <v>1607.3458333333331</v>
      </c>
      <c r="H124" s="167">
        <f t="shared" si="47"/>
        <v>64.364166666666961</v>
      </c>
      <c r="I124" s="154">
        <f t="shared" ref="I124:I135" si="59">Z53</f>
        <v>41.266577380952448</v>
      </c>
    </row>
    <row r="125" spans="1:9">
      <c r="A125" s="153">
        <v>40940</v>
      </c>
      <c r="B125" s="155">
        <v>1737.8</v>
      </c>
      <c r="C125" s="162">
        <f t="shared" si="52"/>
        <v>1711.4033333333334</v>
      </c>
      <c r="D125" s="174">
        <f t="shared" si="48"/>
        <v>26.396666666666533</v>
      </c>
      <c r="E125" s="2">
        <f t="shared" ref="E125:E135" si="60">E5</f>
        <v>50.512767857142876</v>
      </c>
      <c r="F125" s="159">
        <v>1692.94</v>
      </c>
      <c r="G125" s="170">
        <f t="shared" si="49"/>
        <v>1626.2004166666666</v>
      </c>
      <c r="H125" s="167">
        <f t="shared" si="47"/>
        <v>66.739583333333485</v>
      </c>
      <c r="I125" s="154">
        <f t="shared" si="59"/>
        <v>42.218125000000079</v>
      </c>
    </row>
    <row r="126" spans="1:9">
      <c r="A126" s="153">
        <v>40969</v>
      </c>
      <c r="B126" s="155">
        <v>1799.67</v>
      </c>
      <c r="C126" s="162">
        <f t="shared" si="52"/>
        <v>1732.7966666666664</v>
      </c>
      <c r="D126" s="174">
        <f t="shared" si="48"/>
        <v>66.873333333333676</v>
      </c>
      <c r="E126" s="2">
        <f t="shared" si="60"/>
        <v>70.841279761904872</v>
      </c>
      <c r="F126" s="159">
        <v>1724.27</v>
      </c>
      <c r="G126" s="170">
        <f t="shared" si="49"/>
        <v>1649.2920833333335</v>
      </c>
      <c r="H126" s="167">
        <f t="shared" si="47"/>
        <v>74.977916666666488</v>
      </c>
      <c r="I126" s="154">
        <f t="shared" si="59"/>
        <v>63.541011904761952</v>
      </c>
    </row>
    <row r="127" spans="1:9">
      <c r="A127" s="153">
        <v>41000</v>
      </c>
      <c r="B127" s="155">
        <v>1850.22</v>
      </c>
      <c r="C127" s="162">
        <f t="shared" si="52"/>
        <v>1754.5816666666667</v>
      </c>
      <c r="D127" s="174">
        <f t="shared" si="48"/>
        <v>95.638333333333321</v>
      </c>
      <c r="E127" s="2">
        <f t="shared" si="60"/>
        <v>85.201815476190433</v>
      </c>
      <c r="F127" s="159">
        <v>1735.05</v>
      </c>
      <c r="G127" s="170">
        <f t="shared" si="49"/>
        <v>1672.6320833333336</v>
      </c>
      <c r="H127" s="167">
        <f t="shared" si="47"/>
        <v>62.417916666666315</v>
      </c>
      <c r="I127" s="154">
        <f t="shared" si="59"/>
        <v>69.479077380952376</v>
      </c>
    </row>
    <row r="128" spans="1:9">
      <c r="A128" s="153">
        <v>41030</v>
      </c>
      <c r="B128" s="155">
        <v>1805.67</v>
      </c>
      <c r="C128" s="162">
        <f t="shared" si="52"/>
        <v>1771.625</v>
      </c>
      <c r="D128" s="174">
        <f t="shared" si="48"/>
        <v>34.045000000000073</v>
      </c>
      <c r="E128" s="2">
        <f t="shared" si="60"/>
        <v>96.836874999999935</v>
      </c>
      <c r="F128" s="159">
        <v>1703.01</v>
      </c>
      <c r="G128" s="170">
        <f t="shared" si="49"/>
        <v>1691.8691666666666</v>
      </c>
      <c r="H128" s="167">
        <f t="shared" si="47"/>
        <v>11.140833333333376</v>
      </c>
      <c r="I128" s="154">
        <f t="shared" si="59"/>
        <v>71.219970238095271</v>
      </c>
    </row>
    <row r="129" spans="1:9">
      <c r="A129" s="153">
        <v>41061</v>
      </c>
      <c r="B129" s="155">
        <v>1760.7</v>
      </c>
      <c r="C129" s="162">
        <f t="shared" si="52"/>
        <v>1782.4037500000002</v>
      </c>
      <c r="D129" s="174">
        <f t="shared" si="48"/>
        <v>-21.703750000000127</v>
      </c>
      <c r="E129" s="2">
        <f t="shared" si="60"/>
        <v>102.03449404761894</v>
      </c>
      <c r="F129" s="159">
        <v>1657.23</v>
      </c>
      <c r="G129" s="170">
        <f t="shared" si="49"/>
        <v>1703.095</v>
      </c>
      <c r="H129" s="167">
        <f t="shared" si="47"/>
        <v>-45.865000000000009</v>
      </c>
      <c r="I129" s="154">
        <f t="shared" si="59"/>
        <v>72.679940476190424</v>
      </c>
    </row>
    <row r="130" spans="1:9">
      <c r="A130" s="153">
        <v>41091</v>
      </c>
      <c r="B130" s="155">
        <v>1750.95</v>
      </c>
      <c r="C130" s="162">
        <f t="shared" si="52"/>
        <v>1788.2508333333335</v>
      </c>
      <c r="D130" s="174">
        <f t="shared" si="48"/>
        <v>-37.300833333333458</v>
      </c>
      <c r="E130" s="2">
        <f t="shared" si="60"/>
        <v>143.80973214285709</v>
      </c>
      <c r="F130" s="159">
        <v>1647.02</v>
      </c>
      <c r="G130" s="170">
        <f t="shared" si="49"/>
        <v>1706.9337499999999</v>
      </c>
      <c r="H130" s="167">
        <f t="shared" si="47"/>
        <v>-59.913749999999936</v>
      </c>
      <c r="I130" s="154">
        <f t="shared" si="59"/>
        <v>113.48940476190469</v>
      </c>
    </row>
    <row r="131" spans="1:9">
      <c r="A131" s="153">
        <v>41122</v>
      </c>
      <c r="B131" s="155">
        <v>1818.26</v>
      </c>
      <c r="C131" s="162">
        <f t="shared" si="52"/>
        <v>1792.0941666666668</v>
      </c>
      <c r="D131" s="174">
        <f t="shared" si="48"/>
        <v>26.165833333333239</v>
      </c>
      <c r="E131" s="2">
        <f t="shared" si="60"/>
        <v>139.68898809523805</v>
      </c>
      <c r="F131" s="159">
        <v>1716.81</v>
      </c>
      <c r="G131" s="170">
        <f t="shared" si="49"/>
        <v>1708.1587499999998</v>
      </c>
      <c r="H131" s="167">
        <f t="shared" si="47"/>
        <v>8.6512500000001182</v>
      </c>
      <c r="I131" s="154">
        <f t="shared" si="59"/>
        <v>112.26181547619042</v>
      </c>
    </row>
    <row r="132" spans="1:9">
      <c r="A132" s="153">
        <v>41153</v>
      </c>
      <c r="B132" s="155">
        <v>1870.89</v>
      </c>
      <c r="C132" s="162">
        <f t="shared" si="52"/>
        <v>1793.7791666666665</v>
      </c>
      <c r="D132" s="174">
        <f t="shared" si="48"/>
        <v>77.11083333333363</v>
      </c>
      <c r="E132" s="2">
        <f t="shared" si="60"/>
        <v>129.29988095238099</v>
      </c>
      <c r="F132" s="159">
        <v>1764.22</v>
      </c>
      <c r="G132" s="170">
        <f t="shared" si="49"/>
        <v>1707.1754166666669</v>
      </c>
      <c r="H132" s="167">
        <f t="shared" si="47"/>
        <v>57.044583333333094</v>
      </c>
      <c r="I132" s="154">
        <f t="shared" si="59"/>
        <v>108.59559523809533</v>
      </c>
    </row>
    <row r="133" spans="1:9">
      <c r="A133" s="153">
        <v>41183</v>
      </c>
      <c r="B133" s="155">
        <v>1833.91</v>
      </c>
      <c r="C133" s="162">
        <f t="shared" si="52"/>
        <v>1789.6466666666668</v>
      </c>
      <c r="D133" s="174">
        <f t="shared" si="48"/>
        <v>44.263333333333321</v>
      </c>
      <c r="E133" s="2">
        <f t="shared" si="60"/>
        <v>105.36449404761899</v>
      </c>
      <c r="F133" s="159">
        <v>1745.65</v>
      </c>
      <c r="G133" s="170">
        <f t="shared" si="49"/>
        <v>1702.4141666666665</v>
      </c>
      <c r="H133" s="167">
        <f t="shared" ref="H133:H171" si="61">F133-G133</f>
        <v>43.23583333333363</v>
      </c>
      <c r="I133" s="154">
        <f t="shared" si="59"/>
        <v>98.925059523809566</v>
      </c>
    </row>
    <row r="134" spans="1:9">
      <c r="A134" s="153">
        <v>41214</v>
      </c>
      <c r="B134" s="155">
        <v>1759.07</v>
      </c>
      <c r="C134" s="162">
        <f t="shared" si="52"/>
        <v>1781.8995833333336</v>
      </c>
      <c r="D134" s="174">
        <f t="shared" ref="D134:D171" si="62">B134-C134</f>
        <v>-22.82958333333363</v>
      </c>
      <c r="E134" s="2">
        <f t="shared" si="60"/>
        <v>79.386934523809515</v>
      </c>
      <c r="F134" s="159">
        <v>1712.85</v>
      </c>
      <c r="G134" s="170">
        <f t="shared" si="49"/>
        <v>1695.1375</v>
      </c>
      <c r="H134" s="167">
        <f t="shared" si="61"/>
        <v>17.712499999999864</v>
      </c>
      <c r="I134" s="154">
        <f t="shared" si="59"/>
        <v>84.594434523809511</v>
      </c>
    </row>
    <row r="135" spans="1:9">
      <c r="A135" s="153">
        <v>41244</v>
      </c>
      <c r="B135" s="155">
        <v>1746.45</v>
      </c>
      <c r="C135" s="162">
        <f t="shared" si="52"/>
        <v>1777.0475000000004</v>
      </c>
      <c r="D135" s="174">
        <f t="shared" si="62"/>
        <v>-30.597500000000309</v>
      </c>
      <c r="E135" s="2">
        <f t="shared" si="60"/>
        <v>67.26705357142869</v>
      </c>
      <c r="F135" s="159">
        <v>1701.11</v>
      </c>
      <c r="G135" s="170">
        <f t="shared" si="49"/>
        <v>1690.0762500000003</v>
      </c>
      <c r="H135" s="167">
        <f t="shared" si="61"/>
        <v>11.0337499999996</v>
      </c>
      <c r="I135" s="154">
        <f t="shared" si="59"/>
        <v>79.911339285714277</v>
      </c>
    </row>
    <row r="136" spans="1:9">
      <c r="A136" s="153">
        <v>41275</v>
      </c>
      <c r="B136" s="155">
        <v>1749.94</v>
      </c>
      <c r="C136" s="162">
        <f t="shared" si="52"/>
        <v>1776.0325</v>
      </c>
      <c r="D136" s="174">
        <f t="shared" si="62"/>
        <v>-26.092499999999973</v>
      </c>
      <c r="E136" s="2">
        <f>E4</f>
        <v>32.408958333333374</v>
      </c>
      <c r="F136" s="160">
        <v>1694.38</v>
      </c>
      <c r="G136" s="170">
        <f t="shared" si="49"/>
        <v>1688.6691666666668</v>
      </c>
      <c r="H136" s="167">
        <f t="shared" si="61"/>
        <v>5.7108333333333121</v>
      </c>
      <c r="I136" s="154">
        <f t="shared" ref="I136:I147" si="63">Z53</f>
        <v>41.266577380952448</v>
      </c>
    </row>
    <row r="137" spans="1:9">
      <c r="A137" s="153">
        <v>41306</v>
      </c>
      <c r="B137" s="155">
        <v>1781</v>
      </c>
      <c r="C137" s="162">
        <f t="shared" si="52"/>
        <v>1774.039583333333</v>
      </c>
      <c r="D137" s="174">
        <f t="shared" si="62"/>
        <v>6.9604166666670153</v>
      </c>
      <c r="E137" s="2">
        <f t="shared" ref="E137:E147" si="64">E5</f>
        <v>50.512767857142876</v>
      </c>
      <c r="F137" s="160">
        <v>1699.67</v>
      </c>
      <c r="G137" s="170">
        <f t="shared" si="49"/>
        <v>1686.0954166666668</v>
      </c>
      <c r="H137" s="167">
        <f t="shared" si="61"/>
        <v>13.574583333333294</v>
      </c>
      <c r="I137" s="154">
        <f t="shared" si="63"/>
        <v>42.218125000000079</v>
      </c>
    </row>
    <row r="138" spans="1:9">
      <c r="A138" s="153">
        <v>41334</v>
      </c>
      <c r="B138" s="155">
        <v>1796.91</v>
      </c>
      <c r="C138" s="162">
        <f t="shared" si="52"/>
        <v>1767.87</v>
      </c>
      <c r="D138" s="174">
        <f t="shared" si="62"/>
        <v>29.040000000000191</v>
      </c>
      <c r="E138" s="2">
        <f t="shared" si="64"/>
        <v>70.841279761904872</v>
      </c>
      <c r="F138" s="160">
        <v>1693.94</v>
      </c>
      <c r="G138" s="170">
        <f t="shared" si="49"/>
        <v>1679.99875</v>
      </c>
      <c r="H138" s="167">
        <f t="shared" si="61"/>
        <v>13.941250000000082</v>
      </c>
      <c r="I138" s="154">
        <f t="shared" si="63"/>
        <v>63.541011904761952</v>
      </c>
    </row>
    <row r="139" spans="1:9">
      <c r="A139" s="153">
        <v>41365</v>
      </c>
      <c r="B139" s="155">
        <v>1753.8</v>
      </c>
      <c r="C139" s="162">
        <f t="shared" si="52"/>
        <v>1759.4204166666666</v>
      </c>
      <c r="D139" s="174">
        <f t="shared" si="62"/>
        <v>-5.6204166666666424</v>
      </c>
      <c r="E139" s="2">
        <f t="shared" si="64"/>
        <v>85.201815476190433</v>
      </c>
      <c r="F139" s="160">
        <v>1651.11</v>
      </c>
      <c r="G139" s="170">
        <f t="shared" ref="G139:G165" si="65">((F133/2)+F134+F135+F136+F137+F138+F139+F140+F141+F142+F143+F144+(F145/2))/12</f>
        <v>1672.7691666666669</v>
      </c>
      <c r="H139" s="167">
        <f t="shared" si="61"/>
        <v>-21.659166666667033</v>
      </c>
      <c r="I139" s="154">
        <f t="shared" si="63"/>
        <v>69.479077380952376</v>
      </c>
    </row>
    <row r="140" spans="1:9">
      <c r="A140" s="153">
        <v>41395</v>
      </c>
      <c r="B140" s="155">
        <v>1716.16</v>
      </c>
      <c r="C140" s="162">
        <f t="shared" si="52"/>
        <v>1752.7037499999999</v>
      </c>
      <c r="D140" s="174">
        <f t="shared" si="62"/>
        <v>-36.543749999999818</v>
      </c>
      <c r="E140" s="2">
        <f t="shared" si="64"/>
        <v>96.836874999999935</v>
      </c>
      <c r="F140" s="160">
        <v>1612.31</v>
      </c>
      <c r="G140" s="170">
        <f t="shared" si="65"/>
        <v>1666.0116666666665</v>
      </c>
      <c r="H140" s="167">
        <f t="shared" si="61"/>
        <v>-53.701666666666597</v>
      </c>
      <c r="I140" s="154">
        <f t="shared" si="63"/>
        <v>71.219970238095271</v>
      </c>
    </row>
    <row r="141" spans="1:9">
      <c r="A141" s="153">
        <v>41426</v>
      </c>
      <c r="B141" s="155">
        <v>1733.76</v>
      </c>
      <c r="C141" s="162">
        <f t="shared" si="52"/>
        <v>1749.5833333333333</v>
      </c>
      <c r="D141" s="174">
        <f t="shared" si="62"/>
        <v>-15.823333333333267</v>
      </c>
      <c r="E141" s="2">
        <f t="shared" si="64"/>
        <v>102.03449404761894</v>
      </c>
      <c r="F141" s="160">
        <v>1626.46</v>
      </c>
      <c r="G141" s="170">
        <f t="shared" si="65"/>
        <v>1660.9795833333335</v>
      </c>
      <c r="H141" s="167">
        <f t="shared" si="61"/>
        <v>-34.519583333333458</v>
      </c>
      <c r="I141" s="154">
        <f t="shared" si="63"/>
        <v>72.679940476190424</v>
      </c>
    </row>
    <row r="142" spans="1:9">
      <c r="A142" s="153">
        <v>41456</v>
      </c>
      <c r="B142" s="155">
        <v>1753.53</v>
      </c>
      <c r="C142" s="162">
        <f t="shared" si="52"/>
        <v>1747.6795833333335</v>
      </c>
      <c r="D142" s="174">
        <f t="shared" si="62"/>
        <v>5.8504166666664332</v>
      </c>
      <c r="E142" s="2">
        <f t="shared" si="64"/>
        <v>143.80973214285709</v>
      </c>
      <c r="F142" s="160">
        <v>1644.02</v>
      </c>
      <c r="G142" s="170">
        <f t="shared" si="65"/>
        <v>1657.2320833333335</v>
      </c>
      <c r="H142" s="167">
        <f t="shared" si="61"/>
        <v>-13.212083333333567</v>
      </c>
      <c r="I142" s="154">
        <f t="shared" si="63"/>
        <v>113.48940476190469</v>
      </c>
    </row>
    <row r="143" spans="1:9">
      <c r="A143" s="153">
        <v>41487</v>
      </c>
      <c r="B143" s="155">
        <v>1767.85</v>
      </c>
      <c r="C143" s="162">
        <f t="shared" si="52"/>
        <v>1743.770416666667</v>
      </c>
      <c r="D143" s="174">
        <f t="shared" si="62"/>
        <v>24.079583333332948</v>
      </c>
      <c r="E143" s="2">
        <f t="shared" si="64"/>
        <v>139.68898809523805</v>
      </c>
      <c r="F143" s="160">
        <v>1658.04</v>
      </c>
      <c r="G143" s="170">
        <f t="shared" si="65"/>
        <v>1652.7641666666671</v>
      </c>
      <c r="H143" s="167">
        <f t="shared" si="61"/>
        <v>5.2758333333329119</v>
      </c>
      <c r="I143" s="154">
        <f t="shared" si="63"/>
        <v>112.26181547619042</v>
      </c>
    </row>
    <row r="144" spans="1:9">
      <c r="A144" s="153">
        <v>41518</v>
      </c>
      <c r="B144" s="155">
        <v>1773.23</v>
      </c>
      <c r="C144" s="162">
        <f t="shared" ref="C144:C165" si="66">((B138/2)+B139+B140+B141+B142+B143+B144+B145+B146+B147+B148+B149+(B150/2))/12</f>
        <v>1737.5804166666667</v>
      </c>
      <c r="D144" s="174">
        <f t="shared" si="62"/>
        <v>35.649583333333339</v>
      </c>
      <c r="E144" s="2">
        <f t="shared" si="64"/>
        <v>129.29988095238099</v>
      </c>
      <c r="F144" s="160">
        <v>1676.67</v>
      </c>
      <c r="G144" s="170">
        <f t="shared" si="65"/>
        <v>1647.5845833333333</v>
      </c>
      <c r="H144" s="167">
        <f t="shared" si="61"/>
        <v>29.085416666666788</v>
      </c>
      <c r="I144" s="154">
        <f t="shared" si="63"/>
        <v>108.59559523809533</v>
      </c>
    </row>
    <row r="145" spans="1:9">
      <c r="A145" s="153">
        <v>41548</v>
      </c>
      <c r="B145" s="155">
        <v>1728.78</v>
      </c>
      <c r="C145" s="162">
        <f t="shared" si="66"/>
        <v>1733.0049999999999</v>
      </c>
      <c r="D145" s="174">
        <f t="shared" si="62"/>
        <v>-4.2249999999999091</v>
      </c>
      <c r="E145" s="2">
        <f t="shared" si="64"/>
        <v>105.36449404761899</v>
      </c>
      <c r="F145" s="160">
        <v>1659.69</v>
      </c>
      <c r="G145" s="170">
        <f t="shared" si="65"/>
        <v>1644.0416666666667</v>
      </c>
      <c r="H145" s="167">
        <f t="shared" si="61"/>
        <v>15.648333333333312</v>
      </c>
      <c r="I145" s="154">
        <f t="shared" si="63"/>
        <v>98.925059523809566</v>
      </c>
    </row>
    <row r="146" spans="1:9">
      <c r="A146" s="153">
        <v>41579</v>
      </c>
      <c r="B146" s="155">
        <v>1703</v>
      </c>
      <c r="C146" s="162">
        <f t="shared" si="66"/>
        <v>1732.7204166666663</v>
      </c>
      <c r="D146" s="174">
        <f t="shared" si="62"/>
        <v>-29.720416666666324</v>
      </c>
      <c r="E146" s="2">
        <f t="shared" si="64"/>
        <v>79.386934523809515</v>
      </c>
      <c r="F146" s="160">
        <v>1636.63</v>
      </c>
      <c r="G146" s="170">
        <f t="shared" si="65"/>
        <v>1643.8670833333333</v>
      </c>
      <c r="H146" s="167">
        <f t="shared" si="61"/>
        <v>-7.237083333333203</v>
      </c>
      <c r="I146" s="154">
        <f t="shared" si="63"/>
        <v>84.594434523809511</v>
      </c>
    </row>
    <row r="147" spans="1:9">
      <c r="A147" s="153">
        <v>41609</v>
      </c>
      <c r="B147" s="155">
        <v>1727.63</v>
      </c>
      <c r="C147" s="162">
        <f t="shared" si="66"/>
        <v>1734.0358333333331</v>
      </c>
      <c r="D147" s="174">
        <f t="shared" si="62"/>
        <v>-6.4058333333330211</v>
      </c>
      <c r="E147" s="2">
        <f t="shared" si="64"/>
        <v>67.26705357142869</v>
      </c>
      <c r="F147" s="160">
        <v>1656.56</v>
      </c>
      <c r="G147" s="170">
        <f t="shared" si="65"/>
        <v>1644.8666666666666</v>
      </c>
      <c r="H147" s="167">
        <f t="shared" si="61"/>
        <v>11.693333333333385</v>
      </c>
      <c r="I147" s="154">
        <f t="shared" si="63"/>
        <v>79.911339285714277</v>
      </c>
    </row>
    <row r="148" spans="1:9">
      <c r="A148" s="153">
        <v>41640</v>
      </c>
      <c r="B148" s="155">
        <v>1723.07</v>
      </c>
      <c r="C148" s="162">
        <f t="shared" si="66"/>
        <v>1734.7799999999997</v>
      </c>
      <c r="D148" s="174">
        <f t="shared" si="62"/>
        <v>-11.709999999999809</v>
      </c>
      <c r="E148" s="2">
        <f>E4</f>
        <v>32.408958333333374</v>
      </c>
      <c r="F148" s="160">
        <v>1648.99</v>
      </c>
      <c r="G148" s="170">
        <f t="shared" si="65"/>
        <v>1644.7516666666663</v>
      </c>
      <c r="H148" s="167">
        <f t="shared" si="61"/>
        <v>4.238333333333685</v>
      </c>
      <c r="I148" s="154">
        <f t="shared" ref="I148:I159" si="67">Z53</f>
        <v>41.266577380952448</v>
      </c>
    </row>
    <row r="149" spans="1:9">
      <c r="A149" s="153">
        <v>41671</v>
      </c>
      <c r="B149" s="155">
        <v>1714.05</v>
      </c>
      <c r="C149" s="162">
        <f t="shared" si="66"/>
        <v>1734.3441666666665</v>
      </c>
      <c r="D149" s="174">
        <f t="shared" si="62"/>
        <v>-20.29416666666657</v>
      </c>
      <c r="E149" s="2">
        <f t="shared" ref="E149:E159" si="68">E5</f>
        <v>50.512767857142876</v>
      </c>
      <c r="F149" s="160">
        <v>1637.83</v>
      </c>
      <c r="G149" s="170">
        <f t="shared" si="65"/>
        <v>1642.8845833333332</v>
      </c>
      <c r="H149" s="167">
        <f t="shared" si="61"/>
        <v>-5.0545833333333121</v>
      </c>
      <c r="I149" s="154">
        <f t="shared" si="67"/>
        <v>42.218125000000079</v>
      </c>
    </row>
    <row r="150" spans="1:9">
      <c r="A150" s="153">
        <v>41699</v>
      </c>
      <c r="B150" s="155">
        <v>1715.3</v>
      </c>
      <c r="C150" s="162">
        <f t="shared" si="66"/>
        <v>1731.9779166666665</v>
      </c>
      <c r="D150" s="174">
        <f t="shared" si="62"/>
        <v>-16.677916666666533</v>
      </c>
      <c r="E150" s="2">
        <f t="shared" si="68"/>
        <v>70.841279761904872</v>
      </c>
      <c r="F150" s="160">
        <v>1631.47</v>
      </c>
      <c r="G150" s="170">
        <f t="shared" si="65"/>
        <v>1638.7879166666664</v>
      </c>
      <c r="H150" s="167">
        <f t="shared" si="61"/>
        <v>-7.3179166666664059</v>
      </c>
      <c r="I150" s="154">
        <f t="shared" si="67"/>
        <v>63.541011904761952</v>
      </c>
    </row>
    <row r="151" spans="1:9">
      <c r="A151" s="153">
        <v>41730</v>
      </c>
      <c r="B151" s="155">
        <v>1725.6</v>
      </c>
      <c r="C151" s="162">
        <f t="shared" si="66"/>
        <v>1729.551666666667</v>
      </c>
      <c r="D151" s="174">
        <f t="shared" si="62"/>
        <v>-3.9516666666670517</v>
      </c>
      <c r="E151" s="2">
        <f t="shared" si="68"/>
        <v>85.201815476190433</v>
      </c>
      <c r="F151" s="160">
        <v>1628.55</v>
      </c>
      <c r="G151" s="170">
        <f t="shared" si="65"/>
        <v>1633.4404166666664</v>
      </c>
      <c r="H151" s="167">
        <f t="shared" si="61"/>
        <v>-4.8904166666663968</v>
      </c>
      <c r="I151" s="154">
        <f t="shared" si="67"/>
        <v>69.479077380952376</v>
      </c>
    </row>
    <row r="152" spans="1:9">
      <c r="A152" s="153">
        <v>41760</v>
      </c>
      <c r="B152" s="155">
        <v>1737.53</v>
      </c>
      <c r="C152" s="162">
        <f t="shared" si="66"/>
        <v>1726.6287500000005</v>
      </c>
      <c r="D152" s="174">
        <f t="shared" si="62"/>
        <v>10.901249999999436</v>
      </c>
      <c r="E152" s="2">
        <f t="shared" si="68"/>
        <v>96.836874999999935</v>
      </c>
      <c r="F152" s="160">
        <v>1630.68</v>
      </c>
      <c r="G152" s="170">
        <f t="shared" si="65"/>
        <v>1627.2058333333334</v>
      </c>
      <c r="H152" s="167">
        <f t="shared" si="61"/>
        <v>3.4741666666666333</v>
      </c>
      <c r="I152" s="154">
        <f t="shared" si="67"/>
        <v>71.219970238095271</v>
      </c>
    </row>
    <row r="153" spans="1:9">
      <c r="A153" s="153">
        <v>41791</v>
      </c>
      <c r="B153" s="155">
        <v>1743.96</v>
      </c>
      <c r="C153" s="162">
        <f t="shared" si="66"/>
        <v>1718.6050000000002</v>
      </c>
      <c r="D153" s="174">
        <f t="shared" si="62"/>
        <v>25.354999999999791</v>
      </c>
      <c r="E153" s="2">
        <f t="shared" si="68"/>
        <v>102.03449404761894</v>
      </c>
      <c r="F153" s="160">
        <v>1632.08</v>
      </c>
      <c r="G153" s="170">
        <f t="shared" si="65"/>
        <v>1616.9445833333336</v>
      </c>
      <c r="H153" s="167">
        <f t="shared" si="61"/>
        <v>15.135416666666288</v>
      </c>
      <c r="I153" s="154">
        <f t="shared" si="67"/>
        <v>72.679940476190424</v>
      </c>
    </row>
    <row r="154" spans="1:9">
      <c r="A154" s="153">
        <v>41821</v>
      </c>
      <c r="B154" s="155">
        <v>1761.19</v>
      </c>
      <c r="C154" s="162">
        <f t="shared" si="66"/>
        <v>1702.2295833333335</v>
      </c>
      <c r="D154" s="174">
        <f t="shared" si="62"/>
        <v>58.960416666666561</v>
      </c>
      <c r="E154" s="2">
        <f t="shared" si="68"/>
        <v>143.80973214285709</v>
      </c>
      <c r="F154" s="160">
        <v>1635.64</v>
      </c>
      <c r="G154" s="170">
        <f t="shared" si="65"/>
        <v>1599.2437500000003</v>
      </c>
      <c r="H154" s="167">
        <f t="shared" si="61"/>
        <v>36.396249999999782</v>
      </c>
      <c r="I154" s="154">
        <f t="shared" si="67"/>
        <v>113.48940476190469</v>
      </c>
    </row>
    <row r="155" spans="1:9">
      <c r="A155" s="153">
        <v>41852</v>
      </c>
      <c r="B155" s="155">
        <v>1749.73</v>
      </c>
      <c r="C155" s="162">
        <f t="shared" si="66"/>
        <v>1682.4112500000001</v>
      </c>
      <c r="D155" s="174">
        <f t="shared" si="62"/>
        <v>67.318749999999909</v>
      </c>
      <c r="E155" s="2">
        <f t="shared" si="68"/>
        <v>139.68898809523805</v>
      </c>
      <c r="F155" s="160">
        <v>1621.61</v>
      </c>
      <c r="G155" s="170">
        <f t="shared" si="65"/>
        <v>1578.4449999999999</v>
      </c>
      <c r="H155" s="167">
        <f t="shared" si="61"/>
        <v>43.164999999999964</v>
      </c>
      <c r="I155" s="154">
        <f t="shared" si="67"/>
        <v>112.26181547619042</v>
      </c>
    </row>
    <row r="156" spans="1:9">
      <c r="A156" s="153">
        <v>41883</v>
      </c>
      <c r="B156" s="155">
        <v>1734.56</v>
      </c>
      <c r="C156" s="162">
        <f t="shared" si="66"/>
        <v>1666.8274999999996</v>
      </c>
      <c r="D156" s="174">
        <f t="shared" si="62"/>
        <v>67.7325000000003</v>
      </c>
      <c r="E156" s="2">
        <f t="shared" si="68"/>
        <v>129.29988095238099</v>
      </c>
      <c r="F156" s="160">
        <v>1614.78</v>
      </c>
      <c r="G156" s="170">
        <f t="shared" si="65"/>
        <v>1561.50125</v>
      </c>
      <c r="H156" s="167">
        <f t="shared" si="61"/>
        <v>53.278749999999945</v>
      </c>
      <c r="I156" s="154">
        <f t="shared" si="67"/>
        <v>108.59559523809533</v>
      </c>
    </row>
    <row r="157" spans="1:9">
      <c r="A157" s="153">
        <v>41913</v>
      </c>
      <c r="B157" s="155">
        <v>1709.22</v>
      </c>
      <c r="C157" s="162">
        <f t="shared" si="66"/>
        <v>1654.562083333333</v>
      </c>
      <c r="D157" s="174">
        <f t="shared" si="62"/>
        <v>54.657916666667006</v>
      </c>
      <c r="E157" s="2">
        <f t="shared" si="68"/>
        <v>105.36449404761899</v>
      </c>
      <c r="F157" s="160">
        <v>1593.24</v>
      </c>
      <c r="G157" s="170">
        <f t="shared" si="65"/>
        <v>1546.91625</v>
      </c>
      <c r="H157" s="167">
        <f t="shared" si="61"/>
        <v>46.323750000000018</v>
      </c>
      <c r="I157" s="154">
        <f t="shared" si="67"/>
        <v>98.925059523809566</v>
      </c>
    </row>
    <row r="158" spans="1:9">
      <c r="A158" s="153">
        <v>41944</v>
      </c>
      <c r="B158" s="155">
        <v>1652.41</v>
      </c>
      <c r="C158" s="162">
        <f t="shared" si="66"/>
        <v>1643.3766666666668</v>
      </c>
      <c r="D158" s="174">
        <f t="shared" si="62"/>
        <v>9.033333333333303</v>
      </c>
      <c r="E158" s="2">
        <f t="shared" si="68"/>
        <v>79.386934523809515</v>
      </c>
      <c r="F158" s="160">
        <v>1553.45</v>
      </c>
      <c r="G158" s="170">
        <f t="shared" si="65"/>
        <v>1533.1116666666667</v>
      </c>
      <c r="H158" s="167">
        <f t="shared" si="61"/>
        <v>20.338333333333367</v>
      </c>
      <c r="I158" s="154">
        <f t="shared" si="67"/>
        <v>84.594434523809511</v>
      </c>
    </row>
    <row r="159" spans="1:9">
      <c r="A159" s="153">
        <v>41974</v>
      </c>
      <c r="B159" s="155">
        <v>1585.65</v>
      </c>
      <c r="C159" s="162">
        <f t="shared" si="66"/>
        <v>1633.1849999999997</v>
      </c>
      <c r="D159" s="174">
        <f t="shared" si="62"/>
        <v>-47.534999999999627</v>
      </c>
      <c r="E159" s="2">
        <f t="shared" si="68"/>
        <v>67.26705357142869</v>
      </c>
      <c r="F159" s="160">
        <v>1493.47</v>
      </c>
      <c r="G159" s="170">
        <f t="shared" si="65"/>
        <v>1520.4024999999999</v>
      </c>
      <c r="H159" s="167">
        <f t="shared" si="61"/>
        <v>-26.932499999999891</v>
      </c>
      <c r="I159" s="154">
        <f t="shared" si="67"/>
        <v>79.911339285714277</v>
      </c>
    </row>
    <row r="160" spans="1:9">
      <c r="A160" s="153">
        <v>42005</v>
      </c>
      <c r="B160" s="155">
        <v>1472.04</v>
      </c>
      <c r="C160" s="162">
        <f t="shared" si="66"/>
        <v>1622.5245833333336</v>
      </c>
      <c r="D160" s="174">
        <f t="shared" si="62"/>
        <v>-150.4845833333336</v>
      </c>
      <c r="E160" s="2">
        <f>E4</f>
        <v>32.408958333333374</v>
      </c>
      <c r="F160" s="160">
        <v>1387.26</v>
      </c>
      <c r="G160" s="170">
        <f t="shared" si="65"/>
        <v>1506.2929166666665</v>
      </c>
      <c r="H160" s="167">
        <f t="shared" si="61"/>
        <v>-119.03291666666655</v>
      </c>
      <c r="I160" s="154">
        <f t="shared" ref="I160:I171" si="69">Z53</f>
        <v>41.266577380952448</v>
      </c>
    </row>
    <row r="161" spans="1:9">
      <c r="A161" s="153">
        <v>42036</v>
      </c>
      <c r="B161" s="155">
        <v>1489.44</v>
      </c>
      <c r="C161" s="162">
        <f t="shared" si="66"/>
        <v>1609.33125</v>
      </c>
      <c r="D161" s="174">
        <f t="shared" si="62"/>
        <v>-119.8912499999999</v>
      </c>
      <c r="E161" s="2">
        <f t="shared" ref="E161:E171" si="70">E5</f>
        <v>50.512767857142876</v>
      </c>
      <c r="F161" s="160">
        <v>1400.39</v>
      </c>
      <c r="G161" s="170">
        <f t="shared" si="65"/>
        <v>1489.3370833333331</v>
      </c>
      <c r="H161" s="167">
        <f t="shared" si="61"/>
        <v>-88.947083333333012</v>
      </c>
      <c r="I161" s="154">
        <f t="shared" si="69"/>
        <v>42.218125000000079</v>
      </c>
    </row>
    <row r="162" spans="1:9">
      <c r="A162" s="153">
        <v>42064</v>
      </c>
      <c r="B162" s="155">
        <v>1565.9</v>
      </c>
      <c r="C162" s="162">
        <f t="shared" si="66"/>
        <v>1591.7591666666665</v>
      </c>
      <c r="D162" s="174">
        <f t="shared" si="62"/>
        <v>-25.859166666666397</v>
      </c>
      <c r="E162" s="2">
        <f t="shared" si="70"/>
        <v>70.841279761904872</v>
      </c>
      <c r="F162" s="160">
        <v>1462.26</v>
      </c>
      <c r="G162" s="170">
        <f t="shared" si="65"/>
        <v>1469.4370833333332</v>
      </c>
      <c r="H162" s="167">
        <f t="shared" si="61"/>
        <v>-7.1770833333332575</v>
      </c>
      <c r="I162" s="154">
        <f t="shared" si="69"/>
        <v>63.541011904761952</v>
      </c>
    </row>
    <row r="163" spans="1:9">
      <c r="A163" s="153">
        <v>42095</v>
      </c>
      <c r="B163" s="155">
        <v>1580.63</v>
      </c>
      <c r="C163" s="162">
        <f t="shared" si="66"/>
        <v>1571.9329166666666</v>
      </c>
      <c r="D163" s="174">
        <f t="shared" si="62"/>
        <v>8.6970833333334667</v>
      </c>
      <c r="E163" s="2">
        <f t="shared" si="70"/>
        <v>85.201815476190433</v>
      </c>
      <c r="F163" s="160">
        <v>1447.72</v>
      </c>
      <c r="G163" s="170">
        <f t="shared" si="65"/>
        <v>1448.6208333333334</v>
      </c>
      <c r="H163" s="167">
        <f t="shared" si="61"/>
        <v>-0.90083333333336668</v>
      </c>
      <c r="I163" s="154">
        <f t="shared" si="69"/>
        <v>69.479077380952376</v>
      </c>
    </row>
    <row r="164" spans="1:9">
      <c r="A164" s="153">
        <v>42125</v>
      </c>
      <c r="B164" s="155">
        <v>1614.05</v>
      </c>
      <c r="C164" s="162">
        <f t="shared" si="66"/>
        <v>1553.9716666666666</v>
      </c>
      <c r="D164" s="174">
        <f t="shared" si="62"/>
        <v>60.078333333333376</v>
      </c>
      <c r="E164" s="2">
        <f t="shared" si="70"/>
        <v>96.836874999999935</v>
      </c>
      <c r="F164" s="160">
        <v>1480.2</v>
      </c>
      <c r="G164" s="170">
        <f t="shared" si="65"/>
        <v>1429.5470833333336</v>
      </c>
      <c r="H164" s="167">
        <f t="shared" si="61"/>
        <v>50.652916666666442</v>
      </c>
      <c r="I164" s="154">
        <f t="shared" si="69"/>
        <v>71.219970238095271</v>
      </c>
    </row>
    <row r="165" spans="1:9">
      <c r="A165" s="153">
        <v>42156</v>
      </c>
      <c r="B165" s="155">
        <v>1622.84</v>
      </c>
      <c r="C165" s="162">
        <f t="shared" si="66"/>
        <v>1540.2204166666668</v>
      </c>
      <c r="D165" s="174">
        <f t="shared" si="62"/>
        <v>82.619583333333139</v>
      </c>
      <c r="E165" s="2">
        <f t="shared" si="70"/>
        <v>102.03449404761894</v>
      </c>
      <c r="F165" s="160">
        <v>1477.54</v>
      </c>
      <c r="G165" s="170">
        <f t="shared" si="65"/>
        <v>1412.9825000000001</v>
      </c>
      <c r="H165" s="167">
        <f t="shared" si="61"/>
        <v>64.557499999999891</v>
      </c>
      <c r="I165" s="154">
        <f t="shared" si="69"/>
        <v>72.679940476190424</v>
      </c>
    </row>
    <row r="166" spans="1:9">
      <c r="A166" s="153">
        <v>42186</v>
      </c>
      <c r="B166" s="155">
        <v>1626.46</v>
      </c>
      <c r="C166" s="162"/>
      <c r="D166" s="174">
        <f t="shared" si="62"/>
        <v>1626.46</v>
      </c>
      <c r="E166" s="2">
        <f t="shared" si="70"/>
        <v>143.80973214285709</v>
      </c>
      <c r="F166" s="160">
        <v>1451.55</v>
      </c>
      <c r="G166" s="170"/>
      <c r="H166" s="167">
        <f t="shared" si="61"/>
        <v>1451.55</v>
      </c>
      <c r="I166" s="154">
        <f t="shared" si="69"/>
        <v>113.48940476190469</v>
      </c>
    </row>
    <row r="167" spans="1:9">
      <c r="A167" s="153">
        <v>42217</v>
      </c>
      <c r="B167" s="155">
        <v>1567.82</v>
      </c>
      <c r="C167" s="162"/>
      <c r="D167" s="174">
        <f t="shared" si="62"/>
        <v>1567.82</v>
      </c>
      <c r="E167" s="2">
        <f t="shared" si="70"/>
        <v>139.68898809523805</v>
      </c>
      <c r="F167" s="160">
        <v>1398.76</v>
      </c>
      <c r="G167" s="170"/>
      <c r="H167" s="167">
        <f t="shared" si="61"/>
        <v>1398.76</v>
      </c>
      <c r="I167" s="154">
        <f t="shared" si="69"/>
        <v>112.26181547619042</v>
      </c>
    </row>
    <row r="168" spans="1:9">
      <c r="A168" s="153">
        <v>42248</v>
      </c>
      <c r="B168" s="155">
        <v>1494.74</v>
      </c>
      <c r="C168" s="162"/>
      <c r="D168" s="174">
        <f t="shared" si="62"/>
        <v>1494.74</v>
      </c>
      <c r="E168" s="2">
        <f t="shared" si="70"/>
        <v>129.29988095238099</v>
      </c>
      <c r="F168" s="160">
        <v>1360.03</v>
      </c>
      <c r="G168" s="170"/>
      <c r="H168" s="167">
        <f t="shared" si="61"/>
        <v>1360.03</v>
      </c>
      <c r="I168" s="154">
        <f t="shared" si="69"/>
        <v>108.59559523809533</v>
      </c>
    </row>
    <row r="169" spans="1:9">
      <c r="A169" s="153">
        <v>42278</v>
      </c>
      <c r="B169" s="155">
        <v>1473.21</v>
      </c>
      <c r="C169" s="162"/>
      <c r="D169" s="174">
        <f t="shared" si="62"/>
        <v>1473.21</v>
      </c>
      <c r="E169" s="2">
        <f t="shared" si="70"/>
        <v>105.36449404761899</v>
      </c>
      <c r="F169" s="160">
        <v>1348.4</v>
      </c>
      <c r="G169" s="170"/>
      <c r="H169" s="167">
        <f t="shared" si="61"/>
        <v>1348.4</v>
      </c>
      <c r="I169" s="154">
        <f t="shared" si="69"/>
        <v>98.925059523809566</v>
      </c>
    </row>
    <row r="170" spans="1:9">
      <c r="A170" s="153">
        <v>42309</v>
      </c>
      <c r="B170" s="155">
        <v>1457.35</v>
      </c>
      <c r="C170" s="162"/>
      <c r="D170" s="174">
        <f t="shared" si="62"/>
        <v>1457.35</v>
      </c>
      <c r="E170" s="2">
        <f t="shared" si="70"/>
        <v>79.386934523809515</v>
      </c>
      <c r="F170" s="160">
        <v>1340.52</v>
      </c>
      <c r="G170" s="170"/>
      <c r="H170" s="167">
        <f t="shared" si="61"/>
        <v>1340.52</v>
      </c>
      <c r="I170" s="154">
        <f t="shared" si="69"/>
        <v>84.594434523809511</v>
      </c>
    </row>
    <row r="171" spans="1:9">
      <c r="A171" s="153">
        <v>42339</v>
      </c>
      <c r="B171" s="155">
        <v>1450.68</v>
      </c>
      <c r="C171" s="162"/>
      <c r="D171" s="174">
        <f t="shared" si="62"/>
        <v>1450.68</v>
      </c>
      <c r="E171" s="2">
        <f t="shared" si="70"/>
        <v>67.26705357142869</v>
      </c>
      <c r="F171" s="160">
        <v>1308.8499999999999</v>
      </c>
      <c r="G171" s="170"/>
      <c r="H171" s="167">
        <f t="shared" si="61"/>
        <v>1308.8499999999999</v>
      </c>
      <c r="I171" s="154">
        <f t="shared" si="69"/>
        <v>79.911339285714277</v>
      </c>
    </row>
  </sheetData>
  <mergeCells count="1">
    <mergeCell ref="F1:N1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Database</vt:lpstr>
      <vt:lpstr>Correlazione</vt:lpstr>
      <vt:lpstr>Regressione</vt:lpstr>
      <vt:lpstr>Database 2</vt:lpstr>
      <vt:lpstr>Regressione 2</vt:lpstr>
      <vt:lpstr>Previsione</vt:lpstr>
      <vt:lpstr>Serie storica</vt:lpstr>
      <vt:lpstr>Trend-ciclo prima approssim</vt:lpstr>
      <vt:lpstr>Stagionalità</vt:lpstr>
      <vt:lpstr>Trend-ciclo</vt:lpstr>
      <vt:lpstr>Componente sistematica</vt:lpstr>
      <vt:lpstr>Calcolo residui</vt:lpstr>
      <vt:lpstr>Analisi residui</vt:lpstr>
      <vt:lpstr>Livellamento esponenziale</vt:lpstr>
      <vt:lpstr>Prev.Livellam.Esp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SANFILIPPO GIUSEPPE ANTONIO</dc:creator>
  <cp:lastModifiedBy>giuseppe</cp:lastModifiedBy>
  <dcterms:created xsi:type="dcterms:W3CDTF">2013-05-07T09:58:20Z</dcterms:created>
  <dcterms:modified xsi:type="dcterms:W3CDTF">2016-05-23T20:20:45Z</dcterms:modified>
</cp:coreProperties>
</file>